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1.xml" ContentType="application/vnd.openxmlformats-officedocument.drawingml.chartshape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4.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showInkAnnotation="0" codeName="ThisWorkbook" defaultThemeVersion="124226"/>
  <mc:AlternateContent xmlns:mc="http://schemas.openxmlformats.org/markup-compatibility/2006">
    <mc:Choice Requires="x15">
      <x15ac:absPath xmlns:x15ac="http://schemas.microsoft.com/office/spreadsheetml/2010/11/ac" url="E:\Updated documents\"/>
    </mc:Choice>
  </mc:AlternateContent>
  <xr:revisionPtr revIDLastSave="0" documentId="13_ncr:1_{6F479CEE-1F2A-496B-94E8-8DD8B93747AF}" xr6:coauthVersionLast="40" xr6:coauthVersionMax="40" xr10:uidLastSave="{00000000-0000-0000-0000-000000000000}"/>
  <bookViews>
    <workbookView xWindow="0" yWindow="0" windowWidth="14400" windowHeight="5355" tabRatio="821" activeTab="23" xr2:uid="{00000000-000D-0000-FFFF-FFFF00000000}"/>
  </bookViews>
  <sheets>
    <sheet name="Cover" sheetId="27" r:id="rId1"/>
    <sheet name="TOC" sheetId="28" r:id="rId2"/>
    <sheet name="Format" sheetId="105" r:id="rId3"/>
    <sheet name="Input_Inflation" sheetId="34" r:id="rId4"/>
    <sheet name="Charts &amp; Tables-&gt;" sheetId="118" r:id="rId5"/>
    <sheet name="0" sheetId="108" r:id="rId6"/>
    <sheet name="1" sheetId="120" r:id="rId7"/>
    <sheet name="2" sheetId="122" r:id="rId8"/>
    <sheet name="3" sheetId="147" r:id="rId9"/>
    <sheet name="4" sheetId="148" r:id="rId10"/>
    <sheet name="5" sheetId="149" r:id="rId11"/>
    <sheet name="6" sheetId="150" r:id="rId12"/>
    <sheet name="7" sheetId="151" r:id="rId13"/>
    <sheet name="8" sheetId="152" r:id="rId14"/>
    <sheet name="9" sheetId="153" r:id="rId15"/>
    <sheet name="10" sheetId="154" r:id="rId16"/>
    <sheet name="11" sheetId="155" r:id="rId17"/>
    <sheet name="12" sheetId="156" r:id="rId18"/>
    <sheet name="13" sheetId="157" r:id="rId19"/>
    <sheet name="14" sheetId="158" r:id="rId20"/>
    <sheet name="15" sheetId="159" r:id="rId21"/>
    <sheet name="16" sheetId="160" r:id="rId22"/>
    <sheet name="CUSTOMER_O" sheetId="137" r:id="rId23"/>
    <sheet name="CAPEX_O" sheetId="162" r:id="rId24"/>
    <sheet name="OPEX_A" sheetId="163" r:id="rId25"/>
    <sheet name="ROD_A" sheetId="142" r:id="rId26"/>
    <sheet name="TSS" sheetId="143" r:id="rId27"/>
    <sheet name="TSS_E" sheetId="165" r:id="rId28"/>
    <sheet name="TSS_O" sheetId="144" r:id="rId29"/>
    <sheet name="Checks" sheetId="25" r:id="rId30"/>
    <sheet name="Lookup" sheetId="4"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_ftnref2" localSheetId="27">TSS_E!$D$53</definedName>
    <definedName name="Base_Year">Lookup!$E$11</definedName>
    <definedName name="Days_In_Wk">Lookup!$D$30</definedName>
    <definedName name="Days_In_Yr">Lookup!$D$31</definedName>
    <definedName name="Dollars">Lookup!$D$46</definedName>
    <definedName name="End_year">Lookup!$F$65</definedName>
    <definedName name="Error">Lookup!$D$36</definedName>
    <definedName name="Factor">Lookup!$D$49</definedName>
    <definedName name="Half">Lookup!$D$32</definedName>
    <definedName name="Kilometres">Lookup!$D$51</definedName>
    <definedName name="LU_Basis">Lookup!$D$56:$D$59</definedName>
    <definedName name="LU_Dollar_Basis">Lookup!$D$72:$D$87</definedName>
    <definedName name="LU_Non_Network">Lookup!$D$101:$D$104</definedName>
    <definedName name="LU_Opex_View_1">Lookup!$D$115:$D$124</definedName>
    <definedName name="LU_Overheads">Lookup!$D$108:$D$111</definedName>
    <definedName name="LU_Service_Long">Lookup!$D$93:$D$97</definedName>
    <definedName name="LU_Service_Short">Lookup!$E$93:$E$97</definedName>
    <definedName name="LU_Timing">Lookup!$D$63:$D$66</definedName>
    <definedName name="LU_Timing_Value">Lookup!$E$63:$E$66</definedName>
    <definedName name="LU_Units">Lookup!$D$45:$D$52</definedName>
    <definedName name="Mid_year">Lookup!$D$64</definedName>
    <definedName name="Million">Lookup!$D$33</definedName>
    <definedName name="Millions">Lookup!$D$47</definedName>
    <definedName name="Model_Name">Cover!$B$3</definedName>
    <definedName name="Model_Start_Date">Lookup!$E$10</definedName>
    <definedName name="Mths_In_Mth">Lookup!$D$26</definedName>
    <definedName name="Mths_In_Qtr">Lookup!$D$27</definedName>
    <definedName name="Mths_In_Yr">Lookup!$D$29</definedName>
    <definedName name="NA">Lookup!$D$35</definedName>
    <definedName name="No">Lookup!$D$41</definedName>
    <definedName name="Nominal">Lookup!$D$59</definedName>
    <definedName name="Number">Lookup!$D$50</definedName>
    <definedName name="Ok">Lookup!$D$34</definedName>
    <definedName name="Percent">Lookup!$D$45</definedName>
    <definedName name="Qtrs_In_Yr">Lookup!$D$28</definedName>
    <definedName name="Real2018">Lookup!$D$56</definedName>
    <definedName name="Real2019">Lookup!$D$57</definedName>
    <definedName name="Start_year">Lookup!$D$63</definedName>
    <definedName name="Thousands">Lookup!$D$48</definedName>
    <definedName name="Title_Msg">Checks!$H$10</definedName>
    <definedName name="Yes">Lookup!$D$40</definedName>
    <definedName name="Yes_No">Lookup!$D$40:$D$41</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41" i="163" l="1"/>
  <c r="F541" i="163"/>
  <c r="E541" i="163"/>
  <c r="F540" i="163"/>
  <c r="E540" i="163"/>
  <c r="E101" i="163" l="1"/>
  <c r="G303" i="165" l="1"/>
  <c r="G302" i="165"/>
  <c r="G301" i="165"/>
  <c r="J362" i="143"/>
  <c r="I362" i="143"/>
  <c r="H362" i="143"/>
  <c r="G362" i="143"/>
  <c r="F362" i="143"/>
  <c r="E362" i="143"/>
  <c r="D362" i="143"/>
  <c r="J361" i="143"/>
  <c r="I361" i="143"/>
  <c r="H361" i="143"/>
  <c r="G361" i="143"/>
  <c r="F361" i="143"/>
  <c r="E361" i="143"/>
  <c r="D361" i="143"/>
  <c r="J360" i="143"/>
  <c r="I360" i="143"/>
  <c r="H360" i="143"/>
  <c r="G360" i="143"/>
  <c r="F360" i="143"/>
  <c r="E360" i="143"/>
  <c r="D360" i="143"/>
  <c r="J359" i="143"/>
  <c r="I359" i="143"/>
  <c r="H359" i="143"/>
  <c r="G359" i="143"/>
  <c r="F359" i="143"/>
  <c r="E359" i="143"/>
  <c r="D359" i="143"/>
  <c r="J358" i="143"/>
  <c r="I358" i="143"/>
  <c r="H358" i="143"/>
  <c r="G358" i="143"/>
  <c r="F358" i="143"/>
  <c r="E358" i="143"/>
  <c r="D358" i="143"/>
  <c r="J357" i="143"/>
  <c r="I357" i="143"/>
  <c r="H357" i="143"/>
  <c r="G357" i="143"/>
  <c r="F357" i="143"/>
  <c r="E357" i="143"/>
  <c r="D357" i="143"/>
  <c r="J356" i="143"/>
  <c r="I356" i="143"/>
  <c r="H356" i="143"/>
  <c r="G356" i="143"/>
  <c r="F356" i="143"/>
  <c r="E356" i="143"/>
  <c r="D356" i="143"/>
  <c r="J355" i="143"/>
  <c r="I355" i="143"/>
  <c r="H355" i="143"/>
  <c r="G355" i="143"/>
  <c r="F355" i="143"/>
  <c r="E355" i="143"/>
  <c r="D355" i="143"/>
  <c r="J354" i="143"/>
  <c r="I354" i="143"/>
  <c r="H354" i="143"/>
  <c r="G354" i="143"/>
  <c r="F354" i="143"/>
  <c r="E354" i="143"/>
  <c r="D354" i="143"/>
  <c r="J353" i="143"/>
  <c r="I353" i="143"/>
  <c r="H353" i="143"/>
  <c r="G353" i="143"/>
  <c r="F353" i="143"/>
  <c r="E353" i="143"/>
  <c r="D353" i="143"/>
  <c r="J352" i="143"/>
  <c r="I352" i="143"/>
  <c r="H352" i="143"/>
  <c r="G352" i="143"/>
  <c r="F352" i="143"/>
  <c r="E352" i="143"/>
  <c r="D352" i="143"/>
  <c r="J351" i="143"/>
  <c r="I351" i="143"/>
  <c r="H351" i="143"/>
  <c r="G351" i="143"/>
  <c r="F351" i="143"/>
  <c r="E351" i="143"/>
  <c r="D351" i="143"/>
  <c r="J350" i="143"/>
  <c r="I350" i="143"/>
  <c r="H350" i="143"/>
  <c r="G350" i="143"/>
  <c r="F350" i="143"/>
  <c r="E350" i="143"/>
  <c r="D350" i="143"/>
  <c r="J349" i="143"/>
  <c r="I349" i="143"/>
  <c r="H349" i="143"/>
  <c r="G349" i="143"/>
  <c r="F349" i="143"/>
  <c r="E349" i="143"/>
  <c r="D349" i="143"/>
  <c r="J348" i="143"/>
  <c r="J366" i="143" s="1"/>
  <c r="I348" i="143"/>
  <c r="H348" i="143"/>
  <c r="G348" i="143"/>
  <c r="F348" i="143"/>
  <c r="E348" i="143"/>
  <c r="D348" i="143"/>
  <c r="J347" i="143"/>
  <c r="I347" i="143"/>
  <c r="I366" i="143" s="1"/>
  <c r="H347" i="143"/>
  <c r="G347" i="143"/>
  <c r="F347" i="143"/>
  <c r="F366" i="143" s="1"/>
  <c r="E347" i="143"/>
  <c r="D347" i="143"/>
  <c r="J338" i="143"/>
  <c r="I338" i="143"/>
  <c r="H338" i="143"/>
  <c r="G338" i="143"/>
  <c r="F338" i="143"/>
  <c r="E338" i="143"/>
  <c r="D338" i="143"/>
  <c r="D337" i="143"/>
  <c r="J336" i="143"/>
  <c r="I336" i="143"/>
  <c r="H336" i="143"/>
  <c r="G336" i="143"/>
  <c r="F336" i="143"/>
  <c r="E336" i="143"/>
  <c r="D336" i="143"/>
  <c r="J335" i="143"/>
  <c r="I335" i="143"/>
  <c r="H335" i="143"/>
  <c r="G335" i="143"/>
  <c r="F335" i="143"/>
  <c r="E335" i="143"/>
  <c r="D335" i="143"/>
  <c r="J334" i="143"/>
  <c r="I334" i="143"/>
  <c r="H334" i="143"/>
  <c r="G334" i="143"/>
  <c r="F334" i="143"/>
  <c r="E334" i="143"/>
  <c r="D334" i="143"/>
  <c r="J333" i="143"/>
  <c r="I333" i="143"/>
  <c r="H333" i="143"/>
  <c r="G333" i="143"/>
  <c r="F333" i="143"/>
  <c r="E333" i="143"/>
  <c r="D333" i="143"/>
  <c r="D332" i="143"/>
  <c r="J331" i="143"/>
  <c r="I331" i="143"/>
  <c r="H331" i="143"/>
  <c r="G331" i="143"/>
  <c r="F331" i="143"/>
  <c r="E331" i="143"/>
  <c r="D331" i="143"/>
  <c r="J330" i="143"/>
  <c r="I330" i="143"/>
  <c r="H330" i="143"/>
  <c r="G330" i="143"/>
  <c r="F330" i="143"/>
  <c r="E330" i="143"/>
  <c r="D330" i="143"/>
  <c r="D329" i="143"/>
  <c r="J328" i="143"/>
  <c r="I328" i="143"/>
  <c r="H328" i="143"/>
  <c r="G328" i="143"/>
  <c r="F328" i="143"/>
  <c r="E328" i="143"/>
  <c r="D328" i="143"/>
  <c r="J327" i="143"/>
  <c r="I327" i="143"/>
  <c r="H327" i="143"/>
  <c r="G327" i="143"/>
  <c r="F327" i="143"/>
  <c r="E327" i="143"/>
  <c r="D327" i="143"/>
  <c r="J326" i="143"/>
  <c r="I326" i="143"/>
  <c r="H326" i="143"/>
  <c r="G326" i="143"/>
  <c r="F326" i="143"/>
  <c r="E326" i="143"/>
  <c r="D326" i="143"/>
  <c r="J325" i="143"/>
  <c r="I325" i="143"/>
  <c r="H325" i="143"/>
  <c r="G325" i="143"/>
  <c r="F325" i="143"/>
  <c r="E325" i="143"/>
  <c r="D325" i="143"/>
  <c r="J324" i="143"/>
  <c r="I324" i="143"/>
  <c r="H324" i="143"/>
  <c r="G324" i="143"/>
  <c r="F324" i="143"/>
  <c r="E324" i="143"/>
  <c r="D324" i="143"/>
  <c r="J323" i="143"/>
  <c r="I323" i="143"/>
  <c r="H323" i="143"/>
  <c r="G323" i="143"/>
  <c r="F323" i="143"/>
  <c r="E323" i="143"/>
  <c r="D323" i="143"/>
  <c r="D322" i="143"/>
  <c r="J321" i="143"/>
  <c r="I321" i="143"/>
  <c r="H321" i="143"/>
  <c r="G321" i="143"/>
  <c r="F321" i="143"/>
  <c r="E321" i="143"/>
  <c r="D321" i="143"/>
  <c r="J320" i="143"/>
  <c r="I320" i="143"/>
  <c r="H320" i="143"/>
  <c r="G320" i="143"/>
  <c r="F320" i="143"/>
  <c r="E320" i="143"/>
  <c r="D320" i="143"/>
  <c r="J319" i="143"/>
  <c r="I319" i="143"/>
  <c r="H319" i="143"/>
  <c r="G319" i="143"/>
  <c r="F319" i="143"/>
  <c r="E319" i="143"/>
  <c r="D319" i="143"/>
  <c r="J318" i="143"/>
  <c r="I318" i="143"/>
  <c r="I341" i="143" s="1"/>
  <c r="H318" i="143"/>
  <c r="G318" i="143"/>
  <c r="G341" i="143" s="1"/>
  <c r="F318" i="143"/>
  <c r="E318" i="143"/>
  <c r="D318" i="143"/>
  <c r="D317" i="143"/>
  <c r="J308" i="143"/>
  <c r="I308" i="143"/>
  <c r="H308" i="143"/>
  <c r="G308" i="143"/>
  <c r="F308" i="143"/>
  <c r="E308" i="143"/>
  <c r="D308" i="143"/>
  <c r="J307" i="143"/>
  <c r="I307" i="143"/>
  <c r="H307" i="143"/>
  <c r="G307" i="143"/>
  <c r="F307" i="143"/>
  <c r="D307" i="143"/>
  <c r="J306" i="143"/>
  <c r="I306" i="143"/>
  <c r="H306" i="143"/>
  <c r="G306" i="143"/>
  <c r="F306" i="143"/>
  <c r="D306" i="143"/>
  <c r="J305" i="143"/>
  <c r="I305" i="143"/>
  <c r="H305" i="143"/>
  <c r="G305" i="143"/>
  <c r="F305" i="143"/>
  <c r="D305" i="143"/>
  <c r="J304" i="143"/>
  <c r="I304" i="143"/>
  <c r="H304" i="143"/>
  <c r="G304" i="143"/>
  <c r="F304" i="143"/>
  <c r="D304" i="143"/>
  <c r="J303" i="143"/>
  <c r="I303" i="143"/>
  <c r="H303" i="143"/>
  <c r="G303" i="143"/>
  <c r="F303" i="143"/>
  <c r="D303" i="143"/>
  <c r="J302" i="143"/>
  <c r="I302" i="143"/>
  <c r="H302" i="143"/>
  <c r="G302" i="143"/>
  <c r="F302" i="143"/>
  <c r="D302" i="143"/>
  <c r="J301" i="143"/>
  <c r="I301" i="143"/>
  <c r="H301" i="143"/>
  <c r="G301" i="143"/>
  <c r="F301" i="143"/>
  <c r="D301" i="143"/>
  <c r="J300" i="143"/>
  <c r="I300" i="143"/>
  <c r="H300" i="143"/>
  <c r="G300" i="143"/>
  <c r="F300" i="143"/>
  <c r="D300" i="143"/>
  <c r="J299" i="143"/>
  <c r="I299" i="143"/>
  <c r="H299" i="143"/>
  <c r="G299" i="143"/>
  <c r="F299" i="143"/>
  <c r="D299" i="143"/>
  <c r="J298" i="143"/>
  <c r="I298" i="143"/>
  <c r="H298" i="143"/>
  <c r="H311" i="143" s="1"/>
  <c r="G298" i="143"/>
  <c r="G311" i="143" s="1"/>
  <c r="F298" i="143"/>
  <c r="D298" i="143"/>
  <c r="F225" i="143"/>
  <c r="E225" i="143"/>
  <c r="D225" i="143"/>
  <c r="F224" i="143"/>
  <c r="E224" i="143"/>
  <c r="D224" i="143"/>
  <c r="F223" i="143"/>
  <c r="E223" i="143"/>
  <c r="D223" i="143"/>
  <c r="F222" i="143"/>
  <c r="E222" i="143"/>
  <c r="D222" i="143"/>
  <c r="F221" i="143"/>
  <c r="E221" i="143"/>
  <c r="D221" i="143"/>
  <c r="F220" i="143"/>
  <c r="E220" i="143"/>
  <c r="D220" i="143"/>
  <c r="F219" i="143"/>
  <c r="E219" i="143"/>
  <c r="D219" i="143"/>
  <c r="F218" i="143"/>
  <c r="E218" i="143"/>
  <c r="D218" i="143"/>
  <c r="F217" i="143"/>
  <c r="E217" i="143"/>
  <c r="D217" i="143"/>
  <c r="F216" i="143"/>
  <c r="E216" i="143"/>
  <c r="D216" i="143"/>
  <c r="F215" i="143"/>
  <c r="E215" i="143"/>
  <c r="D215" i="143"/>
  <c r="G197" i="143"/>
  <c r="F197" i="143"/>
  <c r="D197" i="143"/>
  <c r="G196" i="143"/>
  <c r="F196" i="143"/>
  <c r="D196" i="143"/>
  <c r="G195" i="143"/>
  <c r="F195" i="143"/>
  <c r="D195" i="143"/>
  <c r="G194" i="143"/>
  <c r="F194" i="143"/>
  <c r="D194" i="143"/>
  <c r="G193" i="143"/>
  <c r="F193" i="143"/>
  <c r="D193" i="143"/>
  <c r="G192" i="143"/>
  <c r="F192" i="143"/>
  <c r="D192" i="143"/>
  <c r="G191" i="143"/>
  <c r="F191" i="143"/>
  <c r="D191" i="143"/>
  <c r="G190" i="143"/>
  <c r="F190" i="143"/>
  <c r="D190" i="143"/>
  <c r="G189" i="143"/>
  <c r="F189" i="143"/>
  <c r="D189" i="143"/>
  <c r="G188" i="143"/>
  <c r="F188" i="143"/>
  <c r="D188" i="143"/>
  <c r="G187" i="143"/>
  <c r="F187" i="143"/>
  <c r="D187" i="143"/>
  <c r="G186" i="143"/>
  <c r="F186" i="143"/>
  <c r="D186" i="143"/>
  <c r="G185" i="143"/>
  <c r="F185" i="143"/>
  <c r="D185" i="143"/>
  <c r="G184" i="143"/>
  <c r="G201" i="143" s="1"/>
  <c r="F184" i="143"/>
  <c r="D184" i="143"/>
  <c r="G183" i="143"/>
  <c r="F183" i="143"/>
  <c r="D183" i="143"/>
  <c r="G182" i="143"/>
  <c r="F182" i="143"/>
  <c r="D182" i="143"/>
  <c r="G173" i="143"/>
  <c r="F173" i="143"/>
  <c r="D173" i="143"/>
  <c r="D172" i="143"/>
  <c r="G171" i="143"/>
  <c r="F171" i="143"/>
  <c r="D171" i="143"/>
  <c r="G170" i="143"/>
  <c r="F170" i="143"/>
  <c r="D170" i="143"/>
  <c r="G169" i="143"/>
  <c r="F169" i="143"/>
  <c r="D169" i="143"/>
  <c r="G168" i="143"/>
  <c r="F168" i="143"/>
  <c r="D168" i="143"/>
  <c r="D167" i="143"/>
  <c r="G166" i="143"/>
  <c r="F166" i="143"/>
  <c r="D166" i="143"/>
  <c r="G165" i="143"/>
  <c r="F165" i="143"/>
  <c r="D165" i="143"/>
  <c r="D164" i="143"/>
  <c r="G163" i="143"/>
  <c r="F163" i="143"/>
  <c r="D163" i="143"/>
  <c r="G162" i="143"/>
  <c r="F162" i="143"/>
  <c r="D162" i="143"/>
  <c r="G161" i="143"/>
  <c r="F161" i="143"/>
  <c r="D161" i="143"/>
  <c r="G160" i="143"/>
  <c r="F160" i="143"/>
  <c r="D160" i="143"/>
  <c r="G159" i="143"/>
  <c r="F159" i="143"/>
  <c r="D159" i="143"/>
  <c r="G158" i="143"/>
  <c r="F158" i="143"/>
  <c r="D158" i="143"/>
  <c r="D157" i="143"/>
  <c r="G156" i="143"/>
  <c r="F156" i="143"/>
  <c r="D156" i="143"/>
  <c r="G155" i="143"/>
  <c r="F155" i="143"/>
  <c r="D155" i="143"/>
  <c r="G154" i="143"/>
  <c r="F154" i="143"/>
  <c r="D154" i="143"/>
  <c r="G153" i="143"/>
  <c r="F153" i="143"/>
  <c r="D153" i="143"/>
  <c r="D152" i="143"/>
  <c r="G92" i="163"/>
  <c r="I278" i="162"/>
  <c r="H278" i="162"/>
  <c r="G278" i="162"/>
  <c r="F278" i="162"/>
  <c r="E278" i="162"/>
  <c r="I269" i="162"/>
  <c r="H269" i="162"/>
  <c r="G269" i="162"/>
  <c r="F269" i="162"/>
  <c r="E269" i="162"/>
  <c r="I81" i="147"/>
  <c r="H81" i="147"/>
  <c r="G81" i="147"/>
  <c r="F81" i="147"/>
  <c r="E81" i="147"/>
  <c r="R64" i="147"/>
  <c r="Q64" i="147"/>
  <c r="P64" i="147"/>
  <c r="O64" i="147"/>
  <c r="N64" i="147"/>
  <c r="I55" i="147"/>
  <c r="H55" i="147"/>
  <c r="G55" i="147"/>
  <c r="F55" i="147"/>
  <c r="E55" i="147"/>
  <c r="I37" i="147"/>
  <c r="H37" i="147"/>
  <c r="G37" i="147"/>
  <c r="F37" i="147"/>
  <c r="E37" i="147"/>
  <c r="I28" i="147"/>
  <c r="H28" i="147"/>
  <c r="G28" i="147"/>
  <c r="F28" i="147"/>
  <c r="E28" i="147"/>
  <c r="G14" i="147"/>
  <c r="G13" i="147"/>
  <c r="G12" i="147"/>
  <c r="G11" i="147"/>
  <c r="G10" i="147"/>
  <c r="G9" i="147"/>
  <c r="P183" i="165"/>
  <c r="O183" i="165"/>
  <c r="P182" i="165"/>
  <c r="O182" i="165"/>
  <c r="P181" i="165"/>
  <c r="O181" i="165"/>
  <c r="P180" i="165"/>
  <c r="O180" i="165"/>
  <c r="P179" i="165"/>
  <c r="O179" i="165"/>
  <c r="P178" i="165"/>
  <c r="O178" i="165"/>
  <c r="P177" i="165"/>
  <c r="O177" i="165"/>
  <c r="E151" i="165"/>
  <c r="E150" i="165"/>
  <c r="E149" i="165"/>
  <c r="E148" i="165"/>
  <c r="E147" i="165"/>
  <c r="E146" i="165"/>
  <c r="E145" i="165"/>
  <c r="F138" i="165"/>
  <c r="E138" i="165"/>
  <c r="D138" i="165"/>
  <c r="F137" i="165"/>
  <c r="E137" i="165"/>
  <c r="D137" i="165"/>
  <c r="F136" i="165"/>
  <c r="E136" i="165"/>
  <c r="D136" i="165"/>
  <c r="F135" i="165"/>
  <c r="E135" i="165"/>
  <c r="D135" i="165"/>
  <c r="F134" i="165"/>
  <c r="E134" i="165"/>
  <c r="D134" i="165"/>
  <c r="F133" i="165"/>
  <c r="E133" i="165"/>
  <c r="D133" i="165"/>
  <c r="F113" i="165"/>
  <c r="F111" i="165"/>
  <c r="F110" i="165"/>
  <c r="F109" i="165"/>
  <c r="K279" i="143"/>
  <c r="J279" i="143"/>
  <c r="I279" i="143"/>
  <c r="H279" i="143"/>
  <c r="G279" i="143"/>
  <c r="F279" i="143"/>
  <c r="E279" i="143"/>
  <c r="D279" i="143"/>
  <c r="K278" i="143"/>
  <c r="J278" i="143"/>
  <c r="I278" i="143"/>
  <c r="H278" i="143"/>
  <c r="G278" i="143"/>
  <c r="F278" i="143"/>
  <c r="E278" i="143"/>
  <c r="D278" i="143"/>
  <c r="K277" i="143"/>
  <c r="J277" i="143"/>
  <c r="I277" i="143"/>
  <c r="H277" i="143"/>
  <c r="G277" i="143"/>
  <c r="F277" i="143"/>
  <c r="E277" i="143"/>
  <c r="K276" i="143"/>
  <c r="J276" i="143"/>
  <c r="I276" i="143"/>
  <c r="H276" i="143"/>
  <c r="G276" i="143"/>
  <c r="F276" i="143"/>
  <c r="E276" i="143"/>
  <c r="D276" i="143"/>
  <c r="K275" i="143"/>
  <c r="K282" i="143" s="1"/>
  <c r="J275" i="143"/>
  <c r="J282" i="143" s="1"/>
  <c r="I275" i="143"/>
  <c r="I282" i="143" s="1"/>
  <c r="H275" i="143"/>
  <c r="H282" i="143" s="1"/>
  <c r="G275" i="143"/>
  <c r="G282" i="143" s="1"/>
  <c r="F275" i="143"/>
  <c r="E275" i="143"/>
  <c r="D275" i="143"/>
  <c r="K266" i="143"/>
  <c r="J266" i="143"/>
  <c r="I266" i="143"/>
  <c r="H266" i="143"/>
  <c r="G266" i="143"/>
  <c r="F266" i="143"/>
  <c r="E266" i="143"/>
  <c r="D266" i="143"/>
  <c r="K265" i="143"/>
  <c r="J265" i="143"/>
  <c r="I265" i="143"/>
  <c r="H265" i="143"/>
  <c r="G265" i="143"/>
  <c r="F265" i="143"/>
  <c r="E265" i="143"/>
  <c r="D265" i="143"/>
  <c r="K264" i="143"/>
  <c r="J264" i="143"/>
  <c r="I264" i="143"/>
  <c r="H264" i="143"/>
  <c r="G264" i="143"/>
  <c r="F264" i="143"/>
  <c r="E264" i="143"/>
  <c r="K263" i="143"/>
  <c r="J263" i="143"/>
  <c r="I263" i="143"/>
  <c r="H263" i="143"/>
  <c r="G263" i="143"/>
  <c r="F263" i="143"/>
  <c r="E263" i="143"/>
  <c r="D263" i="143"/>
  <c r="K262" i="143"/>
  <c r="K269" i="143" s="1"/>
  <c r="J262" i="143"/>
  <c r="J269" i="143" s="1"/>
  <c r="I262" i="143"/>
  <c r="I269" i="143" s="1"/>
  <c r="H262" i="143"/>
  <c r="H269" i="143" s="1"/>
  <c r="G262" i="143"/>
  <c r="G269" i="143" s="1"/>
  <c r="F262" i="143"/>
  <c r="E262" i="143"/>
  <c r="D262" i="143"/>
  <c r="I256" i="143"/>
  <c r="E256" i="143"/>
  <c r="I251" i="143"/>
  <c r="H251" i="143"/>
  <c r="G251" i="143"/>
  <c r="F251" i="143"/>
  <c r="E251" i="143"/>
  <c r="D251" i="143"/>
  <c r="I250" i="143"/>
  <c r="H250" i="143"/>
  <c r="G250" i="143"/>
  <c r="F250" i="143"/>
  <c r="E250" i="143"/>
  <c r="D250" i="143"/>
  <c r="E249" i="143"/>
  <c r="D249" i="143"/>
  <c r="I248" i="143"/>
  <c r="H248" i="143"/>
  <c r="G248" i="143"/>
  <c r="F248" i="143"/>
  <c r="E248" i="143"/>
  <c r="D248" i="143"/>
  <c r="I247" i="143"/>
  <c r="H247" i="143"/>
  <c r="G247" i="143"/>
  <c r="F247" i="143"/>
  <c r="E247" i="143"/>
  <c r="D247" i="143"/>
  <c r="E246" i="143"/>
  <c r="D246" i="143"/>
  <c r="I245" i="143"/>
  <c r="H245" i="143"/>
  <c r="G245" i="143"/>
  <c r="F245" i="143"/>
  <c r="E245" i="143"/>
  <c r="D245" i="143"/>
  <c r="E244" i="143"/>
  <c r="D244" i="143"/>
  <c r="I243" i="143"/>
  <c r="H243" i="143"/>
  <c r="G243" i="143"/>
  <c r="F243" i="143"/>
  <c r="E243" i="143"/>
  <c r="D243" i="143"/>
  <c r="I242" i="143"/>
  <c r="H242" i="143"/>
  <c r="G242" i="143"/>
  <c r="F242" i="143"/>
  <c r="E242" i="143"/>
  <c r="D242" i="143"/>
  <c r="I241" i="143"/>
  <c r="H241" i="143"/>
  <c r="G241" i="143"/>
  <c r="F241" i="143"/>
  <c r="E241" i="143"/>
  <c r="D241" i="143"/>
  <c r="I240" i="143"/>
  <c r="H240" i="143"/>
  <c r="G240" i="143"/>
  <c r="F240" i="143"/>
  <c r="E240" i="143"/>
  <c r="D240" i="143"/>
  <c r="E239" i="143"/>
  <c r="D239" i="143"/>
  <c r="I238" i="143"/>
  <c r="H238" i="143"/>
  <c r="G238" i="143"/>
  <c r="F238" i="143"/>
  <c r="E238" i="143"/>
  <c r="D238" i="143"/>
  <c r="I237" i="143"/>
  <c r="H237" i="143"/>
  <c r="G237" i="143"/>
  <c r="F237" i="143"/>
  <c r="E237" i="143"/>
  <c r="D237" i="143"/>
  <c r="I236" i="143"/>
  <c r="H236" i="143"/>
  <c r="G236" i="143"/>
  <c r="F236" i="143"/>
  <c r="E236" i="143"/>
  <c r="D236" i="143"/>
  <c r="I235" i="143"/>
  <c r="H235" i="143"/>
  <c r="H256" i="143" s="1"/>
  <c r="G235" i="143"/>
  <c r="G256" i="143" s="1"/>
  <c r="F235" i="143"/>
  <c r="F256" i="143" s="1"/>
  <c r="E235" i="143"/>
  <c r="D235" i="143"/>
  <c r="E234" i="143"/>
  <c r="D234" i="143"/>
  <c r="F144" i="143"/>
  <c r="E144" i="143"/>
  <c r="D144" i="143"/>
  <c r="F143" i="143"/>
  <c r="E143" i="143"/>
  <c r="D143" i="143"/>
  <c r="F142" i="143"/>
  <c r="E142" i="143"/>
  <c r="D142" i="143"/>
  <c r="F141" i="143"/>
  <c r="E141" i="143"/>
  <c r="D141" i="143"/>
  <c r="F140" i="143"/>
  <c r="E140" i="143"/>
  <c r="D140" i="143"/>
  <c r="F139" i="143"/>
  <c r="E139" i="143"/>
  <c r="D139" i="143"/>
  <c r="F138" i="143"/>
  <c r="E138" i="143"/>
  <c r="D138" i="143"/>
  <c r="F137" i="143"/>
  <c r="E137" i="143"/>
  <c r="D137" i="143"/>
  <c r="R107" i="143"/>
  <c r="R106" i="143"/>
  <c r="R105" i="143"/>
  <c r="R104" i="143"/>
  <c r="R103" i="143"/>
  <c r="R102" i="143"/>
  <c r="R101" i="143"/>
  <c r="R100" i="143"/>
  <c r="R99" i="143"/>
  <c r="R98" i="143"/>
  <c r="R97" i="143"/>
  <c r="R96" i="143"/>
  <c r="R95" i="143"/>
  <c r="R94" i="143"/>
  <c r="R93" i="143"/>
  <c r="R92" i="143"/>
  <c r="R91" i="143"/>
  <c r="H84" i="143"/>
  <c r="G84" i="143"/>
  <c r="F84" i="143"/>
  <c r="E84" i="143"/>
  <c r="H83" i="143"/>
  <c r="G83" i="143"/>
  <c r="F83" i="143"/>
  <c r="E83" i="143"/>
  <c r="H82" i="143"/>
  <c r="G82" i="143"/>
  <c r="F82" i="143"/>
  <c r="E82" i="143"/>
  <c r="H81" i="143"/>
  <c r="G81" i="143"/>
  <c r="F81" i="143"/>
  <c r="E81" i="143"/>
  <c r="H80" i="143"/>
  <c r="G80" i="143"/>
  <c r="F80" i="143"/>
  <c r="E80" i="143"/>
  <c r="H79" i="143"/>
  <c r="G79" i="143"/>
  <c r="F79" i="143"/>
  <c r="E79" i="143"/>
  <c r="H78" i="143"/>
  <c r="H86" i="143" s="1"/>
  <c r="G78" i="143"/>
  <c r="G86" i="143" s="1"/>
  <c r="F78" i="143"/>
  <c r="F86" i="143" s="1"/>
  <c r="E78" i="143"/>
  <c r="E86" i="143" s="1"/>
  <c r="E69" i="143"/>
  <c r="E68" i="143"/>
  <c r="E71" i="143" s="1"/>
  <c r="E67" i="143"/>
  <c r="E62" i="143"/>
  <c r="G60" i="143"/>
  <c r="F60" i="143"/>
  <c r="E60" i="143"/>
  <c r="G59" i="143"/>
  <c r="F59" i="143"/>
  <c r="E59" i="143"/>
  <c r="G58" i="143"/>
  <c r="G62" i="143" s="1"/>
  <c r="F58" i="143"/>
  <c r="F62" i="143" s="1"/>
  <c r="E58" i="143"/>
  <c r="F341" i="143" l="1"/>
  <c r="I311" i="143"/>
  <c r="G366" i="143"/>
  <c r="J341" i="143"/>
  <c r="G177" i="143"/>
  <c r="F228" i="143"/>
  <c r="F311" i="143"/>
  <c r="J311" i="143"/>
  <c r="H341" i="143"/>
  <c r="H366" i="143"/>
  <c r="G21" i="150"/>
  <c r="G15" i="150"/>
  <c r="G14" i="150"/>
  <c r="G13" i="150"/>
  <c r="G22" i="150"/>
  <c r="G20" i="150"/>
  <c r="G16" i="150"/>
  <c r="U18" i="34"/>
  <c r="T18" i="34"/>
  <c r="S18" i="34"/>
  <c r="R18" i="34"/>
  <c r="Q18" i="34"/>
  <c r="P18" i="34"/>
  <c r="I87" i="148"/>
  <c r="H87" i="148"/>
  <c r="G87" i="148"/>
  <c r="F87" i="148"/>
  <c r="E87" i="148"/>
  <c r="I48" i="148"/>
  <c r="H48" i="148"/>
  <c r="G48" i="148"/>
  <c r="F48" i="148"/>
  <c r="E48" i="148"/>
  <c r="I47" i="148"/>
  <c r="H47" i="148"/>
  <c r="G47" i="148"/>
  <c r="F47" i="148"/>
  <c r="E47" i="148"/>
  <c r="F220" i="163"/>
  <c r="F219" i="163"/>
  <c r="F218" i="163"/>
  <c r="H187" i="163"/>
  <c r="G187" i="163"/>
  <c r="F187" i="163"/>
  <c r="H186" i="163"/>
  <c r="G186" i="163"/>
  <c r="F186" i="163"/>
  <c r="H185" i="163"/>
  <c r="G185" i="163"/>
  <c r="F185" i="163"/>
  <c r="E16" i="163"/>
  <c r="E15" i="163"/>
  <c r="E14" i="163"/>
  <c r="E13" i="163"/>
  <c r="E12" i="163"/>
  <c r="E11" i="163"/>
  <c r="E10" i="163"/>
  <c r="E573" i="163"/>
  <c r="E572" i="163"/>
  <c r="E571" i="163"/>
  <c r="E451" i="163"/>
  <c r="E443" i="163"/>
  <c r="E442" i="163"/>
  <c r="E220" i="163"/>
  <c r="E219" i="163"/>
  <c r="E218" i="163"/>
  <c r="E187" i="163"/>
  <c r="E186" i="163"/>
  <c r="E185" i="163"/>
  <c r="E118" i="163"/>
  <c r="E117" i="163"/>
  <c r="E116" i="163"/>
  <c r="E109" i="163"/>
  <c r="E100" i="163"/>
  <c r="E99" i="163"/>
  <c r="H14" i="163"/>
  <c r="H13" i="163"/>
  <c r="F13" i="163"/>
  <c r="G12" i="163"/>
  <c r="F12" i="163"/>
  <c r="H10" i="163"/>
  <c r="G10" i="163"/>
  <c r="J39" i="148"/>
  <c r="I39" i="148"/>
  <c r="H39" i="148"/>
  <c r="G39" i="148"/>
  <c r="F39" i="148"/>
  <c r="E39" i="148"/>
  <c r="J38" i="148"/>
  <c r="I38" i="148"/>
  <c r="H38" i="148"/>
  <c r="G38" i="148"/>
  <c r="F38" i="148"/>
  <c r="E38" i="148"/>
  <c r="J30" i="148"/>
  <c r="I30" i="148"/>
  <c r="H30" i="148"/>
  <c r="G30" i="148"/>
  <c r="F30" i="148"/>
  <c r="E30" i="148"/>
  <c r="J29" i="148"/>
  <c r="I29" i="148"/>
  <c r="H29" i="148"/>
  <c r="G29" i="148"/>
  <c r="F29" i="148"/>
  <c r="E29" i="148"/>
  <c r="J28" i="148"/>
  <c r="I28" i="148"/>
  <c r="H28" i="148"/>
  <c r="G28" i="148"/>
  <c r="F28" i="148"/>
  <c r="E28" i="148"/>
  <c r="J27" i="148"/>
  <c r="I27" i="148"/>
  <c r="H27" i="148"/>
  <c r="G27" i="148"/>
  <c r="F27" i="148"/>
  <c r="E27" i="148"/>
  <c r="P30" i="148"/>
  <c r="O30" i="148"/>
  <c r="N30" i="148"/>
  <c r="M30" i="148"/>
  <c r="P29" i="148"/>
  <c r="O29" i="148"/>
  <c r="N29" i="148"/>
  <c r="M29" i="148"/>
  <c r="P28" i="148"/>
  <c r="O28" i="148"/>
  <c r="N28" i="148"/>
  <c r="M28" i="148"/>
  <c r="P27" i="148"/>
  <c r="O27" i="148"/>
  <c r="N27" i="148"/>
  <c r="M27" i="148"/>
  <c r="P26" i="148"/>
  <c r="O26" i="148"/>
  <c r="N26" i="148"/>
  <c r="M26" i="148"/>
  <c r="G19" i="148"/>
  <c r="G18" i="148"/>
  <c r="E19" i="163"/>
  <c r="G15" i="148"/>
  <c r="E20" i="163"/>
  <c r="E18" i="163"/>
  <c r="U39" i="137"/>
  <c r="T39" i="137"/>
  <c r="S39" i="137"/>
  <c r="R39" i="137"/>
  <c r="Q39" i="137"/>
  <c r="Q85" i="148" a="1"/>
  <c r="Q85" i="148" s="1"/>
  <c r="P85" i="148" a="1"/>
  <c r="P85" i="148" s="1"/>
  <c r="O85" i="148" a="1"/>
  <c r="O85" i="148" s="1"/>
  <c r="N83" i="148" a="1"/>
  <c r="N83" i="148" s="1"/>
  <c r="N84" i="148" a="1"/>
  <c r="N84" i="148" s="1"/>
  <c r="P84" i="148" a="1"/>
  <c r="P84" i="148" s="1"/>
  <c r="N85" i="148" a="1"/>
  <c r="N85" i="148" s="1"/>
  <c r="M85" i="148" a="1"/>
  <c r="M85" i="148" s="1"/>
  <c r="M84" i="148" a="1"/>
  <c r="M84" i="148"/>
  <c r="Q84" i="148" a="1"/>
  <c r="Q84" i="148" s="1"/>
  <c r="O84" i="148" a="1"/>
  <c r="O84" i="148"/>
  <c r="Q83" i="148" a="1"/>
  <c r="Q83" i="148" s="1"/>
  <c r="P83" i="148" a="1"/>
  <c r="P83" i="148" s="1"/>
  <c r="O83" i="148" a="1"/>
  <c r="O83" i="148" s="1"/>
  <c r="M83" i="148" a="1"/>
  <c r="M83" i="148" s="1"/>
  <c r="Q86" i="148"/>
  <c r="P86" i="148"/>
  <c r="O86" i="148"/>
  <c r="N86" i="148"/>
  <c r="M86" i="148"/>
  <c r="G17" i="148"/>
  <c r="G16" i="148"/>
  <c r="G14" i="148"/>
  <c r="J290" i="143"/>
  <c r="I290" i="143"/>
  <c r="H290" i="143"/>
  <c r="G290" i="143"/>
  <c r="F290" i="143"/>
  <c r="D290" i="143"/>
  <c r="J289" i="143"/>
  <c r="I289" i="143"/>
  <c r="H289" i="143"/>
  <c r="G289" i="143"/>
  <c r="F289" i="143"/>
  <c r="D289" i="143"/>
  <c r="J288" i="143"/>
  <c r="J292" i="143" s="1"/>
  <c r="I288" i="143"/>
  <c r="H288" i="143"/>
  <c r="G288" i="143"/>
  <c r="G292" i="143" s="1"/>
  <c r="F288" i="143"/>
  <c r="F292" i="143" s="1"/>
  <c r="D288" i="143"/>
  <c r="F208" i="143"/>
  <c r="D208" i="143"/>
  <c r="F207" i="143"/>
  <c r="F210" i="143" s="1"/>
  <c r="D207" i="143"/>
  <c r="F206" i="143"/>
  <c r="D206" i="143"/>
  <c r="I39" i="155"/>
  <c r="H39" i="155"/>
  <c r="G39" i="155"/>
  <c r="F39" i="155"/>
  <c r="E39" i="155"/>
  <c r="I38" i="155"/>
  <c r="H38" i="155"/>
  <c r="G38" i="155"/>
  <c r="F38" i="155"/>
  <c r="E38" i="155"/>
  <c r="I36" i="155"/>
  <c r="H36" i="155"/>
  <c r="G36" i="155"/>
  <c r="F36" i="155"/>
  <c r="E36" i="155"/>
  <c r="I35" i="155"/>
  <c r="H35" i="155"/>
  <c r="G35" i="155"/>
  <c r="F35" i="155"/>
  <c r="E35" i="155"/>
  <c r="I34" i="155"/>
  <c r="H34" i="155"/>
  <c r="G34" i="155"/>
  <c r="F34" i="155"/>
  <c r="E34" i="155"/>
  <c r="I33" i="155"/>
  <c r="H33" i="155"/>
  <c r="G33" i="155"/>
  <c r="F33" i="155"/>
  <c r="E33" i="155"/>
  <c r="I32" i="155"/>
  <c r="H32" i="155"/>
  <c r="G32" i="155"/>
  <c r="F32" i="155"/>
  <c r="E32" i="155"/>
  <c r="U91" i="137"/>
  <c r="T91" i="137"/>
  <c r="S91" i="137"/>
  <c r="R91" i="137"/>
  <c r="Q91" i="137"/>
  <c r="P91" i="137"/>
  <c r="I35" i="154"/>
  <c r="H35" i="154"/>
  <c r="G35" i="154"/>
  <c r="F35" i="154"/>
  <c r="E35" i="154"/>
  <c r="I34" i="154"/>
  <c r="H34" i="154"/>
  <c r="G34" i="154"/>
  <c r="F34" i="154"/>
  <c r="E34" i="154"/>
  <c r="I32" i="154"/>
  <c r="H32" i="154"/>
  <c r="G32" i="154"/>
  <c r="F32" i="154"/>
  <c r="E32" i="154"/>
  <c r="I31" i="154"/>
  <c r="H31" i="154"/>
  <c r="G31" i="154"/>
  <c r="F31" i="154"/>
  <c r="E31" i="154"/>
  <c r="I30" i="154"/>
  <c r="H30" i="154"/>
  <c r="G30" i="154"/>
  <c r="F30" i="154"/>
  <c r="E30" i="154"/>
  <c r="I29" i="154"/>
  <c r="H29" i="154"/>
  <c r="G29" i="154"/>
  <c r="F29" i="154"/>
  <c r="E29" i="154"/>
  <c r="I28" i="154"/>
  <c r="H28" i="154"/>
  <c r="G28" i="154"/>
  <c r="F28" i="154"/>
  <c r="E28" i="154"/>
  <c r="I24" i="151"/>
  <c r="H24" i="151"/>
  <c r="G24" i="151"/>
  <c r="F24" i="151"/>
  <c r="E24" i="151"/>
  <c r="G15" i="147"/>
  <c r="F15" i="151"/>
  <c r="E15" i="151"/>
  <c r="H15" i="151" s="1"/>
  <c r="I32" i="149"/>
  <c r="H32" i="149"/>
  <c r="G32" i="149"/>
  <c r="F32" i="149"/>
  <c r="E32" i="149"/>
  <c r="I31" i="149"/>
  <c r="H31" i="149"/>
  <c r="G31" i="149"/>
  <c r="F31" i="149"/>
  <c r="E31" i="149"/>
  <c r="F15" i="149"/>
  <c r="E15" i="149"/>
  <c r="H15" i="149" s="1"/>
  <c r="I24" i="108"/>
  <c r="H24" i="108"/>
  <c r="G24" i="108"/>
  <c r="F24" i="108"/>
  <c r="E24" i="108"/>
  <c r="U71" i="137"/>
  <c r="T71" i="137"/>
  <c r="S71" i="137"/>
  <c r="R71" i="137"/>
  <c r="Q71" i="137"/>
  <c r="I90" i="147"/>
  <c r="H90" i="147"/>
  <c r="G90" i="147"/>
  <c r="F90" i="147"/>
  <c r="E90" i="147"/>
  <c r="I46" i="147"/>
  <c r="H46" i="147"/>
  <c r="G46" i="147"/>
  <c r="F46" i="147"/>
  <c r="E46" i="147"/>
  <c r="G18" i="147"/>
  <c r="G17" i="147"/>
  <c r="I23" i="108"/>
  <c r="H23" i="108"/>
  <c r="G23" i="108"/>
  <c r="F23" i="108"/>
  <c r="E23" i="108"/>
  <c r="H292" i="143" l="1"/>
  <c r="I292" i="143"/>
  <c r="D17" i="157"/>
  <c r="D16" i="157"/>
  <c r="D15" i="157"/>
  <c r="D14" i="157"/>
  <c r="D13" i="157"/>
  <c r="D12" i="157"/>
  <c r="D11" i="157"/>
  <c r="D10" i="157"/>
  <c r="O328" i="163" l="1"/>
  <c r="M328" i="163"/>
  <c r="N328" i="163"/>
  <c r="D40" i="28" l="1"/>
  <c r="H42" i="25"/>
  <c r="D42" i="25"/>
  <c r="D145" i="143"/>
  <c r="E62" i="144"/>
  <c r="E61" i="144"/>
  <c r="E60" i="144"/>
  <c r="E59" i="144"/>
  <c r="E58" i="144"/>
  <c r="E57" i="144"/>
  <c r="E56" i="144"/>
  <c r="D61" i="144"/>
  <c r="D60" i="144"/>
  <c r="D56" i="144"/>
  <c r="D14" i="143"/>
  <c r="D13" i="143"/>
  <c r="D9" i="143"/>
  <c r="E15" i="143"/>
  <c r="E14" i="143"/>
  <c r="E13" i="143"/>
  <c r="E12" i="143"/>
  <c r="E11" i="143"/>
  <c r="E10" i="143"/>
  <c r="E9" i="143"/>
  <c r="D268" i="165"/>
  <c r="D267" i="165"/>
  <c r="D265" i="165"/>
  <c r="D264" i="165"/>
  <c r="D262" i="165"/>
  <c r="D260" i="165"/>
  <c r="D259" i="165"/>
  <c r="D258" i="165"/>
  <c r="D257" i="165"/>
  <c r="D255" i="165"/>
  <c r="D254" i="165"/>
  <c r="D253" i="165"/>
  <c r="D252" i="165"/>
  <c r="D244" i="165"/>
  <c r="D243" i="165"/>
  <c r="D242" i="165"/>
  <c r="D241" i="165"/>
  <c r="D240" i="165"/>
  <c r="D239" i="165"/>
  <c r="D238" i="165"/>
  <c r="D237" i="165"/>
  <c r="N212" i="162" l="1"/>
  <c r="AH175" i="162"/>
  <c r="O139" i="162"/>
  <c r="N139" i="162"/>
  <c r="Q139" i="162"/>
  <c r="M106" i="162"/>
  <c r="AT214" i="162" l="1"/>
  <c r="AR215" i="162"/>
  <c r="AS214" i="162"/>
  <c r="O214" i="162"/>
  <c r="S214" i="162"/>
  <c r="W214" i="162"/>
  <c r="AA214" i="162"/>
  <c r="AE214" i="162"/>
  <c r="AI214" i="162"/>
  <c r="AM214" i="162"/>
  <c r="AQ214" i="162"/>
  <c r="AU214" i="162"/>
  <c r="Q215" i="162"/>
  <c r="U215" i="162"/>
  <c r="Y215" i="162"/>
  <c r="AC215" i="162"/>
  <c r="AG215" i="162"/>
  <c r="AK215" i="162"/>
  <c r="AO215" i="162"/>
  <c r="AS215" i="162"/>
  <c r="P139" i="162"/>
  <c r="AV214" i="162"/>
  <c r="P214" i="162"/>
  <c r="T214" i="162"/>
  <c r="X214" i="162"/>
  <c r="AB214" i="162"/>
  <c r="AF214" i="162"/>
  <c r="AJ214" i="162"/>
  <c r="AN214" i="162"/>
  <c r="AR214" i="162"/>
  <c r="N215" i="162"/>
  <c r="R215" i="162"/>
  <c r="V215" i="162"/>
  <c r="Z215" i="162"/>
  <c r="AD215" i="162"/>
  <c r="AH215" i="162"/>
  <c r="AL215" i="162"/>
  <c r="AP215" i="162"/>
  <c r="AT215" i="162"/>
  <c r="AV215" i="162"/>
  <c r="Q214" i="162"/>
  <c r="U214" i="162"/>
  <c r="Y214" i="162"/>
  <c r="AC214" i="162"/>
  <c r="AG214" i="162"/>
  <c r="AK214" i="162"/>
  <c r="AO214" i="162"/>
  <c r="O215" i="162"/>
  <c r="S215" i="162"/>
  <c r="W215" i="162"/>
  <c r="AA215" i="162"/>
  <c r="AE215" i="162"/>
  <c r="AI215" i="162"/>
  <c r="AM215" i="162"/>
  <c r="AQ215" i="162"/>
  <c r="AU215" i="162"/>
  <c r="N214" i="162"/>
  <c r="R214" i="162"/>
  <c r="V214" i="162"/>
  <c r="Z214" i="162"/>
  <c r="AD214" i="162"/>
  <c r="AH214" i="162"/>
  <c r="AL214" i="162"/>
  <c r="AP214" i="162"/>
  <c r="P215" i="162"/>
  <c r="T215" i="162"/>
  <c r="X215" i="162"/>
  <c r="AB215" i="162"/>
  <c r="AF215" i="162"/>
  <c r="AJ215" i="162"/>
  <c r="AN215" i="162"/>
  <c r="V154" i="162"/>
  <c r="AT213" i="162"/>
  <c r="AL213" i="162"/>
  <c r="Z213" i="162"/>
  <c r="R213" i="162"/>
  <c r="AO212" i="162"/>
  <c r="AG212" i="162"/>
  <c r="AC212" i="162"/>
  <c r="Q212" i="162"/>
  <c r="AS213" i="162"/>
  <c r="AO213" i="162"/>
  <c r="AK213" i="162"/>
  <c r="AG213" i="162"/>
  <c r="AC213" i="162"/>
  <c r="Y213" i="162"/>
  <c r="U213" i="162"/>
  <c r="Q213" i="162"/>
  <c r="AV212" i="162"/>
  <c r="AR212" i="162"/>
  <c r="AN212" i="162"/>
  <c r="AJ212" i="162"/>
  <c r="AF212" i="162"/>
  <c r="AB212" i="162"/>
  <c r="X212" i="162"/>
  <c r="T212" i="162"/>
  <c r="P212" i="162"/>
  <c r="AP213" i="162"/>
  <c r="AD213" i="162"/>
  <c r="V213" i="162"/>
  <c r="AS212" i="162"/>
  <c r="U212" i="162"/>
  <c r="AV213" i="162"/>
  <c r="AR213" i="162"/>
  <c r="AN213" i="162"/>
  <c r="AJ213" i="162"/>
  <c r="AF213" i="162"/>
  <c r="AB213" i="162"/>
  <c r="X213" i="162"/>
  <c r="T213" i="162"/>
  <c r="P213" i="162"/>
  <c r="AU212" i="162"/>
  <c r="AQ212" i="162"/>
  <c r="AM212" i="162"/>
  <c r="AI212" i="162"/>
  <c r="AE212" i="162"/>
  <c r="AA212" i="162"/>
  <c r="W212" i="162"/>
  <c r="S212" i="162"/>
  <c r="O212" i="162"/>
  <c r="AH213" i="162"/>
  <c r="N213" i="162"/>
  <c r="AK212" i="162"/>
  <c r="Y212" i="162"/>
  <c r="AU213" i="162"/>
  <c r="AQ213" i="162"/>
  <c r="AM213" i="162"/>
  <c r="AI213" i="162"/>
  <c r="AE213" i="162"/>
  <c r="AA213" i="162"/>
  <c r="W213" i="162"/>
  <c r="S213" i="162"/>
  <c r="O213" i="162"/>
  <c r="AT212" i="162"/>
  <c r="AP212" i="162"/>
  <c r="AL212" i="162"/>
  <c r="AH212" i="162"/>
  <c r="AD212" i="162"/>
  <c r="Z212" i="162"/>
  <c r="V212" i="162"/>
  <c r="R212" i="162"/>
  <c r="V155" i="162"/>
  <c r="AH174" i="162"/>
  <c r="V156" i="162"/>
  <c r="Q158" i="162"/>
  <c r="U158" i="162"/>
  <c r="R158" i="162"/>
  <c r="V153" i="162"/>
  <c r="V157" i="162"/>
  <c r="AH171" i="162"/>
  <c r="O158" i="162"/>
  <c r="S158" i="162"/>
  <c r="P158" i="162"/>
  <c r="T158" i="162"/>
  <c r="AH172" i="162"/>
  <c r="AH173" i="162"/>
  <c r="N158" i="162"/>
  <c r="V158" i="162" l="1"/>
  <c r="I63" i="162" l="1"/>
  <c r="H63" i="162"/>
  <c r="G63" i="162"/>
  <c r="F63" i="162"/>
  <c r="E63" i="162"/>
  <c r="F326" i="162" l="1"/>
  <c r="E326" i="162"/>
  <c r="H293" i="165" l="1"/>
  <c r="G292" i="165"/>
  <c r="F291" i="165"/>
  <c r="H280" i="165"/>
  <c r="G279" i="165"/>
  <c r="F278" i="165"/>
  <c r="F283" i="165" l="1"/>
  <c r="F169" i="144"/>
  <c r="H296" i="165"/>
  <c r="H166" i="144"/>
  <c r="G296" i="165"/>
  <c r="G165" i="144"/>
  <c r="F296" i="165"/>
  <c r="F164" i="144"/>
  <c r="H283" i="165"/>
  <c r="H171" i="144"/>
  <c r="G283" i="165"/>
  <c r="G170" i="144"/>
  <c r="E277" i="165"/>
  <c r="E168" i="144" s="1"/>
  <c r="E290" i="165"/>
  <c r="E163" i="144" s="1"/>
  <c r="E296" i="165" l="1"/>
  <c r="A296" i="165" s="1"/>
  <c r="E283" i="165"/>
  <c r="A283" i="165" s="1"/>
  <c r="D41" i="25"/>
  <c r="D39" i="28"/>
  <c r="B4" i="165"/>
  <c r="D38" i="28"/>
  <c r="D40" i="25"/>
  <c r="G126" i="165" l="1"/>
  <c r="F126" i="165"/>
  <c r="E126" i="165"/>
  <c r="G125" i="165"/>
  <c r="F125" i="165"/>
  <c r="E125" i="165"/>
  <c r="G124" i="165"/>
  <c r="F124" i="165"/>
  <c r="E124" i="165"/>
  <c r="G123" i="165"/>
  <c r="F123" i="165"/>
  <c r="E123" i="165"/>
  <c r="H122" i="165"/>
  <c r="G122" i="165"/>
  <c r="E122" i="165"/>
  <c r="H121" i="165"/>
  <c r="G121" i="165"/>
  <c r="E121" i="165"/>
  <c r="G120" i="165" l="1"/>
  <c r="G128" i="165" s="1"/>
  <c r="H120" i="165"/>
  <c r="E120" i="165"/>
  <c r="E128" i="165" s="1"/>
  <c r="A269" i="143" l="1"/>
  <c r="A282" i="143" l="1"/>
  <c r="A292" i="143" l="1"/>
  <c r="A210" i="143" l="1"/>
  <c r="N273" i="163" l="1"/>
  <c r="O273" i="163" s="1"/>
  <c r="P273" i="163" s="1"/>
  <c r="Q273" i="163" s="1"/>
  <c r="N272" i="163"/>
  <c r="O272" i="163" s="1"/>
  <c r="P272" i="163" s="1"/>
  <c r="Q272" i="163" s="1"/>
  <c r="N253" i="163"/>
  <c r="O253" i="163" s="1"/>
  <c r="P253" i="163" s="1"/>
  <c r="Q253" i="163" s="1"/>
  <c r="N252" i="163"/>
  <c r="O252" i="163" s="1"/>
  <c r="P252" i="163" s="1"/>
  <c r="Q252" i="163" s="1"/>
  <c r="N233" i="163"/>
  <c r="O233" i="163" s="1"/>
  <c r="P233" i="163" s="1"/>
  <c r="Q233" i="163" s="1"/>
  <c r="N232" i="163"/>
  <c r="O232" i="163" s="1"/>
  <c r="P232" i="163" s="1"/>
  <c r="Q232" i="163" s="1"/>
  <c r="R149" i="163" l="1"/>
  <c r="S149" i="163"/>
  <c r="T149" i="163"/>
  <c r="U149" i="163"/>
  <c r="V149" i="163"/>
  <c r="W149" i="163"/>
  <c r="Q151" i="163"/>
  <c r="P151" i="163"/>
  <c r="O151" i="163"/>
  <c r="N151" i="163"/>
  <c r="M151" i="163"/>
  <c r="Q150" i="163"/>
  <c r="P150" i="163"/>
  <c r="O150" i="163"/>
  <c r="N150" i="163"/>
  <c r="M150" i="163"/>
  <c r="E549" i="163" l="1"/>
  <c r="I16" i="163" l="1"/>
  <c r="G35" i="163" s="1"/>
  <c r="E458" i="163" l="1"/>
  <c r="D39" i="25"/>
  <c r="D37" i="28"/>
  <c r="M230" i="163" l="1"/>
  <c r="Q250" i="163" l="1"/>
  <c r="P250" i="163"/>
  <c r="M250" i="163"/>
  <c r="O250" i="163"/>
  <c r="N250" i="163"/>
  <c r="Q270" i="163"/>
  <c r="P270" i="163"/>
  <c r="O270" i="163"/>
  <c r="N270" i="163"/>
  <c r="M270" i="163"/>
  <c r="Q230" i="163"/>
  <c r="O230" i="163"/>
  <c r="P230" i="163"/>
  <c r="N230" i="163"/>
  <c r="N353" i="163" l="1"/>
  <c r="M353" i="163"/>
  <c r="M358" i="163"/>
  <c r="T357" i="163"/>
  <c r="T356" i="163"/>
  <c r="T355" i="163"/>
  <c r="T354" i="163"/>
  <c r="T353" i="163"/>
  <c r="R353" i="163"/>
  <c r="R354" i="163"/>
  <c r="R355" i="163"/>
  <c r="R356" i="163"/>
  <c r="R357" i="163"/>
  <c r="G218" i="163" l="1"/>
  <c r="G220" i="163"/>
  <c r="G219" i="163"/>
  <c r="I187" i="163"/>
  <c r="I186" i="163"/>
  <c r="I185" i="163"/>
  <c r="F549" i="163"/>
  <c r="F518" i="163"/>
  <c r="F482" i="163"/>
  <c r="M33" i="163"/>
  <c r="I188" i="163" l="1"/>
  <c r="E288" i="163" s="1"/>
  <c r="M35" i="163"/>
  <c r="N31" i="163" s="1"/>
  <c r="F126" i="163" s="1"/>
  <c r="G221" i="163"/>
  <c r="E289" i="163" s="1"/>
  <c r="E188" i="163"/>
  <c r="E221" i="163"/>
  <c r="F550" i="163"/>
  <c r="E482" i="163"/>
  <c r="F483" i="163" s="1"/>
  <c r="E518" i="163"/>
  <c r="F519" i="163" s="1"/>
  <c r="E304" i="163"/>
  <c r="E290" i="163" l="1"/>
  <c r="N32" i="163"/>
  <c r="F388" i="163" s="1"/>
  <c r="N30" i="163"/>
  <c r="F304" i="163" s="1"/>
  <c r="N33" i="163" l="1"/>
  <c r="F305" i="163" l="1"/>
  <c r="E388" i="163" l="1"/>
  <c r="E42" i="163" l="1"/>
  <c r="E126" i="163"/>
  <c r="F42" i="163" l="1"/>
  <c r="G435" i="163"/>
  <c r="E574" i="163" l="1"/>
  <c r="G83" i="163" l="1"/>
  <c r="G540" i="163" s="1"/>
  <c r="E460" i="163"/>
  <c r="G84" i="163"/>
  <c r="G541" i="163" s="1"/>
  <c r="F135" i="163"/>
  <c r="F557" i="163"/>
  <c r="F312" i="163"/>
  <c r="F526" i="163" l="1"/>
  <c r="G542" i="163"/>
  <c r="G85" i="163"/>
  <c r="E102" i="163"/>
  <c r="F490" i="163"/>
  <c r="E444" i="163"/>
  <c r="E459" i="163" s="1"/>
  <c r="E461" i="163" s="1"/>
  <c r="E119" i="163" l="1"/>
  <c r="I83" i="163" l="1"/>
  <c r="I540" i="163" s="1"/>
  <c r="H83" i="163" l="1"/>
  <c r="H540" i="163" s="1"/>
  <c r="J540" i="163" s="1"/>
  <c r="J83" i="163" l="1"/>
  <c r="I19" i="163"/>
  <c r="G38" i="163" s="1"/>
  <c r="I15" i="163"/>
  <c r="G34" i="163" s="1"/>
  <c r="I11" i="163"/>
  <c r="G30" i="163" s="1"/>
  <c r="G223" i="163" l="1"/>
  <c r="A223" i="163" s="1"/>
  <c r="E292" i="163"/>
  <c r="A292" i="163" s="1"/>
  <c r="H542" i="163"/>
  <c r="H85" i="163"/>
  <c r="E564" i="163"/>
  <c r="E381" i="163"/>
  <c r="I18" i="163"/>
  <c r="G37" i="163" s="1"/>
  <c r="F21" i="163"/>
  <c r="I14" i="163" l="1"/>
  <c r="G33" i="163" s="1"/>
  <c r="E468" i="163" l="1"/>
  <c r="H21" i="163"/>
  <c r="E511" i="163"/>
  <c r="I13" i="163"/>
  <c r="G32" i="163" s="1"/>
  <c r="E475" i="163" l="1"/>
  <c r="G21" i="163" l="1"/>
  <c r="G135" i="163"/>
  <c r="I84" i="163"/>
  <c r="I541" i="163" s="1"/>
  <c r="I10" i="163"/>
  <c r="G29" i="163" s="1"/>
  <c r="I12" i="163"/>
  <c r="G31" i="163" s="1"/>
  <c r="I542" i="163" l="1"/>
  <c r="J541" i="163"/>
  <c r="J542" i="163" s="1"/>
  <c r="J84" i="163"/>
  <c r="J85" i="163" s="1"/>
  <c r="I85" i="163"/>
  <c r="E533" i="163"/>
  <c r="E297" i="163"/>
  <c r="E21" i="163" l="1"/>
  <c r="I20" i="163" l="1"/>
  <c r="I21" i="163" s="1"/>
  <c r="I23" i="163" s="1"/>
  <c r="G43" i="163" l="1"/>
  <c r="G39" i="163"/>
  <c r="G42" i="163" s="1"/>
  <c r="A23" i="163" l="1"/>
  <c r="J268" i="162" l="1"/>
  <c r="J269" i="162"/>
  <c r="J267" i="162"/>
  <c r="J278" i="162"/>
  <c r="F328" i="162" s="1"/>
  <c r="J276" i="162"/>
  <c r="E328" i="162" s="1"/>
  <c r="J277" i="162"/>
  <c r="D34" i="28" l="1"/>
  <c r="D36" i="25"/>
  <c r="F330" i="162" l="1"/>
  <c r="E330" i="162" l="1"/>
  <c r="A330" i="162" s="1"/>
  <c r="K119" i="162" l="1"/>
  <c r="A119" i="162" s="1"/>
  <c r="K348" i="162"/>
  <c r="A348" i="162" s="1"/>
  <c r="K102" i="162"/>
  <c r="A102" i="162" s="1"/>
  <c r="K48" i="162" l="1"/>
  <c r="A48" i="162" s="1"/>
  <c r="K339" i="162"/>
  <c r="A339" i="162" s="1"/>
  <c r="K244" i="162"/>
  <c r="A244" i="162" s="1"/>
  <c r="K39" i="162" l="1"/>
  <c r="A39" i="162" s="1"/>
  <c r="Q251" i="163" l="1"/>
  <c r="Q271" i="163"/>
  <c r="Q231" i="163"/>
  <c r="P251" i="163"/>
  <c r="P271" i="163"/>
  <c r="P231" i="163"/>
  <c r="M251" i="163"/>
  <c r="M271" i="163"/>
  <c r="M231" i="163"/>
  <c r="O251" i="163"/>
  <c r="O271" i="163"/>
  <c r="O231" i="163"/>
  <c r="N251" i="163"/>
  <c r="N271" i="163"/>
  <c r="N231" i="163"/>
  <c r="H37" i="155" l="1"/>
  <c r="F37" i="155"/>
  <c r="I37" i="155"/>
  <c r="G37" i="155"/>
  <c r="E37" i="155"/>
  <c r="J39" i="155" a="1"/>
  <c r="J39" i="155" s="1"/>
  <c r="J38" i="155"/>
  <c r="K38" i="155" s="1"/>
  <c r="J36" i="155"/>
  <c r="J35" i="155"/>
  <c r="J34" i="155"/>
  <c r="J33" i="155"/>
  <c r="J32" i="155"/>
  <c r="J30" i="155" a="1"/>
  <c r="J29" i="155" l="1"/>
  <c r="H28" i="155"/>
  <c r="J25" i="155"/>
  <c r="J26" i="155"/>
  <c r="J27" i="155"/>
  <c r="J37" i="155"/>
  <c r="K37" i="155" s="1"/>
  <c r="I28" i="155"/>
  <c r="J23" i="155"/>
  <c r="E28" i="155"/>
  <c r="J30" i="155"/>
  <c r="F28" i="155"/>
  <c r="J24" i="155"/>
  <c r="G28" i="155"/>
  <c r="J28" i="155" l="1"/>
  <c r="J21" i="155" a="1"/>
  <c r="J21" i="155" l="1"/>
  <c r="E19" i="155"/>
  <c r="H19" i="155"/>
  <c r="G19" i="155"/>
  <c r="J17" i="155"/>
  <c r="J18" i="155"/>
  <c r="I19" i="155"/>
  <c r="J15" i="155"/>
  <c r="F19" i="155"/>
  <c r="J16" i="155"/>
  <c r="J14" i="155"/>
  <c r="J19" i="155" l="1"/>
  <c r="J20" i="155"/>
  <c r="K41" i="155" l="1"/>
  <c r="I16" i="108"/>
  <c r="H16" i="108"/>
  <c r="G16" i="108"/>
  <c r="F16" i="108"/>
  <c r="E16" i="108"/>
  <c r="J26" i="154" a="1"/>
  <c r="J17" i="154" l="1" a="1"/>
  <c r="J35" i="154" a="1"/>
  <c r="J16" i="108" a="1"/>
  <c r="J16" i="108" s="1"/>
  <c r="J26" i="154"/>
  <c r="G23" i="150"/>
  <c r="G25" i="150" s="1"/>
  <c r="J25" i="154"/>
  <c r="J22" i="154"/>
  <c r="J17" i="154"/>
  <c r="J16" i="154"/>
  <c r="J35" i="154"/>
  <c r="G13" i="151"/>
  <c r="G14" i="151"/>
  <c r="F13" i="150"/>
  <c r="K16" i="108" l="1"/>
  <c r="E23" i="150"/>
  <c r="F23" i="150"/>
  <c r="J10" i="154" l="1"/>
  <c r="J11" i="154"/>
  <c r="J12" i="154" l="1"/>
  <c r="E15" i="154" l="1"/>
  <c r="F15" i="154" l="1"/>
  <c r="J13" i="154" l="1"/>
  <c r="G15" i="154" l="1"/>
  <c r="H15" i="154" l="1"/>
  <c r="I15" i="154" l="1"/>
  <c r="J15" i="154" s="1"/>
  <c r="J14" i="154"/>
  <c r="J22" i="151"/>
  <c r="J20" i="154" l="1"/>
  <c r="J21" i="154" l="1"/>
  <c r="J19" i="154" l="1"/>
  <c r="E24" i="154" l="1"/>
  <c r="F24" i="154" l="1"/>
  <c r="G24" i="154" l="1"/>
  <c r="H24" i="154" l="1"/>
  <c r="I24" i="154" l="1"/>
  <c r="J24" i="154" s="1"/>
  <c r="J23" i="154"/>
  <c r="J23" i="151"/>
  <c r="I25" i="149" l="1"/>
  <c r="H25" i="149"/>
  <c r="G25" i="149"/>
  <c r="F25" i="149"/>
  <c r="E25" i="149"/>
  <c r="I29" i="149"/>
  <c r="H29" i="149"/>
  <c r="G29" i="149"/>
  <c r="F29" i="149"/>
  <c r="E29" i="149"/>
  <c r="J24" i="149"/>
  <c r="J23" i="149"/>
  <c r="J28" i="149"/>
  <c r="J27" i="149"/>
  <c r="G14" i="149"/>
  <c r="G13" i="149"/>
  <c r="J25" i="149" l="1"/>
  <c r="K25" i="149" s="1"/>
  <c r="J29" i="149"/>
  <c r="K29" i="149" s="1"/>
  <c r="E58" i="148" l="1"/>
  <c r="F58" i="148" s="1"/>
  <c r="G58" i="148" s="1"/>
  <c r="H58" i="148" s="1"/>
  <c r="I58" i="148" s="1"/>
  <c r="E20" i="148" l="1"/>
  <c r="E59" i="148"/>
  <c r="F59" i="148" s="1"/>
  <c r="G59" i="148" s="1"/>
  <c r="H59" i="148" s="1"/>
  <c r="I59" i="148" s="1"/>
  <c r="E69" i="148" l="1"/>
  <c r="F69" i="148" s="1"/>
  <c r="G69" i="148" s="1"/>
  <c r="H69" i="148" s="1"/>
  <c r="I69" i="148" s="1"/>
  <c r="E70" i="148" l="1"/>
  <c r="F70" i="148" s="1"/>
  <c r="G70" i="148" s="1"/>
  <c r="H70" i="148" s="1"/>
  <c r="I70" i="148" s="1"/>
  <c r="F20" i="148"/>
  <c r="I63" i="148"/>
  <c r="H63" i="148"/>
  <c r="G63" i="148"/>
  <c r="F63" i="148"/>
  <c r="I62" i="148"/>
  <c r="H62" i="148"/>
  <c r="G62" i="148"/>
  <c r="F62" i="148"/>
  <c r="I61" i="148"/>
  <c r="H61" i="148"/>
  <c r="G61" i="148"/>
  <c r="F61" i="148"/>
  <c r="E63" i="148"/>
  <c r="E62" i="148"/>
  <c r="E61" i="148"/>
  <c r="I74" i="148"/>
  <c r="H74" i="148"/>
  <c r="G74" i="148"/>
  <c r="F74" i="148"/>
  <c r="I73" i="148"/>
  <c r="H73" i="148"/>
  <c r="G73" i="148"/>
  <c r="F73" i="148"/>
  <c r="I72" i="148"/>
  <c r="H72" i="148"/>
  <c r="G72" i="148"/>
  <c r="F72" i="148"/>
  <c r="E74" i="148"/>
  <c r="E73" i="148"/>
  <c r="E72" i="148"/>
  <c r="J76" i="148"/>
  <c r="J75" i="148"/>
  <c r="J70" i="148"/>
  <c r="J69" i="148"/>
  <c r="J65" i="148"/>
  <c r="J64" i="148"/>
  <c r="J59" i="148"/>
  <c r="J58" i="148"/>
  <c r="G66" i="148" l="1"/>
  <c r="F66" i="148"/>
  <c r="H66" i="148"/>
  <c r="I66" i="148"/>
  <c r="J62" i="148"/>
  <c r="J63" i="148"/>
  <c r="J61" i="148"/>
  <c r="E66" i="148"/>
  <c r="K30" i="148" l="1" a="1"/>
  <c r="K39" i="148" a="1"/>
  <c r="K39" i="148" s="1"/>
  <c r="J66" i="148"/>
  <c r="K28" i="148" a="1"/>
  <c r="K28" i="148" s="1"/>
  <c r="K30" i="148"/>
  <c r="J48" i="148" l="1"/>
  <c r="G49" i="148"/>
  <c r="H49" i="148"/>
  <c r="E49" i="148"/>
  <c r="J47" i="148"/>
  <c r="F49" i="148"/>
  <c r="I49" i="148"/>
  <c r="H86" i="148" l="1"/>
  <c r="H51" i="148"/>
  <c r="E86" i="148"/>
  <c r="E51" i="148"/>
  <c r="F86" i="148"/>
  <c r="F51" i="148"/>
  <c r="I86" i="148"/>
  <c r="J86" i="148" s="1"/>
  <c r="I51" i="148"/>
  <c r="G86" i="148"/>
  <c r="G51" i="148"/>
  <c r="J49" i="148"/>
  <c r="E77" i="148" l="1"/>
  <c r="F77" i="148"/>
  <c r="G77" i="148" l="1"/>
  <c r="H77" i="148" l="1"/>
  <c r="J74" i="148"/>
  <c r="J73" i="148"/>
  <c r="I77" i="148" l="1"/>
  <c r="J72" i="148"/>
  <c r="J77" i="148" s="1"/>
  <c r="F353" i="162" l="1"/>
  <c r="G353" i="162"/>
  <c r="H353" i="162"/>
  <c r="I353" i="162"/>
  <c r="E353" i="162"/>
  <c r="F71" i="162"/>
  <c r="G71" i="162"/>
  <c r="H71" i="162"/>
  <c r="I71" i="162"/>
  <c r="E71" i="162"/>
  <c r="F62" i="162"/>
  <c r="F26" i="162"/>
  <c r="G26" i="162"/>
  <c r="H26" i="162"/>
  <c r="I26" i="162"/>
  <c r="E26" i="162"/>
  <c r="E14" i="162"/>
  <c r="E13" i="162"/>
  <c r="E12" i="162"/>
  <c r="E10" i="162"/>
  <c r="E11" i="162"/>
  <c r="E9" i="162"/>
  <c r="K267" i="162" l="1"/>
  <c r="J353" i="162"/>
  <c r="K353" i="162" s="1"/>
  <c r="K276" i="162"/>
  <c r="I62" i="162"/>
  <c r="I53" i="162"/>
  <c r="J71" i="162"/>
  <c r="K71" i="162" s="1"/>
  <c r="J26" i="162"/>
  <c r="K26" i="162" s="1"/>
  <c r="G62" i="162"/>
  <c r="G53" i="162"/>
  <c r="H62" i="162"/>
  <c r="H53" i="162"/>
  <c r="E62" i="162"/>
  <c r="E53" i="162"/>
  <c r="F53" i="162"/>
  <c r="F362" i="162"/>
  <c r="G362" i="162"/>
  <c r="H362" i="162"/>
  <c r="I362" i="162"/>
  <c r="E362" i="162"/>
  <c r="E15" i="162"/>
  <c r="E16" i="162" s="1"/>
  <c r="J362" i="162" l="1"/>
  <c r="J62" i="162"/>
  <c r="J53" i="162"/>
  <c r="K53" i="162" s="1"/>
  <c r="E18" i="162"/>
  <c r="K362" i="162" l="1"/>
  <c r="E17" i="162" l="1"/>
  <c r="E19" i="162" s="1"/>
  <c r="I354" i="162"/>
  <c r="H354" i="162"/>
  <c r="G354" i="162"/>
  <c r="F354" i="162"/>
  <c r="E354" i="162"/>
  <c r="I72" i="162"/>
  <c r="H72" i="162"/>
  <c r="G72" i="162"/>
  <c r="F72" i="162"/>
  <c r="E72" i="162"/>
  <c r="I27" i="162"/>
  <c r="H27" i="162"/>
  <c r="G27" i="162"/>
  <c r="F27" i="162"/>
  <c r="E27" i="162"/>
  <c r="F14" i="162"/>
  <c r="F13" i="162"/>
  <c r="F12" i="162"/>
  <c r="F11" i="162"/>
  <c r="F10" i="162"/>
  <c r="F9" i="162"/>
  <c r="J354" i="162" l="1"/>
  <c r="K354" i="162" s="1"/>
  <c r="K268" i="162"/>
  <c r="K62" i="162"/>
  <c r="K277" i="162"/>
  <c r="J27" i="162"/>
  <c r="K27" i="162" s="1"/>
  <c r="J72" i="162"/>
  <c r="K72" i="162" s="1"/>
  <c r="F54" i="162"/>
  <c r="G54" i="162"/>
  <c r="H54" i="162"/>
  <c r="E54" i="162"/>
  <c r="I54" i="162"/>
  <c r="S64" i="147"/>
  <c r="S62" i="147"/>
  <c r="T62" i="147" s="1"/>
  <c r="F363" i="162"/>
  <c r="G363" i="162"/>
  <c r="H363" i="162"/>
  <c r="I363" i="162"/>
  <c r="E363" i="162"/>
  <c r="J363" i="162" l="1"/>
  <c r="J54" i="162"/>
  <c r="K54" i="162" s="1"/>
  <c r="J63" i="162"/>
  <c r="S63" i="147"/>
  <c r="T63" i="147" s="1"/>
  <c r="F15" i="162" l="1"/>
  <c r="F16" i="162" s="1"/>
  <c r="F18" i="162" l="1"/>
  <c r="K363" i="162" s="1"/>
  <c r="F17" i="162" l="1"/>
  <c r="K63" i="162" s="1"/>
  <c r="I355" i="162"/>
  <c r="H355" i="162"/>
  <c r="G355" i="162"/>
  <c r="F355" i="162"/>
  <c r="E355" i="162"/>
  <c r="I73" i="162"/>
  <c r="H73" i="162"/>
  <c r="G73" i="162"/>
  <c r="F73" i="162"/>
  <c r="E73" i="162"/>
  <c r="I28" i="162"/>
  <c r="H28" i="162"/>
  <c r="G28" i="162"/>
  <c r="F28" i="162"/>
  <c r="E28" i="162"/>
  <c r="G14" i="162"/>
  <c r="G13" i="162"/>
  <c r="G12" i="162"/>
  <c r="G11" i="162"/>
  <c r="G10" i="162"/>
  <c r="G9" i="162"/>
  <c r="G15" i="162"/>
  <c r="J89" i="147"/>
  <c r="K89" i="147" s="1"/>
  <c r="J88" i="147"/>
  <c r="K88" i="147" s="1"/>
  <c r="J80" i="147"/>
  <c r="K80" i="147" s="1"/>
  <c r="J79" i="147"/>
  <c r="K79" i="147" s="1"/>
  <c r="J54" i="147"/>
  <c r="K54" i="147" s="1"/>
  <c r="J53" i="147"/>
  <c r="K53" i="147" s="1"/>
  <c r="J45" i="147"/>
  <c r="K45" i="147" s="1"/>
  <c r="J44" i="147"/>
  <c r="K44" i="147" s="1"/>
  <c r="J36" i="147"/>
  <c r="K36" i="147" s="1"/>
  <c r="J35" i="147"/>
  <c r="K35" i="147" s="1"/>
  <c r="J27" i="147"/>
  <c r="K27" i="147" s="1"/>
  <c r="J26" i="147"/>
  <c r="K26" i="147" s="1"/>
  <c r="E16" i="147"/>
  <c r="F16" i="147"/>
  <c r="K269" i="162" l="1"/>
  <c r="K271" i="162" s="1"/>
  <c r="A271" i="162" s="1"/>
  <c r="F19" i="162"/>
  <c r="J355" i="162"/>
  <c r="K355" i="162" s="1"/>
  <c r="K357" i="162" s="1"/>
  <c r="A357" i="162" s="1"/>
  <c r="K278" i="162"/>
  <c r="K280" i="162" s="1"/>
  <c r="A280" i="162" s="1"/>
  <c r="G16" i="162"/>
  <c r="E55" i="162"/>
  <c r="I55" i="162"/>
  <c r="F55" i="162"/>
  <c r="G55" i="162"/>
  <c r="J28" i="162"/>
  <c r="K28" i="162" s="1"/>
  <c r="K30" i="162" s="1"/>
  <c r="A30" i="162" s="1"/>
  <c r="H55" i="162"/>
  <c r="J73" i="162"/>
  <c r="K73" i="162" s="1"/>
  <c r="K75" i="162" s="1"/>
  <c r="A75" i="162" s="1"/>
  <c r="T64" i="147"/>
  <c r="T66" i="147" s="1"/>
  <c r="A66" i="147" s="1"/>
  <c r="J55" i="147"/>
  <c r="K55" i="147" s="1"/>
  <c r="K57" i="147" s="1"/>
  <c r="J81" i="147"/>
  <c r="K81" i="147" s="1"/>
  <c r="K83" i="147" s="1"/>
  <c r="J28" i="147"/>
  <c r="K28" i="147" s="1"/>
  <c r="K30" i="147" s="1"/>
  <c r="G16" i="147"/>
  <c r="J37" i="147"/>
  <c r="K37" i="147" s="1"/>
  <c r="K39" i="147" s="1"/>
  <c r="J55" i="162" l="1"/>
  <c r="K55" i="162" s="1"/>
  <c r="K57" i="162" s="1"/>
  <c r="A57" i="162" s="1"/>
  <c r="F19" i="147"/>
  <c r="E19" i="147"/>
  <c r="D38" i="25" l="1"/>
  <c r="D36" i="28"/>
  <c r="B4" i="163"/>
  <c r="A41" i="155"/>
  <c r="A1" i="155" s="1"/>
  <c r="H30" i="25" s="1"/>
  <c r="A90" i="148"/>
  <c r="A51" i="148"/>
  <c r="A83" i="147"/>
  <c r="A57" i="147"/>
  <c r="A39" i="147"/>
  <c r="A30" i="147"/>
  <c r="D35" i="28"/>
  <c r="D33" i="28"/>
  <c r="D32" i="28"/>
  <c r="D31" i="28"/>
  <c r="D30" i="28"/>
  <c r="D29" i="28"/>
  <c r="D28" i="28"/>
  <c r="D27" i="28"/>
  <c r="D26" i="28"/>
  <c r="D25" i="28"/>
  <c r="D24" i="28"/>
  <c r="D23" i="28"/>
  <c r="D22" i="28"/>
  <c r="D21" i="28"/>
  <c r="D20" i="28"/>
  <c r="D37" i="25"/>
  <c r="D35" i="25"/>
  <c r="D34" i="25"/>
  <c r="D33" i="25"/>
  <c r="D32" i="25"/>
  <c r="D31" i="25"/>
  <c r="D30" i="25"/>
  <c r="D29" i="25"/>
  <c r="D28" i="25"/>
  <c r="D27" i="25"/>
  <c r="D26" i="25"/>
  <c r="D25" i="25"/>
  <c r="D24" i="25"/>
  <c r="B4" i="162"/>
  <c r="D23" i="25"/>
  <c r="D22" i="25"/>
  <c r="B4" i="160"/>
  <c r="A1" i="160"/>
  <c r="H35" i="25" s="1"/>
  <c r="B4" i="159"/>
  <c r="A1" i="159"/>
  <c r="H34" i="25" s="1"/>
  <c r="B4" i="158"/>
  <c r="A1" i="158"/>
  <c r="H33" i="25" s="1"/>
  <c r="B4" i="157"/>
  <c r="A1" i="157"/>
  <c r="H32" i="25" s="1"/>
  <c r="B4" i="156"/>
  <c r="A1" i="156"/>
  <c r="H31" i="25" s="1"/>
  <c r="B4" i="155"/>
  <c r="B4" i="154"/>
  <c r="B4" i="153"/>
  <c r="A1" i="153"/>
  <c r="H28" i="25" s="1"/>
  <c r="B4" i="152"/>
  <c r="A1" i="152"/>
  <c r="H27" i="25" s="1"/>
  <c r="B4" i="151"/>
  <c r="B4" i="150"/>
  <c r="B4" i="149"/>
  <c r="B4" i="148"/>
  <c r="B4" i="147"/>
  <c r="A1" i="120"/>
  <c r="E421" i="163" l="1"/>
  <c r="E428" i="163" s="1"/>
  <c r="E414" i="163"/>
  <c r="V92" i="137" l="1"/>
  <c r="W92" i="137"/>
  <c r="O19" i="34" l="1"/>
  <c r="P55" i="34"/>
  <c r="Q55" i="34" l="1"/>
  <c r="N55" i="34"/>
  <c r="M55" i="34"/>
  <c r="L55" i="34"/>
  <c r="K55" i="34"/>
  <c r="J55" i="34"/>
  <c r="N19" i="34"/>
  <c r="M19" i="34"/>
  <c r="L19" i="34"/>
  <c r="K19" i="34"/>
  <c r="J19" i="34"/>
  <c r="R55" i="34"/>
  <c r="S55" i="34" l="1"/>
  <c r="H55" i="34"/>
  <c r="G55" i="34"/>
  <c r="F55" i="34"/>
  <c r="N53" i="34"/>
  <c r="M53" i="34"/>
  <c r="L53" i="34"/>
  <c r="K53" i="34"/>
  <c r="J53" i="34"/>
  <c r="H53" i="34"/>
  <c r="G53" i="34"/>
  <c r="F53" i="34"/>
  <c r="E53" i="34"/>
  <c r="H19" i="34"/>
  <c r="G19" i="34"/>
  <c r="F19" i="34"/>
  <c r="T55" i="34" l="1"/>
  <c r="E307" i="143" l="1"/>
  <c r="E306" i="143"/>
  <c r="E305" i="143"/>
  <c r="E304" i="143"/>
  <c r="E303" i="143"/>
  <c r="E302" i="143"/>
  <c r="E301" i="143"/>
  <c r="E300" i="143"/>
  <c r="E299" i="143"/>
  <c r="B4" i="144" l="1"/>
  <c r="A1" i="144"/>
  <c r="D19" i="28" l="1"/>
  <c r="D18" i="28"/>
  <c r="B4" i="143"/>
  <c r="B4" i="142" l="1"/>
  <c r="A1" i="142"/>
  <c r="H39" i="25" s="1"/>
  <c r="K37" i="137" l="1"/>
  <c r="K36" i="137"/>
  <c r="B3" i="118" l="1"/>
  <c r="U19" i="34" l="1"/>
  <c r="U55" i="34" s="1"/>
  <c r="W33" i="137" l="1"/>
  <c r="V33" i="137"/>
  <c r="W72" i="137" l="1"/>
  <c r="V72" i="137"/>
  <c r="W32" i="137"/>
  <c r="V32" i="137"/>
  <c r="W52" i="137" l="1"/>
  <c r="W51" i="137"/>
  <c r="V51" i="137"/>
  <c r="V52" i="137"/>
  <c r="B4" i="137" l="1"/>
  <c r="A1" i="137"/>
  <c r="H36" i="25" s="1"/>
  <c r="B4" i="122" l="1"/>
  <c r="B4" i="120"/>
  <c r="B4" i="108"/>
  <c r="H20" i="25" l="1"/>
  <c r="A1" i="122"/>
  <c r="H21" i="25" s="1"/>
  <c r="D21" i="25"/>
  <c r="D20" i="25"/>
  <c r="D19" i="25"/>
  <c r="H47" i="34" l="1"/>
  <c r="G47" i="34"/>
  <c r="F47" i="34"/>
  <c r="D45" i="28" l="1"/>
  <c r="D44" i="28"/>
  <c r="D17" i="28"/>
  <c r="C15" i="28"/>
  <c r="D13" i="28"/>
  <c r="D12" i="28"/>
  <c r="D11" i="28"/>
  <c r="B6" i="105" l="1"/>
  <c r="B4" i="105"/>
  <c r="D77" i="4" l="1"/>
  <c r="D76" i="4"/>
  <c r="D75" i="4"/>
  <c r="D74" i="4"/>
  <c r="D73" i="4"/>
  <c r="D72" i="4"/>
  <c r="H33" i="34"/>
  <c r="G33" i="34"/>
  <c r="F33" i="34"/>
  <c r="H32" i="34"/>
  <c r="G32" i="34"/>
  <c r="F32" i="34"/>
  <c r="H31" i="34"/>
  <c r="G31" i="34"/>
  <c r="F31" i="34"/>
  <c r="H30" i="34"/>
  <c r="G30" i="34"/>
  <c r="F30" i="34"/>
  <c r="H29" i="34"/>
  <c r="G29" i="34"/>
  <c r="F29" i="34"/>
  <c r="J29" i="34"/>
  <c r="K29" i="34" s="1"/>
  <c r="L29" i="34" s="1"/>
  <c r="M29" i="34" s="1"/>
  <c r="N29" i="34" s="1"/>
  <c r="O29" i="34" s="1"/>
  <c r="K30" i="34"/>
  <c r="L30" i="34" s="1"/>
  <c r="M30" i="34" s="1"/>
  <c r="N30" i="34" s="1"/>
  <c r="O30" i="34" s="1"/>
  <c r="L31" i="34"/>
  <c r="M31" i="34" s="1"/>
  <c r="N31" i="34" s="1"/>
  <c r="O31" i="34" s="1"/>
  <c r="M32" i="34"/>
  <c r="N32" i="34" s="1"/>
  <c r="O32" i="34" s="1"/>
  <c r="N33" i="34"/>
  <c r="M33" i="34" s="1"/>
  <c r="L33" i="34" s="1"/>
  <c r="K33" i="34" s="1"/>
  <c r="J33" i="34" s="1"/>
  <c r="N27" i="34"/>
  <c r="M27" i="34"/>
  <c r="L27" i="34"/>
  <c r="K27" i="34"/>
  <c r="J27" i="34"/>
  <c r="N16" i="34"/>
  <c r="M16" i="34"/>
  <c r="L16" i="34"/>
  <c r="K16" i="34"/>
  <c r="J16" i="34"/>
  <c r="D87" i="4"/>
  <c r="D78" i="4"/>
  <c r="D79" i="4"/>
  <c r="D80" i="4"/>
  <c r="D81" i="4"/>
  <c r="D82" i="4"/>
  <c r="D83" i="4"/>
  <c r="D84" i="4"/>
  <c r="D85" i="4"/>
  <c r="D86" i="4"/>
  <c r="L32" i="34" l="1"/>
  <c r="K32" i="34" s="1"/>
  <c r="J32" i="34" s="1"/>
  <c r="K31" i="34"/>
  <c r="J31" i="34" s="1"/>
  <c r="O33" i="34"/>
  <c r="J30" i="34"/>
  <c r="P31" i="34" l="1"/>
  <c r="Q31" i="34" s="1"/>
  <c r="R31" i="34" s="1"/>
  <c r="S31" i="34" s="1"/>
  <c r="T31" i="34" s="1"/>
  <c r="U31" i="34" s="1"/>
  <c r="P30" i="34"/>
  <c r="Q30" i="34" s="1"/>
  <c r="R30" i="34" s="1"/>
  <c r="S30" i="34" s="1"/>
  <c r="T30" i="34" s="1"/>
  <c r="U30" i="34" s="1"/>
  <c r="P29" i="34"/>
  <c r="P33" i="34"/>
  <c r="Q33" i="34" s="1"/>
  <c r="R33" i="34" s="1"/>
  <c r="S33" i="34" s="1"/>
  <c r="T33" i="34" s="1"/>
  <c r="U33" i="34" s="1"/>
  <c r="P32" i="34"/>
  <c r="Q32" i="34" s="1"/>
  <c r="R32" i="34" s="1"/>
  <c r="S32" i="34" s="1"/>
  <c r="T32" i="34" s="1"/>
  <c r="U32" i="34" s="1"/>
  <c r="Q29" i="34" l="1"/>
  <c r="V18" i="34"/>
  <c r="V19" i="34" s="1"/>
  <c r="V55" i="34" s="1"/>
  <c r="O34" i="34"/>
  <c r="N34" i="34" s="1"/>
  <c r="M34" i="34" s="1"/>
  <c r="L34" i="34" s="1"/>
  <c r="K34" i="34" s="1"/>
  <c r="J34" i="34" s="1"/>
  <c r="Q36" i="34"/>
  <c r="R37" i="34"/>
  <c r="Q37" i="34" s="1"/>
  <c r="P37" i="34" s="1"/>
  <c r="H34" i="34"/>
  <c r="G34" i="34"/>
  <c r="F34" i="34"/>
  <c r="P17" i="4"/>
  <c r="P15" i="4" s="1"/>
  <c r="H46" i="34"/>
  <c r="G46" i="34"/>
  <c r="F46" i="34"/>
  <c r="D18" i="25"/>
  <c r="F36" i="34"/>
  <c r="G36" i="34"/>
  <c r="H36" i="34"/>
  <c r="F37" i="34"/>
  <c r="G37" i="34"/>
  <c r="H37" i="34"/>
  <c r="F38" i="34"/>
  <c r="G38" i="34"/>
  <c r="H38" i="34"/>
  <c r="F39" i="34"/>
  <c r="G39" i="34"/>
  <c r="H39" i="34"/>
  <c r="F40" i="34"/>
  <c r="G40" i="34"/>
  <c r="H40" i="34"/>
  <c r="F41" i="34"/>
  <c r="G41" i="34"/>
  <c r="H41" i="34"/>
  <c r="F42" i="34"/>
  <c r="G42" i="34"/>
  <c r="H42" i="34"/>
  <c r="F43" i="34"/>
  <c r="G43" i="34"/>
  <c r="H43" i="34"/>
  <c r="F44" i="34"/>
  <c r="G44" i="34"/>
  <c r="H44" i="34"/>
  <c r="H35" i="34"/>
  <c r="G35" i="34"/>
  <c r="F35" i="34"/>
  <c r="F23" i="34"/>
  <c r="H23" i="34"/>
  <c r="G23" i="34"/>
  <c r="H27" i="34"/>
  <c r="G27" i="34"/>
  <c r="F27" i="34"/>
  <c r="E27" i="34"/>
  <c r="H18" i="34"/>
  <c r="G18" i="34"/>
  <c r="F18" i="34"/>
  <c r="H16" i="34"/>
  <c r="G16" i="34"/>
  <c r="F16" i="34"/>
  <c r="E16" i="34"/>
  <c r="H10" i="34"/>
  <c r="G10" i="34"/>
  <c r="F10" i="34"/>
  <c r="E10" i="34"/>
  <c r="B10" i="34"/>
  <c r="Y9" i="34"/>
  <c r="X9" i="34"/>
  <c r="W9" i="34"/>
  <c r="V9" i="34"/>
  <c r="U9" i="34"/>
  <c r="T9" i="34"/>
  <c r="S9" i="34"/>
  <c r="R9" i="34"/>
  <c r="Q9" i="34"/>
  <c r="P9" i="34"/>
  <c r="B9" i="34"/>
  <c r="B8" i="34"/>
  <c r="B7" i="34"/>
  <c r="B6" i="34"/>
  <c r="B5" i="34"/>
  <c r="B4" i="34"/>
  <c r="B3" i="34"/>
  <c r="D58" i="4"/>
  <c r="E66" i="4"/>
  <c r="D66" i="4"/>
  <c r="D52" i="4"/>
  <c r="B3" i="25"/>
  <c r="B3" i="4"/>
  <c r="B6" i="28"/>
  <c r="B4" i="28"/>
  <c r="B4" i="25"/>
  <c r="B4" i="4"/>
  <c r="R29" i="34" l="1"/>
  <c r="Q17" i="4"/>
  <c r="Q7" i="34" s="1"/>
  <c r="P7" i="34"/>
  <c r="V32" i="34"/>
  <c r="V33" i="34"/>
  <c r="V31" i="34"/>
  <c r="V30" i="34"/>
  <c r="O16" i="4"/>
  <c r="O15" i="4" s="1"/>
  <c r="N15" i="4" s="1"/>
  <c r="M15" i="4" s="1"/>
  <c r="P16" i="4"/>
  <c r="Q15" i="4" s="1"/>
  <c r="Q16" i="4" s="1"/>
  <c r="P5" i="34"/>
  <c r="O37" i="34"/>
  <c r="N37" i="34" s="1"/>
  <c r="M37" i="34" s="1"/>
  <c r="L37" i="34" s="1"/>
  <c r="K37" i="34" s="1"/>
  <c r="J37" i="34" s="1"/>
  <c r="P36" i="34"/>
  <c r="O36" i="34" s="1"/>
  <c r="N36" i="34" s="1"/>
  <c r="M36" i="34" s="1"/>
  <c r="L36" i="34" s="1"/>
  <c r="K36" i="34" s="1"/>
  <c r="J36" i="34" s="1"/>
  <c r="P35" i="34"/>
  <c r="Q35" i="34" s="1"/>
  <c r="R35" i="34" s="1"/>
  <c r="S35" i="34" s="1"/>
  <c r="T35" i="34" s="1"/>
  <c r="U35" i="34" s="1"/>
  <c r="V35" i="34" s="1"/>
  <c r="P34" i="34"/>
  <c r="S38" i="34"/>
  <c r="R36" i="34"/>
  <c r="S36" i="34" s="1"/>
  <c r="T36" i="34" s="1"/>
  <c r="U36" i="34" s="1"/>
  <c r="V36" i="34" s="1"/>
  <c r="S37" i="34"/>
  <c r="T37" i="34" s="1"/>
  <c r="V41" i="34"/>
  <c r="W18" i="34"/>
  <c r="W19" i="34" s="1"/>
  <c r="W55" i="34" s="1"/>
  <c r="U40" i="34"/>
  <c r="T39" i="34"/>
  <c r="P71" i="137" s="1"/>
  <c r="E435" i="163" l="1"/>
  <c r="R17" i="4"/>
  <c r="R15" i="4" s="1"/>
  <c r="R38" i="34"/>
  <c r="S29" i="34"/>
  <c r="U37" i="34"/>
  <c r="V37" i="34" s="1"/>
  <c r="W37" i="34" s="1"/>
  <c r="M16" i="4"/>
  <c r="M18" i="4" s="1"/>
  <c r="M20" i="4" s="1"/>
  <c r="L15" i="4"/>
  <c r="O18" i="4"/>
  <c r="O20" i="4" s="1"/>
  <c r="W30" i="34"/>
  <c r="W31" i="34"/>
  <c r="W33" i="34"/>
  <c r="W32" i="34"/>
  <c r="Q34" i="34"/>
  <c r="Q5" i="34"/>
  <c r="P18" i="4"/>
  <c r="P8" i="34" s="1"/>
  <c r="P6" i="34"/>
  <c r="Q6" i="34"/>
  <c r="Q18" i="4"/>
  <c r="T38" i="34"/>
  <c r="F435" i="163" s="1"/>
  <c r="O35" i="34"/>
  <c r="W36" i="34"/>
  <c r="W42" i="34"/>
  <c r="X18" i="34"/>
  <c r="X19" i="34" s="1"/>
  <c r="X55" i="34" s="1"/>
  <c r="U39" i="34"/>
  <c r="S39" i="34"/>
  <c r="O71" i="137" s="1"/>
  <c r="V40" i="34"/>
  <c r="W40" i="34" s="1"/>
  <c r="T40" i="34"/>
  <c r="S40" i="34" s="1"/>
  <c r="R40" i="34" s="1"/>
  <c r="U41" i="34"/>
  <c r="T41" i="34" s="1"/>
  <c r="S41" i="34" s="1"/>
  <c r="R41" i="34" s="1"/>
  <c r="Q41" i="34" s="1"/>
  <c r="P41" i="34" s="1"/>
  <c r="O41" i="34" s="1"/>
  <c r="N41" i="34" s="1"/>
  <c r="M41" i="34" s="1"/>
  <c r="L41" i="34" s="1"/>
  <c r="K41" i="34" s="1"/>
  <c r="J41" i="34" s="1"/>
  <c r="W41" i="34"/>
  <c r="W35" i="34"/>
  <c r="H303" i="165" l="1"/>
  <c r="H301" i="165"/>
  <c r="H302" i="165"/>
  <c r="P31" i="137"/>
  <c r="W151" i="163"/>
  <c r="V151" i="163"/>
  <c r="W150" i="163"/>
  <c r="V150" i="163"/>
  <c r="J178" i="163"/>
  <c r="J164" i="163"/>
  <c r="J171" i="163"/>
  <c r="Q40" i="34"/>
  <c r="O92" i="137"/>
  <c r="R7" i="34"/>
  <c r="S17" i="4"/>
  <c r="T17" i="4" s="1"/>
  <c r="T46" i="34"/>
  <c r="S46" i="34"/>
  <c r="Q38" i="34"/>
  <c r="N35" i="34"/>
  <c r="M35" i="34" s="1"/>
  <c r="T29" i="34"/>
  <c r="O10" i="34"/>
  <c r="L16" i="4"/>
  <c r="L18" i="4" s="1"/>
  <c r="L20" i="4" s="1"/>
  <c r="K15" i="4"/>
  <c r="X32" i="34"/>
  <c r="R34" i="34"/>
  <c r="X33" i="34"/>
  <c r="X31" i="34"/>
  <c r="X30" i="34"/>
  <c r="P20" i="4"/>
  <c r="R39" i="34"/>
  <c r="N71" i="137" s="1"/>
  <c r="V39" i="34"/>
  <c r="Q20" i="4"/>
  <c r="Q8" i="34"/>
  <c r="R5" i="34"/>
  <c r="R16" i="4"/>
  <c r="U38" i="34"/>
  <c r="X36" i="34"/>
  <c r="X37" i="34"/>
  <c r="X35" i="34"/>
  <c r="V42" i="34"/>
  <c r="U42" i="34" s="1"/>
  <c r="T42" i="34" s="1"/>
  <c r="S42" i="34" s="1"/>
  <c r="R42" i="34" s="1"/>
  <c r="Q42" i="34" s="1"/>
  <c r="P42" i="34" s="1"/>
  <c r="O42" i="34" s="1"/>
  <c r="N42" i="34" s="1"/>
  <c r="M42" i="34" s="1"/>
  <c r="L42" i="34" s="1"/>
  <c r="K42" i="34" s="1"/>
  <c r="J42" i="34" s="1"/>
  <c r="X42" i="34"/>
  <c r="X41" i="34"/>
  <c r="Y18" i="34"/>
  <c r="X43" i="34"/>
  <c r="X40" i="34"/>
  <c r="W159" i="163" l="1"/>
  <c r="V159" i="163"/>
  <c r="U151" i="163"/>
  <c r="U150" i="163"/>
  <c r="F403" i="163"/>
  <c r="F85" i="163"/>
  <c r="P40" i="34"/>
  <c r="O40" i="34" s="1"/>
  <c r="N40" i="34" s="1"/>
  <c r="M40" i="34" s="1"/>
  <c r="L40" i="34" s="1"/>
  <c r="K40" i="34" s="1"/>
  <c r="J40" i="34" s="1"/>
  <c r="N92" i="137"/>
  <c r="S7" i="34"/>
  <c r="Y44" i="34"/>
  <c r="X44" i="34" s="1"/>
  <c r="W44" i="34" s="1"/>
  <c r="V44" i="34" s="1"/>
  <c r="U44" i="34" s="1"/>
  <c r="T44" i="34" s="1"/>
  <c r="S44" i="34" s="1"/>
  <c r="Y19" i="34"/>
  <c r="Y55" i="34" s="1"/>
  <c r="O16" i="34"/>
  <c r="O53" i="34"/>
  <c r="O72" i="137"/>
  <c r="R46" i="34"/>
  <c r="V38" i="34"/>
  <c r="U46" i="34"/>
  <c r="R47" i="34"/>
  <c r="P38" i="34"/>
  <c r="U29" i="34"/>
  <c r="O27" i="34"/>
  <c r="K16" i="4"/>
  <c r="K18" i="4" s="1"/>
  <c r="K20" i="4" s="1"/>
  <c r="J15" i="4"/>
  <c r="J16" i="4" s="1"/>
  <c r="J18" i="4" s="1"/>
  <c r="J20" i="4" s="1"/>
  <c r="Q10" i="34"/>
  <c r="P10" i="34"/>
  <c r="S34" i="34"/>
  <c r="U17" i="4"/>
  <c r="T7" i="34"/>
  <c r="Y30" i="34"/>
  <c r="Y32" i="34"/>
  <c r="Y33" i="34"/>
  <c r="Y31" i="34"/>
  <c r="L35" i="34"/>
  <c r="W39" i="34"/>
  <c r="Q39" i="34"/>
  <c r="M71" i="137" s="1"/>
  <c r="S15" i="4"/>
  <c r="R6" i="34"/>
  <c r="R18" i="4"/>
  <c r="Y40" i="34"/>
  <c r="Y41" i="34"/>
  <c r="Y36" i="34"/>
  <c r="Y43" i="34"/>
  <c r="W43" i="34"/>
  <c r="V43" i="34" s="1"/>
  <c r="U43" i="34" s="1"/>
  <c r="T43" i="34" s="1"/>
  <c r="S43" i="34" s="1"/>
  <c r="R43" i="34" s="1"/>
  <c r="Q43" i="34" s="1"/>
  <c r="P43" i="34" s="1"/>
  <c r="O43" i="34" s="1"/>
  <c r="N43" i="34" s="1"/>
  <c r="M43" i="34" s="1"/>
  <c r="L43" i="34" s="1"/>
  <c r="K43" i="34" s="1"/>
  <c r="J43" i="34" s="1"/>
  <c r="Y35" i="34"/>
  <c r="Y42" i="34"/>
  <c r="Y37" i="34"/>
  <c r="U159" i="163" l="1"/>
  <c r="A159" i="163" s="1"/>
  <c r="T150" i="163"/>
  <c r="T151" i="163"/>
  <c r="E403" i="163"/>
  <c r="E85" i="163"/>
  <c r="M92" i="137"/>
  <c r="Q16" i="34"/>
  <c r="Q53" i="34"/>
  <c r="P27" i="34"/>
  <c r="P53" i="34"/>
  <c r="S47" i="34"/>
  <c r="N72" i="137"/>
  <c r="Q47" i="34"/>
  <c r="Q46" i="34"/>
  <c r="O38" i="34"/>
  <c r="W38" i="34"/>
  <c r="V46" i="34"/>
  <c r="Q27" i="34"/>
  <c r="T34" i="34"/>
  <c r="S49" i="34"/>
  <c r="V29" i="34"/>
  <c r="P16" i="34"/>
  <c r="V17" i="4"/>
  <c r="U7" i="34"/>
  <c r="R44" i="34"/>
  <c r="R49" i="34" s="1"/>
  <c r="K35" i="34"/>
  <c r="P39" i="34"/>
  <c r="L71" i="137" s="1"/>
  <c r="X39" i="34"/>
  <c r="R8" i="34"/>
  <c r="R20" i="4"/>
  <c r="S5" i="34"/>
  <c r="S16" i="4"/>
  <c r="S150" i="163" l="1"/>
  <c r="S151" i="163"/>
  <c r="F127" i="163"/>
  <c r="F389" i="163" s="1"/>
  <c r="E542" i="163"/>
  <c r="U34" i="34"/>
  <c r="V34" i="34" s="1"/>
  <c r="N33" i="137"/>
  <c r="N32" i="137"/>
  <c r="M72" i="137"/>
  <c r="P47" i="34"/>
  <c r="P46" i="34"/>
  <c r="T49" i="34"/>
  <c r="T47" i="34"/>
  <c r="N38" i="34"/>
  <c r="X38" i="34"/>
  <c r="W46" i="34"/>
  <c r="W29" i="34"/>
  <c r="R10" i="34"/>
  <c r="W17" i="4"/>
  <c r="V7" i="34"/>
  <c r="J35" i="34"/>
  <c r="Q44" i="34"/>
  <c r="Q49" i="34" s="1"/>
  <c r="O39" i="34"/>
  <c r="Y39" i="34"/>
  <c r="S6" i="34"/>
  <c r="T15" i="4"/>
  <c r="S18" i="4"/>
  <c r="R150" i="163" l="1"/>
  <c r="R151" i="163"/>
  <c r="L92" i="137"/>
  <c r="R27" i="34"/>
  <c r="R53" i="34"/>
  <c r="U49" i="34"/>
  <c r="U47" i="34"/>
  <c r="M33" i="137"/>
  <c r="M32" i="137"/>
  <c r="O47" i="34"/>
  <c r="X46" i="34"/>
  <c r="Y38" i="34"/>
  <c r="Y46" i="34" s="1"/>
  <c r="O46" i="34"/>
  <c r="M38" i="34"/>
  <c r="V49" i="34"/>
  <c r="V47" i="34"/>
  <c r="R16" i="34"/>
  <c r="X29" i="34"/>
  <c r="N39" i="34"/>
  <c r="Q149" i="163" s="1"/>
  <c r="W7" i="34"/>
  <c r="X17" i="4"/>
  <c r="P44" i="34"/>
  <c r="P49" i="34" s="1"/>
  <c r="S8" i="34"/>
  <c r="S20" i="4"/>
  <c r="T5" i="34"/>
  <c r="T16" i="4"/>
  <c r="W34" i="34"/>
  <c r="L72" i="137" l="1"/>
  <c r="L33" i="137"/>
  <c r="L32" i="137"/>
  <c r="N47" i="34"/>
  <c r="N46" i="34"/>
  <c r="W49" i="34"/>
  <c r="W47" i="34"/>
  <c r="L38" i="34"/>
  <c r="Y29" i="34"/>
  <c r="M39" i="34"/>
  <c r="P149" i="163" s="1"/>
  <c r="S10" i="34"/>
  <c r="Y17" i="4"/>
  <c r="Y7" i="34" s="1"/>
  <c r="X7" i="34"/>
  <c r="O44" i="34"/>
  <c r="O49" i="34" s="1"/>
  <c r="T18" i="4"/>
  <c r="T6" i="34"/>
  <c r="U15" i="4"/>
  <c r="X34" i="34"/>
  <c r="S16" i="34" l="1"/>
  <c r="S53" i="34"/>
  <c r="M47" i="34"/>
  <c r="M46" i="34"/>
  <c r="K38" i="34"/>
  <c r="X49" i="34"/>
  <c r="X47" i="34"/>
  <c r="L39" i="34"/>
  <c r="O149" i="163" s="1"/>
  <c r="S27" i="34"/>
  <c r="N44" i="34"/>
  <c r="N49" i="34" s="1"/>
  <c r="T8" i="34"/>
  <c r="T20" i="4"/>
  <c r="U16" i="4"/>
  <c r="U5" i="34"/>
  <c r="Y34" i="34"/>
  <c r="L47" i="34" l="1"/>
  <c r="L46" i="34"/>
  <c r="Y49" i="34"/>
  <c r="A49" i="34" s="1"/>
  <c r="A1" i="34" s="1"/>
  <c r="H18" i="25" s="1"/>
  <c r="Y47" i="34"/>
  <c r="J38" i="34"/>
  <c r="K39" i="34"/>
  <c r="N149" i="163" s="1"/>
  <c r="M44" i="34"/>
  <c r="M49" i="34" s="1"/>
  <c r="U18" i="4"/>
  <c r="V15" i="4"/>
  <c r="U6" i="34"/>
  <c r="T10" i="34"/>
  <c r="T53" i="34" s="1"/>
  <c r="AA20" i="4"/>
  <c r="K47" i="34" l="1"/>
  <c r="K46" i="34"/>
  <c r="J39" i="34"/>
  <c r="M149" i="163" s="1"/>
  <c r="L44" i="34"/>
  <c r="L49" i="34" s="1"/>
  <c r="U20" i="4"/>
  <c r="U8" i="34"/>
  <c r="T27" i="34"/>
  <c r="T16" i="34"/>
  <c r="V5" i="34"/>
  <c r="V16" i="4"/>
  <c r="J47" i="34" l="1"/>
  <c r="J46" i="34"/>
  <c r="K44" i="34"/>
  <c r="K49" i="34" s="1"/>
  <c r="V18" i="4"/>
  <c r="V6" i="34"/>
  <c r="W15" i="4"/>
  <c r="U10" i="34"/>
  <c r="U53" i="34" s="1"/>
  <c r="J44" i="34" l="1"/>
  <c r="J49" i="34" s="1"/>
  <c r="V20" i="4"/>
  <c r="V8" i="34"/>
  <c r="U27" i="34"/>
  <c r="U16" i="34"/>
  <c r="W5" i="34"/>
  <c r="W16" i="4"/>
  <c r="V10" i="34" l="1"/>
  <c r="X15" i="4"/>
  <c r="W18" i="4"/>
  <c r="W6" i="34"/>
  <c r="V27" i="34" l="1"/>
  <c r="V53" i="34"/>
  <c r="V16" i="34"/>
  <c r="W20" i="4"/>
  <c r="W8" i="34"/>
  <c r="X5" i="34"/>
  <c r="X16" i="4"/>
  <c r="W10" i="34" l="1"/>
  <c r="X6" i="34"/>
  <c r="Y15" i="4"/>
  <c r="X18" i="4"/>
  <c r="W27" i="34" l="1"/>
  <c r="W53" i="34"/>
  <c r="W16" i="34"/>
  <c r="X20" i="4"/>
  <c r="X8" i="34"/>
  <c r="Y5" i="34"/>
  <c r="Y16" i="4"/>
  <c r="X10" i="34" l="1"/>
  <c r="Y6" i="34"/>
  <c r="Y18" i="4"/>
  <c r="X27" i="34" l="1"/>
  <c r="X53" i="34"/>
  <c r="X16" i="34"/>
  <c r="Y8" i="34"/>
  <c r="Y20" i="4"/>
  <c r="Y10" i="34" l="1"/>
  <c r="Y53" i="34" s="1"/>
  <c r="AB20" i="4"/>
  <c r="Y16" i="34" l="1"/>
  <c r="Y27" i="34"/>
  <c r="N16" i="4" l="1"/>
  <c r="N18" i="4" s="1"/>
  <c r="N20" i="4" s="1"/>
  <c r="O32" i="137" l="1"/>
  <c r="O33" i="137"/>
  <c r="P72" i="137" l="1"/>
  <c r="L74" i="137" s="1"/>
  <c r="V71" i="137"/>
  <c r="Y71" i="137" l="1"/>
  <c r="J40" i="148" l="1"/>
  <c r="J42" i="148" s="1"/>
  <c r="I40" i="148"/>
  <c r="I42" i="148" s="1"/>
  <c r="H40" i="148"/>
  <c r="H42" i="148" s="1"/>
  <c r="G40" i="148"/>
  <c r="G42" i="148" s="1"/>
  <c r="F40" i="148"/>
  <c r="F42" i="148" s="1"/>
  <c r="K38" i="148" a="1"/>
  <c r="E40" i="148" l="1"/>
  <c r="K38" i="148"/>
  <c r="K40" i="148" l="1" a="1"/>
  <c r="E42" i="148"/>
  <c r="K40" i="148"/>
  <c r="A42" i="148" l="1"/>
  <c r="F31" i="148" l="1"/>
  <c r="F33" i="148" s="1"/>
  <c r="K27" i="148" l="1" a="1"/>
  <c r="K29" i="148" a="1"/>
  <c r="J31" i="148"/>
  <c r="J33" i="148" s="1"/>
  <c r="H31" i="148"/>
  <c r="H33" i="148" s="1"/>
  <c r="G31" i="148"/>
  <c r="G33" i="148" s="1"/>
  <c r="K29" i="148"/>
  <c r="I31" i="148"/>
  <c r="I33" i="148" s="1"/>
  <c r="K27" i="148"/>
  <c r="E31" i="148"/>
  <c r="K31" i="148" l="1" a="1"/>
  <c r="E33" i="148"/>
  <c r="K31" i="148"/>
  <c r="E80" i="148" l="1"/>
  <c r="G20" i="148" l="1"/>
  <c r="G22" i="148" s="1"/>
  <c r="F80" i="148"/>
  <c r="E81" i="148" l="1"/>
  <c r="F81" i="148" s="1"/>
  <c r="G81" i="148" s="1"/>
  <c r="H81" i="148" s="1"/>
  <c r="I81" i="148" s="1"/>
  <c r="J81" i="148" s="1"/>
  <c r="G80" i="148"/>
  <c r="A22" i="148"/>
  <c r="H80" i="148" l="1"/>
  <c r="I80" i="148" s="1"/>
  <c r="J80" i="148" s="1"/>
  <c r="V31" i="137" l="1"/>
  <c r="Y31" i="137" s="1"/>
  <c r="P33" i="137"/>
  <c r="L36" i="137" s="1"/>
  <c r="P32" i="137"/>
  <c r="L37" i="137" s="1"/>
  <c r="E85" i="148" l="1"/>
  <c r="E84" i="148"/>
  <c r="E83" i="148"/>
  <c r="F84" i="148"/>
  <c r="F85" i="148"/>
  <c r="F83" i="148"/>
  <c r="A33" i="148" l="1"/>
  <c r="A1" i="148" s="1"/>
  <c r="H23" i="25" s="1"/>
  <c r="G85" i="148"/>
  <c r="G83" i="148"/>
  <c r="G84" i="148"/>
  <c r="H83" i="148" l="1"/>
  <c r="H84" i="148"/>
  <c r="H85" i="148"/>
  <c r="I84" i="148" l="1"/>
  <c r="J84" i="148" s="1"/>
  <c r="I83" i="148"/>
  <c r="J83" i="148" s="1"/>
  <c r="I85" i="148"/>
  <c r="J85" i="148" s="1"/>
  <c r="E88" i="148" l="1"/>
  <c r="Q31" i="137" s="1"/>
  <c r="Q32" i="137" l="1"/>
  <c r="Q33" i="137" l="1"/>
  <c r="G88" i="148" l="1"/>
  <c r="S31" i="137" s="1"/>
  <c r="S32" i="137" s="1"/>
  <c r="S33" i="137" s="1"/>
  <c r="F88" i="148"/>
  <c r="R31" i="137" s="1"/>
  <c r="R32" i="137" l="1"/>
  <c r="H88" i="148" l="1"/>
  <c r="T31" i="137" s="1"/>
  <c r="I88" i="148"/>
  <c r="U31" i="137" s="1"/>
  <c r="U32" i="137" s="1"/>
  <c r="U33" i="137" s="1"/>
  <c r="R33" i="137"/>
  <c r="T32" i="137" l="1"/>
  <c r="W31" i="137"/>
  <c r="X31" i="137" s="1"/>
  <c r="J87" i="148"/>
  <c r="J88" i="148" s="1"/>
  <c r="K88" i="148" s="1"/>
  <c r="T33" i="137" l="1"/>
  <c r="N36" i="137" s="1"/>
  <c r="P36" i="137" s="1"/>
  <c r="N37" i="137"/>
  <c r="P37" i="137" s="1"/>
  <c r="K90" i="148"/>
  <c r="F542" i="163" l="1"/>
  <c r="E55" i="163" l="1"/>
  <c r="G54" i="163" l="1"/>
  <c r="G53" i="163"/>
  <c r="F55" i="163" l="1"/>
  <c r="G55" i="163" s="1"/>
  <c r="G57" i="163" s="1"/>
  <c r="A57" i="163" s="1"/>
  <c r="A1" i="163" s="1"/>
  <c r="H38" i="25" s="1"/>
  <c r="G52" i="163"/>
  <c r="E268" i="165" l="1"/>
  <c r="E199" i="144" s="1"/>
  <c r="E257" i="165" l="1"/>
  <c r="E186" i="144" s="1"/>
  <c r="E258" i="165"/>
  <c r="E187" i="144" s="1"/>
  <c r="E267" i="165"/>
  <c r="E198" i="144" s="1"/>
  <c r="E253" i="165"/>
  <c r="E182" i="144" s="1"/>
  <c r="E259" i="165"/>
  <c r="E188" i="144" s="1"/>
  <c r="E265" i="165"/>
  <c r="E195" i="144" s="1"/>
  <c r="E254" i="165"/>
  <c r="E183" i="144" s="1"/>
  <c r="E260" i="165"/>
  <c r="E189" i="144" s="1"/>
  <c r="E264" i="165"/>
  <c r="E193" i="144" s="1"/>
  <c r="E262" i="165"/>
  <c r="E191" i="144" s="1"/>
  <c r="E111" i="165"/>
  <c r="E109" i="165" l="1"/>
  <c r="E252" i="165"/>
  <c r="E181" i="144" s="1"/>
  <c r="E110" i="165"/>
  <c r="E113" i="165" l="1"/>
  <c r="A113" i="165" s="1"/>
  <c r="A71" i="143"/>
  <c r="E255" i="165" l="1"/>
  <c r="E184" i="144" s="1"/>
  <c r="E270" i="165" l="1"/>
  <c r="A270" i="165" s="1"/>
  <c r="F237" i="165" l="1"/>
  <c r="F10" i="157"/>
  <c r="G137" i="143"/>
  <c r="H137" i="143" s="1"/>
  <c r="E237" i="165"/>
  <c r="E209" i="144" s="1"/>
  <c r="E10" i="157"/>
  <c r="E238" i="165" l="1"/>
  <c r="E210" i="144" s="1"/>
  <c r="E11" i="157"/>
  <c r="G10" i="157"/>
  <c r="F209" i="144"/>
  <c r="G209" i="144" s="1"/>
  <c r="H209" i="144" s="1"/>
  <c r="G237" i="165"/>
  <c r="H237" i="165" s="1"/>
  <c r="H10" i="157" l="1"/>
  <c r="E239" i="165" l="1"/>
  <c r="E211" i="144" s="1"/>
  <c r="E12" i="157"/>
  <c r="F239" i="165"/>
  <c r="F12" i="157"/>
  <c r="G139" i="143"/>
  <c r="H139" i="143" s="1"/>
  <c r="G12" i="157" l="1"/>
  <c r="H12" i="157" s="1"/>
  <c r="F211" i="144"/>
  <c r="G211" i="144" s="1"/>
  <c r="H211" i="144" s="1"/>
  <c r="G239" i="165"/>
  <c r="H239" i="165" s="1"/>
  <c r="E240" i="165"/>
  <c r="E212" i="144" s="1"/>
  <c r="E13" i="157"/>
  <c r="E241" i="165" l="1"/>
  <c r="E213" i="144" s="1"/>
  <c r="E14" i="157"/>
  <c r="E242" i="165" l="1"/>
  <c r="E214" i="144" s="1"/>
  <c r="E15" i="157"/>
  <c r="F241" i="165" l="1"/>
  <c r="F14" i="157"/>
  <c r="G14" i="157" s="1"/>
  <c r="H14" i="157" s="1"/>
  <c r="G141" i="143"/>
  <c r="H141" i="143" s="1"/>
  <c r="F213" i="144" l="1"/>
  <c r="G213" i="144" s="1"/>
  <c r="H213" i="144" s="1"/>
  <c r="G241" i="165"/>
  <c r="H241" i="165" s="1"/>
  <c r="F121" i="165" l="1"/>
  <c r="H124" i="165"/>
  <c r="F120" i="165" l="1"/>
  <c r="E244" i="165" l="1"/>
  <c r="E216" i="144" s="1"/>
  <c r="E17" i="157"/>
  <c r="E243" i="165" l="1"/>
  <c r="E215" i="144" s="1"/>
  <c r="E16" i="157"/>
  <c r="E247" i="165" l="1"/>
  <c r="E147" i="143"/>
  <c r="H125" i="165" l="1"/>
  <c r="H126" i="165"/>
  <c r="F122" i="165" l="1"/>
  <c r="F128" i="165" s="1"/>
  <c r="P184" i="165" l="1"/>
  <c r="G101" i="165" l="1"/>
  <c r="F244" i="165" l="1"/>
  <c r="F17" i="157"/>
  <c r="G17" i="157" s="1"/>
  <c r="H17" i="157" s="1"/>
  <c r="G144" i="143"/>
  <c r="H144" i="143" s="1"/>
  <c r="F243" i="165"/>
  <c r="F16" i="157"/>
  <c r="G16" i="157" s="1"/>
  <c r="H16" i="157" s="1"/>
  <c r="G143" i="143"/>
  <c r="H143" i="143" s="1"/>
  <c r="F101" i="165"/>
  <c r="F215" i="144" l="1"/>
  <c r="G215" i="144" s="1"/>
  <c r="H215" i="144" s="1"/>
  <c r="G243" i="165"/>
  <c r="H243" i="165" s="1"/>
  <c r="F216" i="144"/>
  <c r="G216" i="144" s="1"/>
  <c r="H216" i="144" s="1"/>
  <c r="G244" i="165"/>
  <c r="H244" i="165" s="1"/>
  <c r="E140" i="165" l="1"/>
  <c r="A140" i="165" s="1"/>
  <c r="E153" i="165" l="1"/>
  <c r="A153" i="165" s="1"/>
  <c r="F238" i="165" l="1"/>
  <c r="F11" i="157"/>
  <c r="G138" i="143"/>
  <c r="H138" i="143" s="1"/>
  <c r="F240" i="165"/>
  <c r="F13" i="157"/>
  <c r="G13" i="157" s="1"/>
  <c r="H13" i="157" s="1"/>
  <c r="G140" i="143"/>
  <c r="H140" i="143" s="1"/>
  <c r="F242" i="165"/>
  <c r="F15" i="157"/>
  <c r="G15" i="157" s="1"/>
  <c r="H15" i="157" s="1"/>
  <c r="G142" i="143"/>
  <c r="H142" i="143" s="1"/>
  <c r="A256" i="143"/>
  <c r="F214" i="144" l="1"/>
  <c r="G214" i="144" s="1"/>
  <c r="H214" i="144" s="1"/>
  <c r="G242" i="165"/>
  <c r="H242" i="165" s="1"/>
  <c r="F212" i="144"/>
  <c r="G212" i="144" s="1"/>
  <c r="H212" i="144" s="1"/>
  <c r="G240" i="165"/>
  <c r="H240" i="165" s="1"/>
  <c r="G11" i="157"/>
  <c r="F147" i="143"/>
  <c r="F247" i="165"/>
  <c r="F210" i="144"/>
  <c r="G210" i="144" s="1"/>
  <c r="H210" i="144" s="1"/>
  <c r="G238" i="165"/>
  <c r="H238" i="165" s="1"/>
  <c r="E101" i="165" l="1"/>
  <c r="A86" i="143"/>
  <c r="H11" i="157"/>
  <c r="G247" i="165"/>
  <c r="G147" i="143"/>
  <c r="H123" i="165" l="1"/>
  <c r="H128" i="165" s="1"/>
  <c r="A128" i="165" s="1"/>
  <c r="H247" i="165"/>
  <c r="A247" i="165" s="1"/>
  <c r="H147" i="143"/>
  <c r="A147" i="143" s="1"/>
  <c r="O184" i="165" l="1"/>
  <c r="G102" i="165" l="1"/>
  <c r="F102" i="165"/>
  <c r="R108" i="143"/>
  <c r="F100" i="165" l="1"/>
  <c r="F104" i="165" s="1"/>
  <c r="G100" i="165"/>
  <c r="G104" i="165" s="1"/>
  <c r="E102" i="165"/>
  <c r="E100" i="165" l="1"/>
  <c r="E104" i="165" s="1"/>
  <c r="A104" i="165" s="1"/>
  <c r="A1" i="165" s="1"/>
  <c r="H41" i="25" s="1"/>
  <c r="A62" i="143"/>
  <c r="F364" i="162" l="1"/>
  <c r="G364" i="162"/>
  <c r="H364" i="162"/>
  <c r="I364" i="162"/>
  <c r="E364" i="162" l="1"/>
  <c r="J364" i="162" s="1"/>
  <c r="J90" i="147"/>
  <c r="G18" i="162"/>
  <c r="V91" i="137" l="1"/>
  <c r="Y91" i="137" s="1"/>
  <c r="P92" i="137"/>
  <c r="L94" i="137" s="1"/>
  <c r="K90" i="147"/>
  <c r="K92" i="147" s="1"/>
  <c r="A92" i="147" s="1"/>
  <c r="K364" i="162"/>
  <c r="K366" i="162" s="1"/>
  <c r="A366" i="162" s="1"/>
  <c r="A25" i="150"/>
  <c r="A1" i="150" s="1"/>
  <c r="H25" i="25" s="1"/>
  <c r="E15" i="108" l="1"/>
  <c r="G15" i="108"/>
  <c r="F15" i="108"/>
  <c r="Q92" i="137" l="1"/>
  <c r="H15" i="108"/>
  <c r="R92" i="137"/>
  <c r="S92" i="137"/>
  <c r="I15" i="108"/>
  <c r="J15" i="108" l="1"/>
  <c r="J34" i="154"/>
  <c r="T92" i="137"/>
  <c r="U92" i="137"/>
  <c r="K15" i="108" l="1"/>
  <c r="K34" i="154"/>
  <c r="L95" i="137"/>
  <c r="L96" i="137" s="1"/>
  <c r="W91" i="137"/>
  <c r="X91" i="137" s="1"/>
  <c r="AA91" i="137" s="1"/>
  <c r="E12" i="108" l="1"/>
  <c r="F12" i="108" l="1"/>
  <c r="G12" i="108" l="1"/>
  <c r="H12" i="108" l="1"/>
  <c r="I12" i="108" l="1"/>
  <c r="J12" i="108" s="1"/>
  <c r="J31" i="154"/>
  <c r="K12" i="108" l="1"/>
  <c r="E64" i="162" l="1"/>
  <c r="F64" i="162" l="1"/>
  <c r="H64" i="162" l="1"/>
  <c r="G64" i="162" l="1"/>
  <c r="G17" i="162" l="1"/>
  <c r="G19" i="162" s="1"/>
  <c r="G21" i="162" s="1"/>
  <c r="G19" i="147"/>
  <c r="G21" i="147" s="1"/>
  <c r="I64" i="162"/>
  <c r="J64" i="162" s="1"/>
  <c r="J46" i="147"/>
  <c r="K46" i="147" s="1"/>
  <c r="K48" i="147" s="1"/>
  <c r="A48" i="147" s="1"/>
  <c r="K64" i="162" l="1"/>
  <c r="K66" i="162" s="1"/>
  <c r="A66" i="162" s="1"/>
  <c r="H17" i="151"/>
  <c r="A17" i="151" s="1"/>
  <c r="H17" i="149" l="1"/>
  <c r="A17" i="149" s="1"/>
  <c r="E9" i="108" l="1"/>
  <c r="E33" i="149" l="1"/>
  <c r="E10" i="108" l="1"/>
  <c r="Q72" i="137" l="1"/>
  <c r="S72" i="137" l="1"/>
  <c r="R72" i="137"/>
  <c r="E11" i="108" l="1"/>
  <c r="T72" i="137"/>
  <c r="F33" i="149" l="1"/>
  <c r="J31" i="149" l="1"/>
  <c r="J23" i="108"/>
  <c r="K23" i="108" s="1"/>
  <c r="E13" i="108"/>
  <c r="E33" i="154"/>
  <c r="U72" i="137"/>
  <c r="L75" i="137" s="1"/>
  <c r="L76" i="137" s="1"/>
  <c r="W71" i="137"/>
  <c r="X71" i="137" s="1"/>
  <c r="AA71" i="137" s="1"/>
  <c r="E14" i="108" l="1"/>
  <c r="A21" i="147"/>
  <c r="A1" i="147" s="1"/>
  <c r="H22" i="25" s="1"/>
  <c r="A21" i="162"/>
  <c r="A1" i="162" s="1"/>
  <c r="H37" i="25" s="1"/>
  <c r="G15" i="151"/>
  <c r="G15" i="149" l="1"/>
  <c r="G33" i="149"/>
  <c r="H33" i="149"/>
  <c r="G10" i="108" l="1"/>
  <c r="F10" i="108"/>
  <c r="F11" i="108"/>
  <c r="F9" i="108"/>
  <c r="K24" i="108"/>
  <c r="K26" i="108" s="1"/>
  <c r="A26" i="108" s="1"/>
  <c r="I33" i="149" l="1"/>
  <c r="J33" i="149" s="1"/>
  <c r="J32" i="149"/>
  <c r="G11" i="108"/>
  <c r="G9" i="108" l="1"/>
  <c r="H10" i="108"/>
  <c r="H11" i="108"/>
  <c r="H9" i="108" l="1"/>
  <c r="F13" i="108"/>
  <c r="F33" i="154"/>
  <c r="J28" i="154"/>
  <c r="J30" i="154" l="1"/>
  <c r="I11" i="108"/>
  <c r="J11" i="108" s="1"/>
  <c r="F14" i="108"/>
  <c r="I10" i="108"/>
  <c r="J10" i="108" s="1"/>
  <c r="J29" i="154"/>
  <c r="K33" i="149" s="1"/>
  <c r="K35" i="149" s="1"/>
  <c r="A35" i="149" s="1"/>
  <c r="A1" i="149" s="1"/>
  <c r="H24" i="25" s="1"/>
  <c r="I9" i="108"/>
  <c r="K11" i="108" l="1"/>
  <c r="K10" i="108"/>
  <c r="J9" i="108"/>
  <c r="K9" i="108" s="1"/>
  <c r="G13" i="108" l="1"/>
  <c r="G33" i="154"/>
  <c r="G14" i="108" l="1"/>
  <c r="H13" i="108" l="1"/>
  <c r="H33" i="154"/>
  <c r="H14" i="108" l="1"/>
  <c r="J24" i="151" l="1"/>
  <c r="K24" i="151" s="1"/>
  <c r="I13" i="108" l="1"/>
  <c r="I33" i="154"/>
  <c r="J32" i="154"/>
  <c r="J33" i="154" l="1"/>
  <c r="K33" i="154" s="1"/>
  <c r="J37" i="154"/>
  <c r="I14" i="108"/>
  <c r="J14" i="108" s="1"/>
  <c r="K14" i="108" s="1"/>
  <c r="J13" i="108"/>
  <c r="K13" i="108" s="1"/>
  <c r="K18" i="108" l="1"/>
  <c r="A18" i="108" s="1"/>
  <c r="A1" i="108" s="1"/>
  <c r="H19" i="25" s="1"/>
  <c r="K26" i="151" l="1"/>
  <c r="A26" i="151" s="1"/>
  <c r="A1" i="151" s="1"/>
  <c r="H26" i="25" s="1"/>
  <c r="K37" i="154"/>
  <c r="A37" i="154" s="1"/>
  <c r="A1" i="154" s="1"/>
  <c r="H29" i="25" s="1"/>
  <c r="H44" i="25" l="1"/>
  <c r="H8" i="25" s="1"/>
  <c r="H10" i="25" s="1"/>
  <c r="B2" i="153" s="1"/>
  <c r="B2" i="34" l="1"/>
  <c r="B2" i="154"/>
  <c r="B2" i="155"/>
  <c r="B2" i="150"/>
  <c r="B2" i="122"/>
  <c r="B2" i="156"/>
  <c r="B2" i="162"/>
  <c r="B2" i="25"/>
  <c r="B2" i="148"/>
  <c r="B2" i="108"/>
  <c r="B2" i="28"/>
  <c r="B2" i="151"/>
  <c r="B2" i="149"/>
  <c r="B2" i="147"/>
  <c r="B2" i="4"/>
  <c r="B2" i="165"/>
  <c r="B2" i="159"/>
  <c r="B2" i="120"/>
  <c r="B2" i="137"/>
  <c r="B2" i="158"/>
  <c r="B2" i="152"/>
  <c r="B2" i="105"/>
  <c r="B2" i="160"/>
  <c r="B2" i="144"/>
  <c r="B2" i="142"/>
  <c r="B2" i="163"/>
  <c r="B2" i="157"/>
  <c r="B2" i="143"/>
  <c r="A228" i="143" l="1"/>
  <c r="A366" i="143" l="1"/>
  <c r="A201" i="143"/>
  <c r="A311" i="143" l="1"/>
  <c r="A177" i="143"/>
  <c r="A341" i="143" l="1"/>
  <c r="A1" i="143"/>
  <c r="H40" i="25" s="1"/>
</calcChain>
</file>

<file path=xl/sharedStrings.xml><?xml version="1.0" encoding="utf-8"?>
<sst xmlns="http://schemas.openxmlformats.org/spreadsheetml/2006/main" count="2451" uniqueCount="1035">
  <si>
    <t>General Model Constant</t>
  </si>
  <si>
    <t>Name</t>
  </si>
  <si>
    <t>Mths_In_Mth</t>
  </si>
  <si>
    <t>Mths_In_Qtr</t>
  </si>
  <si>
    <t>Mths_In_Yr</t>
  </si>
  <si>
    <t>Heading 1</t>
  </si>
  <si>
    <t>Ok</t>
  </si>
  <si>
    <t>Error</t>
  </si>
  <si>
    <t>Half</t>
  </si>
  <si>
    <t>Yes</t>
  </si>
  <si>
    <t>No</t>
  </si>
  <si>
    <t>Yes_No</t>
  </si>
  <si>
    <t>Error Checks</t>
  </si>
  <si>
    <t>Days_In_Wk</t>
  </si>
  <si>
    <t>Assumptions</t>
  </si>
  <si>
    <t>Checks</t>
  </si>
  <si>
    <t>Error Message</t>
  </si>
  <si>
    <t>Model Title Message</t>
  </si>
  <si>
    <t>Alert Message</t>
  </si>
  <si>
    <t>Model Message</t>
  </si>
  <si>
    <t>Input</t>
  </si>
  <si>
    <t>Output</t>
  </si>
  <si>
    <t>Cells containing input texts/numbers NOT intended to be changed by model users</t>
  </si>
  <si>
    <t>Cells containing formulae NOT intended to be changed by model users</t>
  </si>
  <si>
    <t>Heading 2</t>
  </si>
  <si>
    <t>Cells containing assumptions intended to be manipulated by model users</t>
  </si>
  <si>
    <t>Level 1 heading NOT intended to be changed by model users</t>
  </si>
  <si>
    <t>Level 2 heading NOT intended to be changed by model users</t>
  </si>
  <si>
    <t>Model Developer:</t>
  </si>
  <si>
    <t>Purpose of the Model:</t>
  </si>
  <si>
    <t>Model Settings</t>
  </si>
  <si>
    <t>Model Checks</t>
  </si>
  <si>
    <t>End</t>
  </si>
  <si>
    <t>Qtrs_In_Yr</t>
  </si>
  <si>
    <t>N/A</t>
  </si>
  <si>
    <t>NA</t>
  </si>
  <si>
    <t>Model Legend:</t>
  </si>
  <si>
    <t>Cells where inputs or outputs are not applicable</t>
  </si>
  <si>
    <t>Cells containing a drop down list for users to select inputs</t>
  </si>
  <si>
    <t>Cells containing a hyperlink to another part of the workbook</t>
  </si>
  <si>
    <t>Cells representing there is an error in the nominated area of the workbook</t>
  </si>
  <si>
    <t>Cells representing there are no errors in the nominated area of the workbook</t>
  </si>
  <si>
    <t>Cells containing a link from external workbooks</t>
  </si>
  <si>
    <t>Drop Down</t>
  </si>
  <si>
    <t>Hyperlink</t>
  </si>
  <si>
    <t>Model Lookups</t>
  </si>
  <si>
    <t>Days_In_Yr</t>
  </si>
  <si>
    <t>Client Lookups</t>
  </si>
  <si>
    <t>Total Errors</t>
  </si>
  <si>
    <t>Table of Contents</t>
  </si>
  <si>
    <t>Appendix</t>
  </si>
  <si>
    <t>Go to Cover Sheet</t>
  </si>
  <si>
    <t>Period Counter</t>
  </si>
  <si>
    <t>Period Start Date</t>
  </si>
  <si>
    <t>Period End Date</t>
  </si>
  <si>
    <t>Model Start Date</t>
  </si>
  <si>
    <t>Periodicity Inputs</t>
  </si>
  <si>
    <t>Time Series Headings</t>
  </si>
  <si>
    <t>Base Year</t>
  </si>
  <si>
    <t>Year</t>
  </si>
  <si>
    <t>Period Type</t>
  </si>
  <si>
    <t>Actual</t>
  </si>
  <si>
    <t>Forecast</t>
  </si>
  <si>
    <t>Regulatory Year</t>
  </si>
  <si>
    <t>Source</t>
  </si>
  <si>
    <t>Unit</t>
  </si>
  <si>
    <t>Basis</t>
  </si>
  <si>
    <t>Timing</t>
  </si>
  <si>
    <t>Real $2018</t>
  </si>
  <si>
    <t>Nominal</t>
  </si>
  <si>
    <t>Real$2018</t>
  </si>
  <si>
    <t>LU_Basis</t>
  </si>
  <si>
    <t>Units</t>
  </si>
  <si>
    <t>Percent</t>
  </si>
  <si>
    <t>Dollars</t>
  </si>
  <si>
    <t>Factor</t>
  </si>
  <si>
    <t>$Millions</t>
  </si>
  <si>
    <t>$000's</t>
  </si>
  <si>
    <t>Millions</t>
  </si>
  <si>
    <t>Thousands</t>
  </si>
  <si>
    <t>LU_Units</t>
  </si>
  <si>
    <t>Start year</t>
  </si>
  <si>
    <t>Mid year</t>
  </si>
  <si>
    <t>End year</t>
  </si>
  <si>
    <t>LU_Timing</t>
  </si>
  <si>
    <t>LU_Timing_Value</t>
  </si>
  <si>
    <t>End_year</t>
  </si>
  <si>
    <t>Mid_year</t>
  </si>
  <si>
    <t>Start_year</t>
  </si>
  <si>
    <t>Service Classification</t>
  </si>
  <si>
    <t>Standard control services</t>
  </si>
  <si>
    <t>Alternative control services</t>
  </si>
  <si>
    <t>Negotiated services</t>
  </si>
  <si>
    <t>Unregulated services</t>
  </si>
  <si>
    <t>Advanced metering infrastructure</t>
  </si>
  <si>
    <t>LU_Service_Long</t>
  </si>
  <si>
    <t>LU_Service_Short</t>
  </si>
  <si>
    <t>SCS</t>
  </si>
  <si>
    <t>ACS</t>
  </si>
  <si>
    <t>NEG</t>
  </si>
  <si>
    <t>UNR</t>
  </si>
  <si>
    <t>Other</t>
  </si>
  <si>
    <t>Metering</t>
  </si>
  <si>
    <t>Public Lighting</t>
  </si>
  <si>
    <t>Connections</t>
  </si>
  <si>
    <t>Fee and Quoted</t>
  </si>
  <si>
    <t>Non Network</t>
  </si>
  <si>
    <t>IT and Communications</t>
  </si>
  <si>
    <t>Motor Vehicles</t>
  </si>
  <si>
    <t>Buildings and Property</t>
  </si>
  <si>
    <t>LU_Non_Network</t>
  </si>
  <si>
    <t>Category Heading</t>
  </si>
  <si>
    <t>Total</t>
  </si>
  <si>
    <t>Calculated</t>
  </si>
  <si>
    <t>Not Applicable</t>
  </si>
  <si>
    <t>Number</t>
  </si>
  <si>
    <t>Check</t>
  </si>
  <si>
    <t>AER / RIN Lookups</t>
  </si>
  <si>
    <t>Km</t>
  </si>
  <si>
    <t>Kilometres</t>
  </si>
  <si>
    <t>Disclaimer:</t>
  </si>
  <si>
    <t>CPI Assumptions</t>
  </si>
  <si>
    <t>Dollar Conversion</t>
  </si>
  <si>
    <r>
      <rPr>
        <b/>
        <sz val="10"/>
        <color theme="1"/>
        <rFont val="Helvetica"/>
      </rPr>
      <t>Note</t>
    </r>
    <r>
      <rPr>
        <sz val="10"/>
        <color theme="1"/>
        <rFont val="Helvetica"/>
        <family val="2"/>
      </rPr>
      <t>: CPI movements are based on [December to December] quarter ends</t>
    </r>
  </si>
  <si>
    <t>Real 2015 to Nominal</t>
  </si>
  <si>
    <t>Real 2016 to Nominal</t>
  </si>
  <si>
    <t>Real 2017 to Nominal</t>
  </si>
  <si>
    <t>Real 2018 to Nominal</t>
  </si>
  <si>
    <t>Real 2019 to Nominal</t>
  </si>
  <si>
    <t>Real 2020 to Nominal</t>
  </si>
  <si>
    <t>Real 2021 to Nominal</t>
  </si>
  <si>
    <t>Real 2022 to Nominal</t>
  </si>
  <si>
    <t>Real 2023 to Nominal</t>
  </si>
  <si>
    <t>Real 2024 to Nominal</t>
  </si>
  <si>
    <t>PWC</t>
  </si>
  <si>
    <t>Overheads</t>
  </si>
  <si>
    <t>Corporate Overheads</t>
  </si>
  <si>
    <t>Network Overheads</t>
  </si>
  <si>
    <t>LU_Overheads</t>
  </si>
  <si>
    <t>[Spare 1]</t>
  </si>
  <si>
    <t>[Spare 2]</t>
  </si>
  <si>
    <r>
      <rPr>
        <b/>
        <sz val="10"/>
        <color theme="1"/>
        <rFont val="Helvetica"/>
      </rPr>
      <t>Note</t>
    </r>
    <r>
      <rPr>
        <sz val="10"/>
        <color theme="1"/>
        <rFont val="Helvetica"/>
        <family val="2"/>
      </rPr>
      <t>: [Required to adjust between mid year and end of year cash flow timing]</t>
    </r>
  </si>
  <si>
    <t>CPI Assumptions and Associated Indexes</t>
  </si>
  <si>
    <t>Opex View 1</t>
  </si>
  <si>
    <t>LU_Opex_View_1</t>
  </si>
  <si>
    <t>Vegetation Management</t>
  </si>
  <si>
    <t>Maintenance</t>
  </si>
  <si>
    <t>Emergency Response</t>
  </si>
  <si>
    <t>Real $2019</t>
  </si>
  <si>
    <t>Real$2019</t>
  </si>
  <si>
    <t>This model is confidential information of, and is owned by, Power and Water Corporation ABN 15 947 352 360 (PWC).  It may not be disclosed to, or used or relied on by, any person without the consent of PWC.
PWC has not verified the inputs or the outputs of this model and makes no representation or warranty as to the completeness, accuracy, reliability or appropriateness of the model, its inputs and outputs (including any forward looking statements) or how it functions.  To the extent permitted by law, any person using or relying on this model or its outputs does so at their own risk and agrees that PWC will not be liable to any person for any loss or damage of any kind arising out of or in any way connected with the use of this model (including negligence).   The references to PWC in this disclaimer includes their respective directors, officers, employees, contractors, advisers or agents.</t>
  </si>
  <si>
    <t>Real 2018 to Real 2019</t>
  </si>
  <si>
    <t>General Model Inputs and Calculations</t>
  </si>
  <si>
    <t>Main Model Worksheets</t>
  </si>
  <si>
    <t>Real 2014 to Nominal</t>
  </si>
  <si>
    <t>ABS/RBA</t>
  </si>
  <si>
    <t>Capitalised overheads</t>
  </si>
  <si>
    <t>Million</t>
  </si>
  <si>
    <t>Dollar Basis</t>
  </si>
  <si>
    <t>LU_Dollar_Basis</t>
  </si>
  <si>
    <t>RY13</t>
  </si>
  <si>
    <t>RY12</t>
  </si>
  <si>
    <t>RY11</t>
  </si>
  <si>
    <t>RY10</t>
  </si>
  <si>
    <t>.</t>
  </si>
  <si>
    <t>RY09</t>
  </si>
  <si>
    <t>Real 2009 to Nominal</t>
  </si>
  <si>
    <t>Real 2010 to Nominal</t>
  </si>
  <si>
    <t>Real 2011 to Nominal</t>
  </si>
  <si>
    <t>Real 2012 to Nominal</t>
  </si>
  <si>
    <t>Real 2013 to Nominal</t>
  </si>
  <si>
    <t>The purpose of this model is to provide tables and charts outputs which are required as part of the Power and Water Corporation - Determination 2019-24.</t>
  </si>
  <si>
    <t>Font:</t>
  </si>
  <si>
    <t>Calibri</t>
  </si>
  <si>
    <t>Font Size:</t>
  </si>
  <si>
    <t>Corporate Chart Formats</t>
  </si>
  <si>
    <t>Colour Palette</t>
  </si>
  <si>
    <t>Black</t>
  </si>
  <si>
    <t>Chart Attributes</t>
  </si>
  <si>
    <t>Legend</t>
  </si>
  <si>
    <t>Labels</t>
  </si>
  <si>
    <t>Centre</t>
  </si>
  <si>
    <t>Main Line Format</t>
  </si>
  <si>
    <t>Solid Line - Non Smoothed</t>
  </si>
  <si>
    <t>Sub Line Format</t>
  </si>
  <si>
    <t>Dotted Line - Non Smoothed</t>
  </si>
  <si>
    <t>Bar Borders</t>
  </si>
  <si>
    <t>On - White</t>
  </si>
  <si>
    <t>0, 0, 0</t>
  </si>
  <si>
    <t>Whole number</t>
  </si>
  <si>
    <t>Vertical Axis Format</t>
  </si>
  <si>
    <t>Horizontal Axis Format</t>
  </si>
  <si>
    <t>Text Direction - Horizontal or 270%</t>
  </si>
  <si>
    <t>Gap Width</t>
  </si>
  <si>
    <t>Chart Border</t>
  </si>
  <si>
    <t>None</t>
  </si>
  <si>
    <t>Title 14, Axis 12, Legend 10</t>
  </si>
  <si>
    <t>Bottom, Aligned to H Axis</t>
  </si>
  <si>
    <t>2019-20</t>
  </si>
  <si>
    <t>2020-21</t>
  </si>
  <si>
    <t>2021-22</t>
  </si>
  <si>
    <t>2022-23</t>
  </si>
  <si>
    <t>2023-24</t>
  </si>
  <si>
    <t>$M, Real 2018-19</t>
  </si>
  <si>
    <t>2014-15</t>
  </si>
  <si>
    <t>2015-16</t>
  </si>
  <si>
    <t>2016-17</t>
  </si>
  <si>
    <t>2017-18</t>
  </si>
  <si>
    <t>2018-19</t>
  </si>
  <si>
    <t>$</t>
  </si>
  <si>
    <t>Change</t>
  </si>
  <si>
    <t>Average</t>
  </si>
  <si>
    <t>Augmentation</t>
  </si>
  <si>
    <t>Non-Network ICT</t>
  </si>
  <si>
    <t xml:space="preserve">Non-Network Other </t>
  </si>
  <si>
    <t>Debt raising costs</t>
  </si>
  <si>
    <t>Less disposals</t>
  </si>
  <si>
    <t>Closing RAB</t>
  </si>
  <si>
    <t>Less indexation of RAB</t>
  </si>
  <si>
    <t>Regulatory depreciation</t>
  </si>
  <si>
    <t>Return on debt</t>
  </si>
  <si>
    <t>Nominal vanilla WACC</t>
  </si>
  <si>
    <t>Return on capital</t>
  </si>
  <si>
    <t>42, 61, 111</t>
  </si>
  <si>
    <t>117, 132, 47</t>
  </si>
  <si>
    <t>Teal</t>
  </si>
  <si>
    <t>Emerald</t>
  </si>
  <si>
    <t>Sky</t>
  </si>
  <si>
    <t>Cobalt</t>
  </si>
  <si>
    <t>Plum</t>
  </si>
  <si>
    <t>Earth</t>
  </si>
  <si>
    <t>Crimson</t>
  </si>
  <si>
    <t>Sunset</t>
  </si>
  <si>
    <t>Canary</t>
  </si>
  <si>
    <t>0, 171, 158</t>
  </si>
  <si>
    <t>0, 113, 67</t>
  </si>
  <si>
    <t>75, 176, 228</t>
  </si>
  <si>
    <t>0, 97, 172</t>
  </si>
  <si>
    <t>83, 67, 104</t>
  </si>
  <si>
    <t>140, 27, 16</t>
  </si>
  <si>
    <t>199, 45, 44</t>
  </si>
  <si>
    <t>239, 125, 23</t>
  </si>
  <si>
    <t>255, 211, 57</t>
  </si>
  <si>
    <t>Blue</t>
  </si>
  <si>
    <t>Olive</t>
  </si>
  <si>
    <t>White</t>
  </si>
  <si>
    <t>255, 255, 255</t>
  </si>
  <si>
    <t>Charts &amp; Tables-&gt;</t>
  </si>
  <si>
    <t>Cover</t>
  </si>
  <si>
    <t>Real 2014 to Real 2019</t>
  </si>
  <si>
    <t>Equity raising costs</t>
  </si>
  <si>
    <t>2009-10</t>
  </si>
  <si>
    <t>2010-11</t>
  </si>
  <si>
    <t>2011-12</t>
  </si>
  <si>
    <t>2012-13</t>
  </si>
  <si>
    <t>2013-14</t>
  </si>
  <si>
    <t>Description</t>
  </si>
  <si>
    <t>BNI 1</t>
  </si>
  <si>
    <t>BNI 2</t>
  </si>
  <si>
    <t>BNI 20</t>
  </si>
  <si>
    <t>A-BNI 1</t>
  </si>
  <si>
    <t>A-BNI 9</t>
  </si>
  <si>
    <t/>
  </si>
  <si>
    <t>CBD</t>
  </si>
  <si>
    <t xml:space="preserve">Service group/Activities included </t>
  </si>
  <si>
    <t>%</t>
  </si>
  <si>
    <t>MRP</t>
  </si>
  <si>
    <t>Operating expenditure</t>
  </si>
  <si>
    <t>Regulatory Information Notice</t>
  </si>
  <si>
    <t>Check - Source</t>
  </si>
  <si>
    <t>Real 2018-19</t>
  </si>
  <si>
    <t>Total Period 2</t>
  </si>
  <si>
    <t>Total Period 1</t>
  </si>
  <si>
    <t>Total Opex ($M)</t>
  </si>
  <si>
    <t>Opex per Customer ($)</t>
  </si>
  <si>
    <t>Capex per Customer ($)</t>
  </si>
  <si>
    <t>Gross Capex ($M)</t>
  </si>
  <si>
    <t>Opex per Cust. (w/out efficiency) ($)</t>
  </si>
  <si>
    <t>Number of Customers (#)</t>
  </si>
  <si>
    <t>Peak demand (MW)</t>
  </si>
  <si>
    <t>% change</t>
  </si>
  <si>
    <t>Period 1</t>
  </si>
  <si>
    <t>Period 2</t>
  </si>
  <si>
    <t>Note:</t>
  </si>
  <si>
    <t>Less capital contributions</t>
  </si>
  <si>
    <t>$/kVA</t>
  </si>
  <si>
    <t>¢/kWh</t>
  </si>
  <si>
    <t>System Availability Charge</t>
  </si>
  <si>
    <t>Energy Charges</t>
  </si>
  <si>
    <t>(¢/kWh)</t>
  </si>
  <si>
    <t>Unmetered Supply</t>
  </si>
  <si>
    <t>Demand Charges</t>
  </si>
  <si>
    <t>($/kVA)</t>
  </si>
  <si>
    <t xml:space="preserve">Customer Type </t>
  </si>
  <si>
    <t>Bill Movement</t>
  </si>
  <si>
    <t>2018-19*</t>
  </si>
  <si>
    <t>Revenue adjustments</t>
  </si>
  <si>
    <t>2014-19 average:</t>
  </si>
  <si>
    <t>2019-24 average:</t>
  </si>
  <si>
    <t>Difference:</t>
  </si>
  <si>
    <t>Return on Debt Transition Attachment</t>
  </si>
  <si>
    <t>-</t>
  </si>
  <si>
    <t>Energex</t>
  </si>
  <si>
    <t>SA Power Networks</t>
  </si>
  <si>
    <t>Powercor</t>
  </si>
  <si>
    <t>Essential Energy</t>
  </si>
  <si>
    <t>Tariff Structure Statement</t>
  </si>
  <si>
    <t>Tariff class</t>
  </si>
  <si>
    <t>Description of tariffs</t>
  </si>
  <si>
    <t>LV &lt;750 MWh</t>
  </si>
  <si>
    <t>LV &gt;750 MWh</t>
  </si>
  <si>
    <t>HV</t>
  </si>
  <si>
    <t xml:space="preserve">Tariff </t>
  </si>
  <si>
    <t>Peak Demand $kVa</t>
  </si>
  <si>
    <t>×</t>
  </si>
  <si>
    <t>Tariff</t>
  </si>
  <si>
    <t>Revenue and cost measures</t>
  </si>
  <si>
    <t>LV&lt; 750 MWh</t>
  </si>
  <si>
    <t>LV&gt;750 MWh</t>
  </si>
  <si>
    <t>Stand-alone cost</t>
  </si>
  <si>
    <t>Avoidable cost</t>
  </si>
  <si>
    <t xml:space="preserve">LV&lt; 750 MWh </t>
  </si>
  <si>
    <t>Basis of charging</t>
  </si>
  <si>
    <t>$/day</t>
  </si>
  <si>
    <t>Meter service</t>
  </si>
  <si>
    <t>$/request</t>
  </si>
  <si>
    <t>Tariff Structure Statement Overview</t>
  </si>
  <si>
    <t>Customers consuming &gt;750MWh pa connected to the LV network</t>
  </si>
  <si>
    <t>Consumption</t>
  </si>
  <si>
    <t>Access</t>
  </si>
  <si>
    <t>Energy</t>
  </si>
  <si>
    <t>Demand*</t>
  </si>
  <si>
    <t>Power factor</t>
  </si>
  <si>
    <t>LV &lt;750MWh pa</t>
  </si>
  <si>
    <t>Residential Accumulation Meter</t>
  </si>
  <si>
    <t>Flat</t>
  </si>
  <si>
    <t>Non-residential Accumulation Meter</t>
  </si>
  <si>
    <t>Smart Meter LV</t>
  </si>
  <si>
    <t>0-750MWh pa</t>
  </si>
  <si>
    <t>Excess kVAr</t>
  </si>
  <si>
    <t xml:space="preserve">Unmetered </t>
  </si>
  <si>
    <t xml:space="preserve">LV &gt;750MWh pa </t>
  </si>
  <si>
    <t>&gt;750MWh pa</t>
  </si>
  <si>
    <t>Large commercial customers or those with unique characteristics will be offered an individually calculated tariff.</t>
  </si>
  <si>
    <t xml:space="preserve"> </t>
  </si>
  <si>
    <t>anytime</t>
  </si>
  <si>
    <t>Indicative charge</t>
  </si>
  <si>
    <t>Charge</t>
  </si>
  <si>
    <t>Time period</t>
  </si>
  <si>
    <t>$M</t>
  </si>
  <si>
    <t>Customer Overview</t>
  </si>
  <si>
    <t>Check - Cross-reference</t>
  </si>
  <si>
    <t>Capex overview</t>
  </si>
  <si>
    <t>HV &lt;750 MWh</t>
  </si>
  <si>
    <t>Indicative 2019-20 charge</t>
  </si>
  <si>
    <t>Metering service provision charges (for Types 1 – 6 meters)</t>
  </si>
  <si>
    <t>Notes: *Demand charges are measured as maximum kVA per month in the peak window from 12 noon to 9:00pm on weekdays.</t>
  </si>
  <si>
    <t>[1] National Meter Identifier which is allocated to each customer’s connection.</t>
  </si>
  <si>
    <t>[Un-numbered] Figure 1 – Your Bill and Our Share of it</t>
  </si>
  <si>
    <t>[Un-numbered] Table 1 - Our Tariff Classes</t>
  </si>
  <si>
    <t>n/a</t>
  </si>
  <si>
    <t>Customers connected to the HV network</t>
  </si>
  <si>
    <t>[Un-numbered] Table 2 - section 8.2 - Setting Our Tariff Structures</t>
  </si>
  <si>
    <t>0-750MWh pa 
&amp;
&gt;750MWh pa</t>
  </si>
  <si>
    <t>(1) Peak demand is based on AEMO POE50 summer forecast and the historical time series used by AEMO to prepare that forecast</t>
  </si>
  <si>
    <t>CPI Input (June year end)</t>
  </si>
  <si>
    <t>CPI Indexation Calculations (June on June) - Used to convert expenditure</t>
  </si>
  <si>
    <t>CPI Indexation Calculations (December on December) - Used to convert revenue</t>
  </si>
  <si>
    <t>CPI used in pricing</t>
  </si>
  <si>
    <t>[Un-numbered] Figure 2 – Total SCS Opex - Period on Period - 2014-15 to 2023-24</t>
  </si>
  <si>
    <t>[Un-numbered] Figure 3 – Customer Numbers and Peak Demand - Period on Period - 2014-15 to 2023-24</t>
  </si>
  <si>
    <t>[Un-numbered] Figure 4 – Gross SCS Capex - Period on Period - 2014-15 to 2023-24</t>
  </si>
  <si>
    <t>[Un-numbered] Figure 1 – SAIFI by network area</t>
  </si>
  <si>
    <t>Avg. number of annual outages</t>
  </si>
  <si>
    <t>Rural Long</t>
  </si>
  <si>
    <t>Rural Short</t>
  </si>
  <si>
    <t>Urban</t>
  </si>
  <si>
    <t>2008-09</t>
  </si>
  <si>
    <t>Network Bill+</t>
  </si>
  <si>
    <t>kVAr* 
$/kVAr</t>
  </si>
  <si>
    <t xml:space="preserve">Flat 12-9 Peak Only, Seasonal Time of Use (Oct – March, Max demand) </t>
  </si>
  <si>
    <t>Excess kVAr (&gt;40MWh pa)</t>
  </si>
  <si>
    <t>Flat 12-9 Peak Only ,Year Round, Max demand</t>
  </si>
  <si>
    <t>Flat 12-9 Peak Only, Year Round, Max demand</t>
  </si>
  <si>
    <t>Individually calculated customers tariff &gt;750MWh pa customers with extremely large or unique load characteristics</t>
  </si>
  <si>
    <t>Tariff assignment</t>
  </si>
  <si>
    <t>Tariff structure</t>
  </si>
  <si>
    <t>[Un-numbered] Figure 4 – SCS Revenue - Period on Period - 2014-15 to 2023-24</t>
  </si>
  <si>
    <t>Revenue ($M)</t>
  </si>
  <si>
    <t>Revenue per Customer ($)</t>
  </si>
  <si>
    <t>Reduction:</t>
  </si>
  <si>
    <t xml:space="preserve">1. About this Revised Regulatory Proposal </t>
  </si>
  <si>
    <t>2. Next steps and stakeholders' feedback</t>
  </si>
  <si>
    <t>3. SCS capex</t>
  </si>
  <si>
    <t>4. SCS opex</t>
  </si>
  <si>
    <t>5. Regulatory asset base and depreciation</t>
  </si>
  <si>
    <t>6. Rate of return, inflation and debt and equity raising costs</t>
  </si>
  <si>
    <t>7. Estimated cost of corporate income tax</t>
  </si>
  <si>
    <t>8. Incentive schemes</t>
  </si>
  <si>
    <t>9. Pass through events</t>
  </si>
  <si>
    <t>10. Annual revenue requirements, X-factors</t>
  </si>
  <si>
    <t>11. ACS metering services</t>
  </si>
  <si>
    <t>12. ACS fee-based and quoted services</t>
  </si>
  <si>
    <t>13. SCS and ACS metering indicative prices and bill impacts</t>
  </si>
  <si>
    <t>14. Connection Policy</t>
  </si>
  <si>
    <t>15. Confidentiality</t>
  </si>
  <si>
    <t xml:space="preserve">Table 3.1 – Forecast capex 2019-20 to 2023-24 </t>
  </si>
  <si>
    <t xml:space="preserve">IRP </t>
  </si>
  <si>
    <t>Draft Decision</t>
  </si>
  <si>
    <t xml:space="preserve">RRP </t>
  </si>
  <si>
    <t>Connections (including gifted assets)</t>
  </si>
  <si>
    <t xml:space="preserve">Replacement  </t>
  </si>
  <si>
    <r>
      <t>Total gross capex</t>
    </r>
    <r>
      <rPr>
        <b/>
        <vertAlign val="superscript"/>
        <sz val="10"/>
        <color rgb="FF000000"/>
        <rFont val="Calibri"/>
        <family val="2"/>
      </rPr>
      <t>1</t>
    </r>
  </si>
  <si>
    <r>
      <t>Total net capex</t>
    </r>
    <r>
      <rPr>
        <b/>
        <vertAlign val="superscript"/>
        <sz val="9"/>
        <color rgb="FF000000"/>
        <rFont val="Calibri"/>
        <family val="2"/>
      </rPr>
      <t>1</t>
    </r>
  </si>
  <si>
    <t>Table 3.2 – Augmentation capex</t>
  </si>
  <si>
    <t>Initial proposal</t>
  </si>
  <si>
    <t>Draft decision</t>
  </si>
  <si>
    <t>Revised proposal</t>
  </si>
  <si>
    <t>Table 3.3 – Gross connection capex</t>
  </si>
  <si>
    <t>Table 3.5 – Replacement capex</t>
  </si>
  <si>
    <t>Figure 3.1 – ICT capex forecast (Real $2018-19)</t>
  </si>
  <si>
    <t>Table 4.1 – Response to AER opex changes</t>
  </si>
  <si>
    <t>Table 4.2  – Updated base year opex</t>
  </si>
  <si>
    <t>Initial Regulatory Proposal</t>
  </si>
  <si>
    <t>Revised Regulatory Proposal</t>
  </si>
  <si>
    <t>Source for base year</t>
  </si>
  <si>
    <t>2016-17 audited actual opex</t>
  </si>
  <si>
    <t>2017-18 audited actual opex</t>
  </si>
  <si>
    <t>Base opex (before adjustments)</t>
  </si>
  <si>
    <t>Removal of provisions</t>
  </si>
  <si>
    <t>Removal of GSLs</t>
  </si>
  <si>
    <t>Capitalisation change</t>
  </si>
  <si>
    <t>Non-recurrent expenditure adjustments</t>
  </si>
  <si>
    <t>Efficiency adjustments</t>
  </si>
  <si>
    <t>Adjusted base opex (before trending)</t>
  </si>
  <si>
    <t>Table 4.3  – Updated output growth forecast</t>
  </si>
  <si>
    <t>Cumulative</t>
  </si>
  <si>
    <t>Customer numbers</t>
  </si>
  <si>
    <t>Ratcheted maximum demand</t>
  </si>
  <si>
    <t>Circuit length</t>
  </si>
  <si>
    <t>Energy throughput</t>
  </si>
  <si>
    <r>
      <t>Weighted average</t>
    </r>
    <r>
      <rPr>
        <b/>
        <vertAlign val="superscript"/>
        <sz val="10"/>
        <color theme="1"/>
        <rFont val="Calibri"/>
        <family val="2"/>
      </rPr>
      <t>1</t>
    </r>
  </si>
  <si>
    <t>Table 4.4  – Updated real labour escalation forecast</t>
  </si>
  <si>
    <t>Deloitte Access Economics</t>
  </si>
  <si>
    <t>BIS Oxford</t>
  </si>
  <si>
    <t>Table 4.5  – Updated step change forecast</t>
  </si>
  <si>
    <t>GSLs</t>
  </si>
  <si>
    <t>Wishart DM solution</t>
  </si>
  <si>
    <t>Table 4.6  – Updated operating expenditure forecasts</t>
  </si>
  <si>
    <t>Base opex</t>
  </si>
  <si>
    <t>Based on actuals</t>
  </si>
  <si>
    <t>Adjustments</t>
  </si>
  <si>
    <t>Trend</t>
  </si>
  <si>
    <t>Output growth</t>
  </si>
  <si>
    <t>Price growth</t>
  </si>
  <si>
    <t>Productivity growth</t>
  </si>
  <si>
    <t>Total opex</t>
  </si>
  <si>
    <r>
      <t>Step changes</t>
    </r>
    <r>
      <rPr>
        <vertAlign val="superscript"/>
        <sz val="10"/>
        <color theme="1"/>
        <rFont val="Calibri"/>
        <family val="2"/>
      </rPr>
      <t>1</t>
    </r>
  </si>
  <si>
    <t>Table 5.1 – Our response to AER’s RAB and regulatory depreciation changes</t>
  </si>
  <si>
    <t>Table 5.2 – Updated opening and closing RABs</t>
  </si>
  <si>
    <t>Opening RAB as at 1 July 2019</t>
  </si>
  <si>
    <t>Closing RAB as at 30 June 2024</t>
  </si>
  <si>
    <t>AER Draft decision</t>
  </si>
  <si>
    <t>Table 5.3  – Updated regulatory depreciation forecasts</t>
  </si>
  <si>
    <t>Real straight-line depreciation</t>
  </si>
  <si>
    <t>AER Draft Decision</t>
  </si>
  <si>
    <t>Table 6.1 – Response to AER’s rate of return changes</t>
  </si>
  <si>
    <t>Table 6.2 – Updated rate of return</t>
  </si>
  <si>
    <t>Risk-free rate</t>
  </si>
  <si>
    <t>Equity beta</t>
  </si>
  <si>
    <t>Return on equity</t>
  </si>
  <si>
    <t>Credit rating</t>
  </si>
  <si>
    <t>BBB+</t>
  </si>
  <si>
    <t>Term</t>
  </si>
  <si>
    <t>10 years</t>
  </si>
  <si>
    <t>Return on debt method</t>
  </si>
  <si>
    <t>Trailing average, no transition</t>
  </si>
  <si>
    <t>Trailing average, with 10-year transition</t>
  </si>
  <si>
    <t>Gearing</t>
  </si>
  <si>
    <t>Forecast inflation</t>
  </si>
  <si>
    <t>Table 7.1 – Response to AER TAB and estimated corporate income tax changes</t>
  </si>
  <si>
    <t>Table 7.2 – Updated opening and closing TABs</t>
  </si>
  <si>
    <t>Opening TAB as at 1 July 2019</t>
  </si>
  <si>
    <t>Closing TAB as at 30 June 2024</t>
  </si>
  <si>
    <t>Table 7.3  – Updated estimated cost of corporate income tax</t>
  </si>
  <si>
    <t xml:space="preserve">Table 9.1 – Nominated pass through events </t>
  </si>
  <si>
    <t>Table 10.1  – Updated revenue and X-factor forecasts</t>
  </si>
  <si>
    <t>Return of capital</t>
  </si>
  <si>
    <t>Building blocks</t>
  </si>
  <si>
    <t>Smoothed revenue</t>
  </si>
  <si>
    <t>Table 11.1 – Our response to AER’s ACS metering changes</t>
  </si>
  <si>
    <t>Table 11.2  – Updated ACS metering revenue and X-factor forecasts</t>
  </si>
  <si>
    <t>Table 12.1 – Response to AER ACS fee-based and quoted services’ changes</t>
  </si>
  <si>
    <t>IRP</t>
  </si>
  <si>
    <t xml:space="preserve">AER Draft </t>
  </si>
  <si>
    <t>RRP</t>
  </si>
  <si>
    <t>Dollar impact of trend components</t>
  </si>
  <si>
    <t>Price</t>
  </si>
  <si>
    <t>Productivity</t>
  </si>
  <si>
    <t>[Text Only]</t>
  </si>
  <si>
    <t>$M, $Nominal</t>
  </si>
  <si>
    <t>Net tax</t>
  </si>
  <si>
    <t>X-factors (price)</t>
  </si>
  <si>
    <t>X-factors (revenue)</t>
  </si>
  <si>
    <t>Power and Water Corporation (PWC) - Revised Regulatory Proposal Tables and Charts</t>
  </si>
  <si>
    <t xml:space="preserve">Figure 1.1 – Our revised regulatory proposal and accompanying documentation </t>
  </si>
  <si>
    <t>Document register</t>
  </si>
  <si>
    <t>(1) Gross Capex excludes equity raising costs</t>
  </si>
  <si>
    <t>(1) Revenue is for SCS only.</t>
  </si>
  <si>
    <t>(1) Opex excludes debt raising costs.</t>
  </si>
  <si>
    <t>Efficiencies</t>
  </si>
  <si>
    <t>N-BNI 5</t>
  </si>
  <si>
    <t>N-BNI 1</t>
  </si>
  <si>
    <t>N-BNI 4</t>
  </si>
  <si>
    <t>Real 2017-18, unescalated</t>
  </si>
  <si>
    <t>Real 2018-19, escalated</t>
  </si>
  <si>
    <t>2017-18 Actual</t>
  </si>
  <si>
    <t>Non-recurrent expenditure</t>
  </si>
  <si>
    <t>TC Marcus normalisation</t>
  </si>
  <si>
    <t>Efficiency adjustment</t>
  </si>
  <si>
    <t>RRP base year</t>
  </si>
  <si>
    <t>Base year opex</t>
  </si>
  <si>
    <t>Vegetation management</t>
  </si>
  <si>
    <t>Emergency response</t>
  </si>
  <si>
    <t>Network overheads</t>
  </si>
  <si>
    <t>Corporate overheads</t>
  </si>
  <si>
    <t xml:space="preserve">Non-network </t>
  </si>
  <si>
    <t>Other adjustments</t>
  </si>
  <si>
    <t xml:space="preserve">Provisions </t>
  </si>
  <si>
    <t>Capitalisation of leases</t>
  </si>
  <si>
    <t xml:space="preserve">Total </t>
  </si>
  <si>
    <t>Table 2‑1 – 2017-18 expenditure &amp; base year adjustments</t>
  </si>
  <si>
    <t>Table 2‑2 – Base year opex</t>
  </si>
  <si>
    <t>PWC IRP</t>
  </si>
  <si>
    <t>AER DD</t>
  </si>
  <si>
    <t>PWC RRP</t>
  </si>
  <si>
    <t xml:space="preserve">Base year expenditure </t>
  </si>
  <si>
    <r>
      <t>Base year adjustments (%)</t>
    </r>
    <r>
      <rPr>
        <i/>
        <vertAlign val="superscript"/>
        <sz val="10"/>
        <color theme="1"/>
        <rFont val="Calibri"/>
        <family val="2"/>
      </rPr>
      <t>2</t>
    </r>
  </si>
  <si>
    <t>Table 3‑2 – Emergency response and maintenance opex</t>
  </si>
  <si>
    <t>Incremental Cost adj.</t>
  </si>
  <si>
    <t>Normalised</t>
  </si>
  <si>
    <t>2017-18 adj.[1]</t>
  </si>
  <si>
    <t>Table 3‑3 – Direct capex</t>
  </si>
  <si>
    <t>Average 2019-24</t>
  </si>
  <si>
    <t>Direct capex</t>
  </si>
  <si>
    <t xml:space="preserve">Indirect labour </t>
  </si>
  <si>
    <t xml:space="preserve">Professional fees </t>
  </si>
  <si>
    <t>Table 3‑4 – Non-recurrent expenditure – labour (Network overheads)</t>
  </si>
  <si>
    <t>Table 3‑5 – Non-recurrent expenditure – professional fees (Network overheads)</t>
  </si>
  <si>
    <t>Table 4-1 – Proposed efficiencies</t>
  </si>
  <si>
    <t>Base year (2016-17)</t>
  </si>
  <si>
    <t>Variance to IRP</t>
  </si>
  <si>
    <r>
      <t>1</t>
    </r>
    <r>
      <rPr>
        <sz val="10"/>
        <color theme="1"/>
        <rFont val="Calibri"/>
        <family val="2"/>
      </rPr>
      <t xml:space="preserve">We proposed a top-down efficiency adjustment of 10 per cent to our base year opex, which would be partly realised from a reduction in maintenance expenditure. For presentational purposes we assumed 50 per cent of the total efficiency adjustment and that is replicated in the table above. </t>
    </r>
  </si>
  <si>
    <t>Table 5-2 – Maintenance opex</t>
  </si>
  <si>
    <t>2017-18 with normalisation for TC Marcus</t>
  </si>
  <si>
    <t>Maintenance opex</t>
  </si>
  <si>
    <t>Current inspection frequency (Years)</t>
  </si>
  <si>
    <t>PWC Proposed Change (Years)</t>
  </si>
  <si>
    <t>Efficiency Adj. (%)</t>
  </si>
  <si>
    <t>Opex Reduction</t>
  </si>
  <si>
    <t>Lines and poles</t>
  </si>
  <si>
    <t>Other assets</t>
  </si>
  <si>
    <t>Efficiency estimate</t>
  </si>
  <si>
    <t>Less frequent inspections &amp; maintenance</t>
  </si>
  <si>
    <t xml:space="preserve">Use of risk management &amp; improved inspection alignment </t>
  </si>
  <si>
    <t>Routine Maintenance</t>
  </si>
  <si>
    <t>RRP 2017-18 efficient base year</t>
  </si>
  <si>
    <t>Variance to Initial Regulatory Proposal</t>
  </si>
  <si>
    <t>Table 6-2 – Vegetation management opex</t>
  </si>
  <si>
    <t>Vegetation management opex</t>
  </si>
  <si>
    <t>Table 6-3 – Base year vegetation management opex</t>
  </si>
  <si>
    <r>
      <t>1</t>
    </r>
    <r>
      <rPr>
        <sz val="10"/>
        <color theme="1"/>
        <rFont val="Calibri"/>
        <family val="2"/>
      </rPr>
      <t xml:space="preserve">We proposed a top-down efficiency adjustment of 10 per cent to our base year opex, which would be partly realised from a reduction in network overheads expenditure. For presentational purposes we assumed 50 per cent of the total efficiency adjustment and that is replicated in the table above. </t>
    </r>
  </si>
  <si>
    <t>Table 7-2 – Network overheads opex</t>
  </si>
  <si>
    <t>Corporate allocations</t>
  </si>
  <si>
    <t>Professional fees</t>
  </si>
  <si>
    <t>Service Level Agreement expenses</t>
  </si>
  <si>
    <t>Personnel costs</t>
  </si>
  <si>
    <t>Vehicles</t>
  </si>
  <si>
    <t>Table 7‑5 – Direct capex</t>
  </si>
  <si>
    <t>Total adjustment</t>
  </si>
  <si>
    <t xml:space="preserve">Direct labour </t>
  </si>
  <si>
    <t xml:space="preserve">Efficiency adjustment </t>
  </si>
  <si>
    <t>Table 7-10 – Base year network overheads opex</t>
  </si>
  <si>
    <t>Network overheads opex</t>
  </si>
  <si>
    <t>Corporate overheads opex</t>
  </si>
  <si>
    <t>Table 9-2 – Emergency response opex</t>
  </si>
  <si>
    <t>Non-network</t>
  </si>
  <si>
    <t>Emergency response opex</t>
  </si>
  <si>
    <t>Table 9-3 – Base year emergency response opex</t>
  </si>
  <si>
    <t>Table 9-4 – Emergency response and maintenance opex</t>
  </si>
  <si>
    <t>Table 10-2 – Non-network opex</t>
  </si>
  <si>
    <t>Non-network opex</t>
  </si>
  <si>
    <t>Table 10-3 – Base year non-network opex</t>
  </si>
  <si>
    <t>Table 11-1 – Base year lease adjustment</t>
  </si>
  <si>
    <t>Lines &amp; poles</t>
  </si>
  <si>
    <t>Table 3‑1 – TC Marcus opex</t>
  </si>
  <si>
    <t>Incremental</t>
  </si>
  <si>
    <t>BAU</t>
  </si>
  <si>
    <t>Labour</t>
  </si>
  <si>
    <t>Inventory</t>
  </si>
  <si>
    <t>Purchasing</t>
  </si>
  <si>
    <t>Table 7-3 – 2017-18 professional fees opex</t>
  </si>
  <si>
    <t>2019-24 Distribution Determination</t>
  </si>
  <si>
    <t>Business as usual</t>
  </si>
  <si>
    <t>Table 7-4 – Recurrent &amp; non-recurrent professional fees opex</t>
  </si>
  <si>
    <t xml:space="preserve">2017-18 </t>
  </si>
  <si>
    <t>Recurrent expenditure</t>
  </si>
  <si>
    <t>2024-29 Distribution Determination</t>
  </si>
  <si>
    <t>Table 1 – Revised SCS total revenue requirement 2019-20 to 2023-24</t>
  </si>
  <si>
    <t>Table 2 – Revised SCS capex and RAB 2019-20 to 2023-24</t>
  </si>
  <si>
    <t>Total net capex (including Equity Raising)</t>
  </si>
  <si>
    <t>Executive Summary</t>
  </si>
  <si>
    <t>Figure 3.2: Prevailing versus trailing average return on debt</t>
  </si>
  <si>
    <t>Figure 3.1: Stylised example 1 – on-the-day approach to setting the return on debt allowance</t>
  </si>
  <si>
    <t>Opex Base Year Attachment</t>
  </si>
  <si>
    <t>Zone substation (other assets) and secondary systems maintenance</t>
  </si>
  <si>
    <t xml:space="preserve">Non-routine </t>
  </si>
  <si>
    <t>Value in DD opex model</t>
  </si>
  <si>
    <t>NT Transitional Negotiations &amp; Jurisdictional Code Review</t>
  </si>
  <si>
    <t>Utility</t>
  </si>
  <si>
    <t>Avg: 2015-18</t>
  </si>
  <si>
    <t>Forecast Avg 2019-24</t>
  </si>
  <si>
    <t>Ergon Energy</t>
  </si>
  <si>
    <t>Avg 2019-24</t>
  </si>
  <si>
    <t>Vegetation Management Costs / Maintenance Span (Dollars, Real $2018/19)</t>
  </si>
  <si>
    <t>Vegetation Management Costs / Tree (Dollars, Real $2018/19)</t>
  </si>
  <si>
    <t>SAIDI Equivalent</t>
  </si>
  <si>
    <t>Balancing item</t>
  </si>
  <si>
    <t>Maintenance expenditure split between routine and non-routine</t>
  </si>
  <si>
    <t>2017-18 (adj. TC Marcus)</t>
  </si>
  <si>
    <t>2017-18 (Unadj.)</t>
  </si>
  <si>
    <t>Routine maintenance (from 2013-14)</t>
  </si>
  <si>
    <t>Non-routine maintenance (from 2013-14)</t>
  </si>
  <si>
    <t>Maintenance (before 2013-14)</t>
  </si>
  <si>
    <t>Labour split by category</t>
  </si>
  <si>
    <t>AER draft decision | Individual cost category assessment</t>
  </si>
  <si>
    <t>Pro-rated to match opex model</t>
  </si>
  <si>
    <t>Values in DD opex attachment</t>
  </si>
  <si>
    <t>Adjusted ($M, Real 2018-19)</t>
  </si>
  <si>
    <t>Straight from RINs ($M, Nominal)</t>
  </si>
  <si>
    <t>Figure 3-1: Labour costs by category ($M, Real 2018-19)</t>
  </si>
  <si>
    <t>Customer Type</t>
  </si>
  <si>
    <t>Network Bill Movement</t>
  </si>
  <si>
    <t>2018‐19</t>
  </si>
  <si>
    <t>2019‐20</t>
  </si>
  <si>
    <t>Network Bill ($)</t>
  </si>
  <si>
    <t>Table 13.1 – Response to AER SCS and ACS metering indicative prices and bill impact changes ($, Nominal)</t>
  </si>
  <si>
    <t>Table 5-1 – Comparison of Initial Regulatory Proposal and Draft Decision | Maintenance</t>
  </si>
  <si>
    <t>Table 8-1 – Comparison of Initial Regulatory Proposal and Draft Decision | Corporate overheads</t>
  </si>
  <si>
    <t>Table 5-6 – Efficiency adjustment to routine maintenance by improved inspection / repair cycles</t>
  </si>
  <si>
    <t>Table 5.9 – Base year maintenance opex</t>
  </si>
  <si>
    <r>
      <t>Base year (2016-17)</t>
    </r>
    <r>
      <rPr>
        <vertAlign val="superscript"/>
        <sz val="10"/>
        <color theme="1"/>
        <rFont val="Calibri"/>
        <family val="2"/>
      </rPr>
      <t>1</t>
    </r>
  </si>
  <si>
    <t>Overtime</t>
  </si>
  <si>
    <t>Emergency response labour costs</t>
  </si>
  <si>
    <t>Maintenance labour costs</t>
  </si>
  <si>
    <t>Cyclone Marcus
(March to June 2018)</t>
  </si>
  <si>
    <t>3 year trimester average
(2015-16 to 2016-17)</t>
  </si>
  <si>
    <t>Regular hours</t>
  </si>
  <si>
    <r>
      <t>Efficiency adjustment</t>
    </r>
    <r>
      <rPr>
        <vertAlign val="superscript"/>
        <sz val="10"/>
        <color theme="1"/>
        <rFont val="Calibri"/>
        <family val="2"/>
      </rPr>
      <t>1</t>
    </r>
  </si>
  <si>
    <r>
      <t>2</t>
    </r>
    <r>
      <rPr>
        <sz val="10"/>
        <color theme="1"/>
        <rFont val="Calibri"/>
        <family val="2"/>
      </rPr>
      <t>Base year adjustment percentage excluding the ‘other adjustments’ of GSLs, provisions and capitalisation of leases.</t>
    </r>
  </si>
  <si>
    <r>
      <rPr>
        <vertAlign val="superscript"/>
        <sz val="10"/>
        <color theme="1"/>
        <rFont val="Calibri"/>
        <family val="2"/>
      </rPr>
      <t>1</t>
    </r>
    <r>
      <rPr>
        <sz val="10"/>
        <color theme="1"/>
        <rFont val="Calibri"/>
        <family val="2"/>
      </rPr>
      <t xml:space="preserve">The efficiency adjustments have been undertaken at an expenditure category level for the AER’s Draft Decision and our Revised Regulatory Proposal. </t>
    </r>
  </si>
  <si>
    <t>Impact of low capitalisation rate</t>
  </si>
  <si>
    <t>Measure</t>
  </si>
  <si>
    <t>CBD SAIDI</t>
  </si>
  <si>
    <t>CBD SAIFI</t>
  </si>
  <si>
    <t>SAIDI Target</t>
  </si>
  <si>
    <t>SAIFI Target</t>
  </si>
  <si>
    <t>Targets from BNI D2017/373841</t>
  </si>
  <si>
    <t>CBD SAIDI and SAIFI performance</t>
  </si>
  <si>
    <t>Urban SAIDI and SAIFI performance</t>
  </si>
  <si>
    <t>Rural short SAIDI and SAIFI performance</t>
  </si>
  <si>
    <t>Rural short SAIDI</t>
  </si>
  <si>
    <t>Rural short SAIFI</t>
  </si>
  <si>
    <t>Urban SAIDI</t>
  </si>
  <si>
    <t>Urban SAIFI</t>
  </si>
  <si>
    <t>Table 5-7 – Efficiency adjustment to non-routine maintenance by improved risk management and inspection alignment</t>
  </si>
  <si>
    <t>Table 5.8 – Maintenance opex efficiencies</t>
  </si>
  <si>
    <t>Table 6-1 – Comparison of Initial Regulatory Proposal and Draft Decision – Vegetation management</t>
  </si>
  <si>
    <t>Table 7-1 – Comparison of Initial Regulatory Proposal and Draft Decision – Network overheads</t>
  </si>
  <si>
    <t>Table 7-6 – Non-recurrent expenditure – direct labour – Network overheads</t>
  </si>
  <si>
    <t>Table 7-7 – Non-recurrent expenditure – indirect labour – Network overheads</t>
  </si>
  <si>
    <t>Table 7-8 – Network overheads – Non-recurrent expenditure</t>
  </si>
  <si>
    <t>Table 7-9 – Network overheads – Efficiency adjustment</t>
  </si>
  <si>
    <t>Table 8-2 – Corporate overheads opex</t>
  </si>
  <si>
    <t>Table 9-1 – Comparison of Initial Regulatory Proposal and Draft Decision – Emergency response</t>
  </si>
  <si>
    <t>2017-18 adj.</t>
  </si>
  <si>
    <t>Table 10-1 – Comparison of Initial Regulatory Proposal and Draft Decision – Non-network</t>
  </si>
  <si>
    <t>Table 1 Network tariff classes</t>
  </si>
  <si>
    <t>1 Residential customers consuming &lt;750MWh pa with standard accumulation meters</t>
  </si>
  <si>
    <t>2 Non‐residential customers consuming &lt;750 MWh pa with standard accumulation meters</t>
  </si>
  <si>
    <t>4 Unmetered supply (for street lighting, traffic lights and other unmetered devices)</t>
  </si>
  <si>
    <t>LV &gt;750 MWh*</t>
  </si>
  <si>
    <t>HV*</t>
  </si>
  <si>
    <t>6 Customers connected to the HV network consuming &lt;750MWh pa</t>
  </si>
  <si>
    <t>7 Customers connected to the HV network consuming &gt;750MWh pa</t>
  </si>
  <si>
    <t>Notes: * For sufficiently large and unique new customers for whom a bespoke tariff would best meet the NT NER pricing principles and protect the interests of our existing customers, Power and Water may confidentially determine individually calculated tariffs in accordance with the eligibility arrangements and tariff setting approach set out in this TSS, and would seek AER approval of these in the annual tariff variation process .</t>
  </si>
  <si>
    <t>Figure 1 Tariff charging parameters</t>
  </si>
  <si>
    <t>Table 2 Low Voltage &lt;750 MWh charging parameters</t>
  </si>
  <si>
    <t>Anytime kWh c/kWh</t>
  </si>
  <si>
    <t>Peak Demand $/kVA</t>
  </si>
  <si>
    <t>[*] The kVAr charge will apply only to those LV Smart Meter customers with a consumption of &gt;40 MWh per annum, and only from 1 July 2021.</t>
  </si>
  <si>
    <t xml:space="preserve">Tariff 1 Residential </t>
  </si>
  <si>
    <t>Tariff 2 Non-residential</t>
  </si>
  <si>
    <t>Tariff 3 LV Smart Meter</t>
  </si>
  <si>
    <t>Tariff 4 Unmetered supply</t>
  </si>
  <si>
    <t xml:space="preserve">Table 3 LV &gt;750 MWh and HV charging parameters </t>
  </si>
  <si>
    <t>Tariff 5 LV &gt;750 MWh</t>
  </si>
  <si>
    <t>Tariff 6 HV &lt;750 MWh</t>
  </si>
  <si>
    <t>Tariff 7 HV &gt;750 MWh</t>
  </si>
  <si>
    <t>kVAr $kVAr*</t>
  </si>
  <si>
    <t>Table 4 Stand‐alone and avoidable cost ($’000 per year)</t>
  </si>
  <si>
    <t xml:space="preserve">Table 5 Long‐run marginal cost estimates  (real $2018/19) </t>
  </si>
  <si>
    <t>SAC daily</t>
  </si>
  <si>
    <t>Manual Meter</t>
  </si>
  <si>
    <t>Demand</t>
  </si>
  <si>
    <t>C/kWh</t>
  </si>
  <si>
    <t>S/kVA</t>
  </si>
  <si>
    <t>LV Residential Accumulation</t>
  </si>
  <si>
    <t>LV Non Residential Accumulation</t>
  </si>
  <si>
    <t>LV Smart Meter</t>
  </si>
  <si>
    <t>HV &lt;750 MWh pa</t>
  </si>
  <si>
    <t>LV &gt;750 MWh pa</t>
  </si>
  <si>
    <t>HV &gt;750 MWh pa</t>
  </si>
  <si>
    <t>Table 6 Long‐run marginal cost by tariff ($Nominal, 2019/20 year)</t>
  </si>
  <si>
    <t>Figure 2 Residual cost recovery shares by tariff and tariff charging parameter</t>
  </si>
  <si>
    <t xml:space="preserve">Figure 3 – Large user customer bill impact analysis </t>
  </si>
  <si>
    <t xml:space="preserve">Table 7 Movement in customers’ network bills 2018‐19 to 2019‐20 (excluding GST) </t>
  </si>
  <si>
    <t>Large Residential Accumulation Meter (15,000 kWh pa)</t>
  </si>
  <si>
    <t>Non-Residential Accumulation Meter (30,000 kWh pa)</t>
  </si>
  <si>
    <t>Smart Meter (30,000 kWh pa) (non-residential)</t>
  </si>
  <si>
    <t>Industrial (1,000,000 kWh pa)</t>
  </si>
  <si>
    <t>Large Industrial HV (8,000,000 kWh pa)</t>
  </si>
  <si>
    <t>* Includes ACS Metering</t>
  </si>
  <si>
    <t>Table 8 Fee based services *</t>
  </si>
  <si>
    <t>Table 9 Quoted services*</t>
  </si>
  <si>
    <t>Table 10 ACS metering provision tariffs</t>
  </si>
  <si>
    <t>Table 11 Customer requested fee‐based meter‐related services*</t>
  </si>
  <si>
    <t>** Cost of Prepayment meter software will be on charged according to customer requirements. Admin labour rate to be used to process cost recovery.</t>
  </si>
  <si>
    <t>Table 12 Customers consuming less than 750MWh per annum indicative tariffs</t>
  </si>
  <si>
    <t>kVAr Charge</t>
  </si>
  <si>
    <t>&gt;40 MWh LV Smart Meter</t>
  </si>
  <si>
    <t>&gt;40 MWh HV</t>
  </si>
  <si>
    <t>[1]	National Meter Identifier which is allocated to each customer’s connection.</t>
  </si>
  <si>
    <t>[2] The peak period rates apply to usage between 12 noon and 9:00pm on any weekday, including public holidays from 1 October through 31 March. Off‐peak period rates apply at other times.</t>
  </si>
  <si>
    <t>[3] The peak period rates apply to usage between 12noon and 9:00pm on any weekday, including public holidays. Off‐peak period rates apply at other times.</t>
  </si>
  <si>
    <t>Table 13 Low Voltage &gt;750 MWh Indicative tariffs</t>
  </si>
  <si>
    <t>Table 14 High Voltage &gt;750 MWh Indicative tariffs</t>
  </si>
  <si>
    <t>Table 15 Indicative ACS Metering tariffs</t>
  </si>
  <si>
    <t>Table 16 Indicative customer requested fee‐based meter‐related services*</t>
  </si>
  <si>
    <t>Table 17 Indicative fee‐based service charges (excluding customer requested fee‐based meter‐related services)*</t>
  </si>
  <si>
    <t>Plus charges related to monthly demand</t>
  </si>
  <si>
    <t>Plus charges related to energy metered</t>
  </si>
  <si>
    <t>[1] The peak period rates currently apply to usage between 12 noon and 9.00 pm on any weekday, including public holidays. Off‐peak period rates apply at other times.</t>
  </si>
  <si>
    <t>LRMC ($/kVA per month)</t>
  </si>
  <si>
    <t>Figure 1 – AER service classification</t>
  </si>
  <si>
    <t>Table 1 Service classification comparison across regulatory control periods</t>
  </si>
  <si>
    <t>Service group/activities included</t>
  </si>
  <si>
    <t>Common distribution services</t>
  </si>
  <si>
    <t>Ancillary services</t>
  </si>
  <si>
    <t>Design related services</t>
  </si>
  <si>
    <t>Connection application related services</t>
  </si>
  <si>
    <t>Access permits, oversight and facilitation</t>
  </si>
  <si>
    <t>Notices of arrangement and completion notices</t>
  </si>
  <si>
    <t>Network related property services</t>
  </si>
  <si>
    <t>Site establishment services</t>
  </si>
  <si>
    <t>Network safety services</t>
  </si>
  <si>
    <t>Network tariff change request</t>
  </si>
  <si>
    <t>Services provided in relation to a Retailer of Last Resort (ROLR) event</t>
  </si>
  <si>
    <t>Planned Interruption – Customer requested</t>
  </si>
  <si>
    <t>Attendance at customer’s premises to perform a statutory right where access is prevented.</t>
  </si>
  <si>
    <t>Provision of training to third parties for network related access</t>
  </si>
  <si>
    <t>Metering services</t>
  </si>
  <si>
    <t>Type 1 to 6 metering  services[2]5</t>
  </si>
  <si>
    <t>Type 7 metering services</t>
  </si>
  <si>
    <t>Customer requested provision of additional metering/consumption   data</t>
  </si>
  <si>
    <t>Connection services</t>
  </si>
  <si>
    <t>Reconnections/disconnections</t>
  </si>
  <si>
    <t>Unregulated distribution services (not covered by this TSS)</t>
  </si>
  <si>
    <t>Distribution asset rental</t>
  </si>
  <si>
    <t>Unclassified</t>
  </si>
  <si>
    <r>
      <t>2014</t>
    </r>
    <r>
      <rPr>
        <sz val="11"/>
        <color theme="0"/>
        <rFont val="Times New Roman"/>
        <family val="1"/>
      </rPr>
      <t>−</t>
    </r>
    <r>
      <rPr>
        <sz val="11"/>
        <color theme="0"/>
        <rFont val="Calibri"/>
        <family val="2"/>
      </rPr>
      <t>19 classification</t>
    </r>
  </si>
  <si>
    <r>
      <t>2019</t>
    </r>
    <r>
      <rPr>
        <sz val="11"/>
        <color theme="0"/>
        <rFont val="Times New Roman"/>
        <family val="1"/>
      </rPr>
      <t>−24</t>
    </r>
    <r>
      <rPr>
        <sz val="11"/>
        <color theme="0"/>
        <rFont val="Calibri"/>
        <family val="2"/>
      </rPr>
      <t xml:space="preserve"> classification</t>
    </r>
  </si>
  <si>
    <t>Table 2 Proposed network tariff classes</t>
  </si>
  <si>
    <t>Table 3 Tariff structures</t>
  </si>
  <si>
    <t xml:space="preserve">Table 4 LV &gt;750 MWh charging parameters </t>
  </si>
  <si>
    <t>Table 5 HV Charging Parameters</t>
  </si>
  <si>
    <t>kVAr $kVAr</t>
  </si>
  <si>
    <t xml:space="preserve">Table 6 Stand‐alone and avoidable cost ($’000 per year) </t>
  </si>
  <si>
    <t>Table 7 Long‐run marginal cost estimates (real $2018/19)</t>
  </si>
  <si>
    <t>Calculated estiamte</t>
  </si>
  <si>
    <t>TSS LRMC estimate
$/kVA per month</t>
  </si>
  <si>
    <t>Table 8 Long‐run marginal cost by tariff ($Nominal, 2019/20 year)</t>
  </si>
  <si>
    <t>Table 9 Approach to revenue allocation to tariffs</t>
  </si>
  <si>
    <t>Costs</t>
  </si>
  <si>
    <t>Share of building block revenue requirement</t>
  </si>
  <si>
    <t>Basis of allocation</t>
  </si>
  <si>
    <t>Table 10 Approach to revenue allocation to tariffs</t>
  </si>
  <si>
    <t>Allocation %</t>
  </si>
  <si>
    <t>Residential</t>
  </si>
  <si>
    <t>Non-residential</t>
  </si>
  <si>
    <t>Unmetered</t>
  </si>
  <si>
    <t>LV Smart &lt; 750</t>
  </si>
  <si>
    <t>HV &lt; 750 MWh pa</t>
  </si>
  <si>
    <t>LV &gt; 750 MWh pa</t>
  </si>
  <si>
    <t>HV &gt; 750 MWh pa</t>
  </si>
  <si>
    <t>Figure 3 Residual cost recovery share by tariff (proposed 2019/20)</t>
  </si>
  <si>
    <t>Figure 2 Residual cost recovery share by tariff (legacy 2018/19)</t>
  </si>
  <si>
    <t>Figure 4 Residual cost recovery share by tariff component in 2019/20</t>
  </si>
  <si>
    <t>Figure 5: Percentage change for individual large customers (2018-19 to 2019-20)</t>
  </si>
  <si>
    <t>Table 12 &lt;750 MWh per annum indicative tariffs (2019‐20)</t>
  </si>
  <si>
    <t>($/kVAr)</t>
  </si>
  <si>
    <t>Low Voltage Connected Customers with consumption above 750 MWh per year</t>
  </si>
  <si>
    <t>$ day per NMI</t>
  </si>
  <si>
    <t>kVAr</t>
  </si>
  <si>
    <r>
      <t>Peak</t>
    </r>
    <r>
      <rPr>
        <sz val="6.5"/>
        <color rgb="FFFFFFFF"/>
        <rFont val="Calibri"/>
        <family val="2"/>
      </rPr>
      <t>1</t>
    </r>
  </si>
  <si>
    <t>$/kVAr</t>
  </si>
  <si>
    <t>Plus charges related to excess kVAr</t>
  </si>
  <si>
    <t>Table 13 LV &gt;750 MWh per annum indicative tariffs (2019‐20)</t>
  </si>
  <si>
    <t>Table 14 HV &gt;750 MWh per annum indicative tariffs (2019‐20)</t>
  </si>
  <si>
    <t>High Voltage Connected Customers with consumption above 750 MWh per year</t>
  </si>
  <si>
    <t>AER draft decision</t>
  </si>
  <si>
    <t>Marsden Jacobs Reasonable Maximum Rate</t>
  </si>
  <si>
    <t>Admin</t>
  </si>
  <si>
    <t>Technical</t>
  </si>
  <si>
    <t>Engineering</t>
  </si>
  <si>
    <t>$, Nominal, 2019-20 year</t>
  </si>
  <si>
    <t xml:space="preserve">Table 2.1 – Capex forecast </t>
  </si>
  <si>
    <t>Table 4.2 – Capital contributions</t>
  </si>
  <si>
    <t>Table 5.1 – Replacement capex</t>
  </si>
  <si>
    <t>Table 4.1 – Gross connections</t>
  </si>
  <si>
    <t>Table 3.1 – Augmentation capex</t>
  </si>
  <si>
    <t>Capex</t>
  </si>
  <si>
    <t>Transformer bunding and firewalls</t>
  </si>
  <si>
    <t>Decommissioning and reinstatement of  civil works</t>
  </si>
  <si>
    <t>Increased labour for brownfield construction</t>
  </si>
  <si>
    <t>Sunk costs</t>
  </si>
  <si>
    <t xml:space="preserve">We have already commenced construction of Berrimah zone substation as anticipated in our regulatory proposal. We have spent $0.5M on detailed design and preparation of the greenfield solution. This will be a sunk cost that cannot be repurposed for a refurbishment option. </t>
  </si>
  <si>
    <t xml:space="preserve">The existing bunds, pads and fire separation walls are not compliant with the modern standard AS2067. Since the bunds will need to be modified, we  will be required to bring them up to the modern equivalent standard. 
The cost for this was included in the original estimate for the ‘Insitu replacement’ option under the line item called ‘civil works and building’. The AER has inadvertently removed the full cost allocated for the civil works and building replacement. </t>
  </si>
  <si>
    <t>The civils works we had originally included in our proposed scope included decommissioning and removal of the existing 66kV switchyard, protection, power transformers and decommissioned generator transformers. The bulk of the cost of the decommissioning was for the transformers and bunding which will still be required. An allowance of $1.5M was allocated to decommissioning these assets.
The civil works in our original scope also included remediating the  zone substation surface for the purpose of step and touch potential (crushed aggregate covering) and re-institution of the road within the substation following heavy and construction vehicle damage. An allowance of $0.16M was attributed to these assets.</t>
  </si>
  <si>
    <t xml:space="preserve">Brownfield work takes longer to implement due to factors including additional operational controls for working around live HV assets, limited space within the substation, the need to secure outages from System Control and requirements to implement additional protection settings (including studies) for the different stages of the construction.
We recognise that the additional costs of brownfield labour had not been included in our initial analysis provided to the AER. Since the greenfield option was lower cost, no additional effort was made to refine the labour costs for brownfield construction. </t>
  </si>
  <si>
    <t>Table 5.5 – Pole inspection data</t>
  </si>
  <si>
    <t>Assessment Criteria</t>
  </si>
  <si>
    <t>% of population</t>
  </si>
  <si>
    <t>Margin of error</t>
  </si>
  <si>
    <t>Inconclusive</t>
  </si>
  <si>
    <t>Very Minor</t>
  </si>
  <si>
    <t>Minor</t>
  </si>
  <si>
    <t>Moderate</t>
  </si>
  <si>
    <t>Severe</t>
  </si>
  <si>
    <t>Very Severe</t>
  </si>
  <si>
    <t xml:space="preserve">Figure 5.3 – Impact of age on severity of pole corrosion </t>
  </si>
  <si>
    <t>Segment</t>
  </si>
  <si>
    <t>Scale factor</t>
  </si>
  <si>
    <t>Shape factor</t>
  </si>
  <si>
    <t>Corrosive</t>
  </si>
  <si>
    <t> Population Density (Person/1000sqkms)</t>
  </si>
  <si>
    <t>Condition of pole</t>
  </si>
  <si>
    <t>Very minor</t>
  </si>
  <si>
    <t>Very sever</t>
  </si>
  <si>
    <t>Figure 5.7 – Expected, upper and lower bounds of forecast volumes based on deterioration</t>
  </si>
  <si>
    <t>Table 6.1 – Non-network capex</t>
  </si>
  <si>
    <t xml:space="preserve">  Figure 6.1 – Revised profile of ICT capex </t>
  </si>
  <si>
    <t>ESRI upgrade</t>
  </si>
  <si>
    <t>Financial Improvement project</t>
  </si>
  <si>
    <t>Maximo upgrade</t>
  </si>
  <si>
    <t>RMS upgrade</t>
  </si>
  <si>
    <t>Meter data management</t>
  </si>
  <si>
    <t>Data and Reporting Program</t>
  </si>
  <si>
    <t>System Planning Tools</t>
  </si>
  <si>
    <t>RIN Reporting</t>
  </si>
  <si>
    <t>Mobility</t>
  </si>
  <si>
    <t>Investment planning and forecasting</t>
  </si>
  <si>
    <t>Outage management system</t>
  </si>
  <si>
    <t>Drawing management system</t>
  </si>
  <si>
    <t>CATS and B2B System</t>
  </si>
  <si>
    <t>CRM</t>
  </si>
  <si>
    <t xml:space="preserve">Scheduling </t>
  </si>
  <si>
    <t>Project Management System Smartsheet</t>
  </si>
  <si>
    <t>Estimating &amp; Quotation Management</t>
  </si>
  <si>
    <t>Fleet Management</t>
  </si>
  <si>
    <t>Operational Risk Reporting</t>
  </si>
  <si>
    <t>EBA Interpreter</t>
  </si>
  <si>
    <t>Hardware Replacement</t>
  </si>
  <si>
    <t>Software Upgrades</t>
  </si>
  <si>
    <t xml:space="preserve">Table 7.1 – Capitalised overheads </t>
  </si>
  <si>
    <t>Table 3.4 – Capital contributions</t>
  </si>
  <si>
    <t>Table 3.6 – Capitalised overheads</t>
  </si>
  <si>
    <t xml:space="preserve">Table 3.7 – Forecast disposals </t>
  </si>
  <si>
    <t>Flood</t>
  </si>
  <si>
    <t>HSA</t>
  </si>
  <si>
    <t>Flood &amp; HSA</t>
  </si>
  <si>
    <t>Age band</t>
  </si>
  <si>
    <t>Benign</t>
  </si>
  <si>
    <t>High Salt Area (HSA)</t>
  </si>
  <si>
    <t>Age</t>
  </si>
  <si>
    <t>Corrosive (Weibull)</t>
  </si>
  <si>
    <t>Financial year</t>
  </si>
  <si>
    <t>Upper bound</t>
  </si>
  <si>
    <t>Expected value</t>
  </si>
  <si>
    <t>Lower bound</t>
  </si>
  <si>
    <t>Figure 5.2 - Soil conditions impacting severity of pole corrosion</t>
  </si>
  <si>
    <t>Figure 5.4 - Number of poles in population by soil condition and age</t>
  </si>
  <si>
    <t>Figure 5.5 - Replacement age of poles for corrosive and non-corrosive environments</t>
  </si>
  <si>
    <t>Curve fit (R squared)</t>
  </si>
  <si>
    <t>Figure 5.6 – Fitted Weibull distribution for corrosive and non-corrosive soil conditions</t>
  </si>
  <si>
    <t>Table 5.6 – Weibull results</t>
  </si>
  <si>
    <t>Table 5.7 – Joint probability analysis</t>
  </si>
  <si>
    <t>Table 6.3 – Non-network capex (CONFIDENTIAL)</t>
  </si>
  <si>
    <t>LV Residential
Accumulation</t>
  </si>
  <si>
    <t>SAC</t>
  </si>
  <si>
    <t>LV Non Residential
Accumulation</t>
  </si>
  <si>
    <t>Un-metered</t>
  </si>
  <si>
    <t>Share of residual costs</t>
  </si>
  <si>
    <t>Component</t>
  </si>
  <si>
    <t>Attachment 15, page 33</t>
  </si>
  <si>
    <t>Marsden Jacob</t>
  </si>
  <si>
    <t>Attachment 15, page 14</t>
  </si>
  <si>
    <t>PWC12.18 ACS FB and QS Model - Quoted Services / Published in Attachement 9.2 Table 7</t>
  </si>
  <si>
    <t>Data</t>
  </si>
  <si>
    <t>2019/20 year</t>
  </si>
  <si>
    <t>2018/19 year</t>
  </si>
  <si>
    <t>3 Customers  consuming &lt;750MWh with smart meters (i.e. type 4 meters)</t>
  </si>
  <si>
    <t>($/day)</t>
  </si>
  <si>
    <t>[Un-numbered] Figure 3 – Our Tariff Classes</t>
  </si>
  <si>
    <t>[Un-numbered] Figure 2 – What we’re trying to achieve</t>
  </si>
  <si>
    <t>[Un-numbered] Figure 4 – How we assign customers to tariffs</t>
  </si>
  <si>
    <t>[Un-numbered] Figure 5 – Tariff components</t>
  </si>
  <si>
    <t>[Un-numbered] Figure 6 – Tariff components</t>
  </si>
  <si>
    <t>Unmetered supply</t>
  </si>
  <si>
    <t>[Un-numbered] Figure 7 – Shortening our peak charging window</t>
  </si>
  <si>
    <t>[Un-numbered] Table 3 – Indicative tariffs</t>
  </si>
  <si>
    <r>
      <t>$/kVA peak</t>
    </r>
    <r>
      <rPr>
        <b/>
        <sz val="5.5"/>
        <color rgb="FFFFFFFF"/>
        <rFont val="Calibri"/>
        <family val="2"/>
      </rPr>
      <t>2</t>
    </r>
  </si>
  <si>
    <t>¢/kWh anytime</t>
  </si>
  <si>
    <t>Indicative tariffs for HV customers with consumption above 750MWh per year</t>
  </si>
  <si>
    <t>System availability charge</t>
  </si>
  <si>
    <t>Indicative tariffs for LV customers with consumption above 750MWh per year</t>
  </si>
  <si>
    <t>[2] The peak period rates currently apply to usage between 12 noon and 9pm on any weekday, including public holidays. Off-peak period rates apply at other times.</t>
  </si>
  <si>
    <t>Indicative tariffs for customers with consumption less than 750MWh per year</t>
  </si>
  <si>
    <r>
      <t>Cents per day per NMI – LV Residential Accumulation</t>
    </r>
    <r>
      <rPr>
        <sz val="5.5"/>
        <color rgb="FF4D4D4F"/>
        <rFont val="Arial Unicode MS"/>
        <family val="2"/>
      </rPr>
      <t>1</t>
    </r>
  </si>
  <si>
    <r>
      <t>Cents per day per NMI – LV Non Residential Accumulation</t>
    </r>
    <r>
      <rPr>
        <sz val="5.5"/>
        <color rgb="FF4D4D4F"/>
        <rFont val="Arial Unicode MS"/>
        <family val="2"/>
      </rPr>
      <t>1</t>
    </r>
  </si>
  <si>
    <r>
      <t>Cents per day per NMI – LV Smart Meter</t>
    </r>
    <r>
      <rPr>
        <sz val="5.5"/>
        <color rgb="FF4D4D4F"/>
        <rFont val="Arial Unicode MS"/>
        <family val="2"/>
      </rPr>
      <t>1</t>
    </r>
  </si>
  <si>
    <r>
      <t>Cents per day per NMI – HV &lt;750MWh</t>
    </r>
    <r>
      <rPr>
        <sz val="5.5"/>
        <color rgb="FF4D4D4F"/>
        <rFont val="Arial Unicode MS"/>
        <family val="2"/>
      </rPr>
      <t>1</t>
    </r>
  </si>
  <si>
    <t>Energy charges (¢/kWh)</t>
  </si>
  <si>
    <t>LV Non-residential Accumulation</t>
  </si>
  <si>
    <t>Unmetered supply (¢/kWh)</t>
  </si>
  <si>
    <t xml:space="preserve">Unmetered Supply </t>
  </si>
  <si>
    <t>Demand charges ($/kVA)</t>
  </si>
  <si>
    <r>
      <t>LV Smart Meter Peak</t>
    </r>
    <r>
      <rPr>
        <sz val="5.5"/>
        <color rgb="FF4D4D4F"/>
        <rFont val="Arial Unicode MS"/>
        <family val="2"/>
      </rPr>
      <t>2</t>
    </r>
  </si>
  <si>
    <r>
      <t>LV Smart Meter Off Peak</t>
    </r>
    <r>
      <rPr>
        <sz val="5.5"/>
        <color rgb="FF4D4D4F"/>
        <rFont val="Arial Unicode MS"/>
        <family val="2"/>
      </rPr>
      <t>2</t>
    </r>
  </si>
  <si>
    <r>
      <t>HV &lt;750 MWh Peak</t>
    </r>
    <r>
      <rPr>
        <sz val="5.5"/>
        <color rgb="FF4D4D4F"/>
        <rFont val="Arial Unicode MS"/>
        <family val="2"/>
      </rPr>
      <t>3</t>
    </r>
  </si>
  <si>
    <r>
      <t>HV &lt;750 MWh Off Peak</t>
    </r>
    <r>
      <rPr>
        <sz val="5.5"/>
        <color rgb="FF4D4D4F"/>
        <rFont val="Arial Unicode MS"/>
        <family val="2"/>
      </rPr>
      <t>3</t>
    </r>
  </si>
  <si>
    <t>kVar charge ($/kVar)</t>
  </si>
  <si>
    <t>[2] The peak period rates apply to usage between 12 noon and 9pm on any weekday, including public holidays from 1 October through 31 March. Off-peak period rates apply at other times.</t>
  </si>
  <si>
    <t>[3] The peak period rates currently apply to usage between 12noon and 9:00pm on any weekday, including public holidays. Off-peak period rates apply at other times.</t>
  </si>
  <si>
    <t>[Un-numbered] Table 4 – Indicative tariffs</t>
  </si>
  <si>
    <t>[Un-numbered] Table 5 – Indicative bill impacts</t>
  </si>
  <si>
    <t>Customer type</t>
  </si>
  <si>
    <t>Network bill Bill movement</t>
  </si>
  <si>
    <t>Large Residential Smart Meter (15,000 kWh pa)</t>
  </si>
  <si>
    <t>[Un-numbered] Figure 8 – Indicative bill impacts</t>
  </si>
  <si>
    <t>Tariff Structure Statement Explanatory Statement</t>
  </si>
  <si>
    <t>Notes: *Includes ACS Metering</t>
  </si>
  <si>
    <t>$M, Real 2017-18</t>
  </si>
  <si>
    <t>Table 6.2 – ICT capex</t>
  </si>
  <si>
    <t>COMMERCIAL IN CONFIDENCE</t>
  </si>
  <si>
    <t>Figure 5.1 –  Output of the AER's repex modelling scenario comparison</t>
  </si>
  <si>
    <t xml:space="preserve">Table 7.2 – Forecast disposals </t>
  </si>
  <si>
    <t>Figure 12 1 – Total ASLs per 100,000 customers vs Customer numbers</t>
  </si>
  <si>
    <t>Figure 12 3 – Network overhead and direct expenditure ASLs per 1,000 km route line length vs Customer numbers</t>
  </si>
  <si>
    <t xml:space="preserve">5 Customers connected to the LV network consuming &gt;750MWh pa </t>
  </si>
  <si>
    <t>Forecast 2019/20 tariff revenues</t>
  </si>
  <si>
    <t>* Work is to be undertaken during business hours, Monday to Friday 8:00 am to 4:00 pm, excluding public holidays, unless otherwise stated.</t>
  </si>
  <si>
    <t>** After hours is Monday to Friday after 4:00pm, excluding public holidays, and is subject to availability and safety. Work undertaken on public holidays and weekends is treated as a Quoted Service and priced accordingly.</t>
  </si>
  <si>
    <t>Table 18 Indicative quoted service labour rates*</t>
  </si>
  <si>
    <t>** Cost of Prepayment meter software will be on-charged according to customer requirements. Admin labour rate to be used to process cost recovery.</t>
  </si>
  <si>
    <t>Table 6.4 – 19 Mile Depot (CONFIDENTIAL)</t>
  </si>
  <si>
    <t>Table 6.5 – Fleet and property leases (CONFIDENTIAL)</t>
  </si>
  <si>
    <t>Table 5.8 – Darwin Suburbs cables capex (CONFIDENTIAL)</t>
  </si>
  <si>
    <t>Table 5.4 – Alice Springs corroded poles capex(CONFIDENTIAL)</t>
  </si>
  <si>
    <t>Table 5.3 – Additional items required for a brownfield solution (CONFIDENTIAL)</t>
  </si>
  <si>
    <t>Table 5.2 – Berrimah zone substation capex(CONFIDENTIAL)</t>
  </si>
  <si>
    <t>Table 3.3 – Substation fault level replacement program capex (CONFIDENTIAL)</t>
  </si>
  <si>
    <t>Table 3.2 – Wishart zone substation capex (CONFIDENTIAL)</t>
  </si>
  <si>
    <t>Table 15 Quoted Fees: labour rate including overhead per hour (ex GST)</t>
  </si>
  <si>
    <t>Smart Meter</t>
  </si>
  <si>
    <r>
      <t>$ per day per NMI</t>
    </r>
    <r>
      <rPr>
        <b/>
        <sz val="5.5"/>
        <color rgb="FFFFFFFF"/>
        <rFont val="Calibri"/>
        <family val="2"/>
      </rPr>
      <t>1</t>
    </r>
  </si>
  <si>
    <t>System availability charge ($/day)</t>
  </si>
  <si>
    <t>Small Residential - average energy - Accumulation Meter (8500 kWh pa)</t>
  </si>
  <si>
    <t>Small Residential - average energy - Smart Meter (8500 kWh pa)</t>
  </si>
  <si>
    <t>Benign (Weibull)</t>
  </si>
  <si>
    <t>16. Abbreviations</t>
  </si>
  <si>
    <t>(2) 2018-19 estimate is sourced from the Opex model and assumes that cost reductions built into the opex forecast will not be realised until the start of the 2019-24 regulatory period.</t>
  </si>
  <si>
    <t>Direct Labour - capex</t>
  </si>
  <si>
    <t>Direct Labour - maintenance</t>
  </si>
  <si>
    <t xml:space="preserve">Figure 5‑1 – Historical routine and non-routine maintenance opex ($M, Real 2018-19) </t>
  </si>
  <si>
    <t xml:space="preserve">Table 5-3 – Historical and proposed routine maintenance opex for ‘lines and pole’ assets </t>
  </si>
  <si>
    <t xml:space="preserve">Table 5-4 – Historical and proposed routine maintenance opex for ‘earthings, distribution substations, zone substations property &amp; pillars’ assets </t>
  </si>
  <si>
    <t xml:space="preserve">Table 5-5 – Historical and proposed routine maintenance opex for other assets - ‘zone substation (other assets), distribution switchgear and secondary systems maintenance’ assets </t>
  </si>
  <si>
    <t>Figure 5-2 – Asset defect classification procedure</t>
  </si>
  <si>
    <t>Figure 5‑3 – CBD feeder category performance against target</t>
  </si>
  <si>
    <t>Figure 5‑4 – Urban feeder category performance against target</t>
  </si>
  <si>
    <t>Figure 5‑5 – Rural Short feeder category performance against target</t>
  </si>
  <si>
    <t>Figure 6-3 – Vegetation management cost per maintenance span ($M, Real 2018-19)</t>
  </si>
  <si>
    <t>Figure 6-4 – Vegetation management cost per tree ($M, Real 2018-19)</t>
  </si>
  <si>
    <t>Total corporate costs prior to allocation to Power Networks</t>
  </si>
  <si>
    <t>Table 8-3 – Total Power and Water corporate costs before allocation to business units</t>
  </si>
  <si>
    <t>Table 8.4 – Power Networks’ 2017-18 corporate overheads with different cost allocation approaches</t>
  </si>
  <si>
    <t>Non-AER approved CAM</t>
  </si>
  <si>
    <t>AER-approved CAM</t>
  </si>
  <si>
    <t>2017-18 corporate overheads opex</t>
  </si>
  <si>
    <t>Table 8-5 – Base year corporate overheads opex</t>
  </si>
  <si>
    <t>PWC 2Y Average</t>
  </si>
  <si>
    <t>PWC 2017/18</t>
  </si>
  <si>
    <t>PWC 16/17</t>
  </si>
  <si>
    <t>Trees / Route km</t>
  </si>
  <si>
    <t>Total vegetation cost / route km vs vegetation density (Real $2018 19)</t>
  </si>
  <si>
    <t>Inspection, trimming and audit costs</t>
  </si>
  <si>
    <t>Total costs</t>
  </si>
  <si>
    <t>Cost / Route km ($000)</t>
  </si>
  <si>
    <t>Figure 6-1 - Total vegetation cost / route km vs Vegetation density ($000, Real 2018-19)</t>
  </si>
  <si>
    <t>Figure 6-2 - Inspection, trimming and audit cost / Route km vs Vegetation density ($000, Real 2018-19)</t>
  </si>
  <si>
    <t>Proposed base year</t>
  </si>
  <si>
    <t>Note: the value for 2016-17 differs slighty from that in Table 2-2 due to slightly different inflation assumptions being used in the IRP for the 2017-18 and 2018-19 years.</t>
  </si>
  <si>
    <t>Note: the value for 2016-17 differs slighty from that in Table 8-1 due to slightly different inflation assumptions being used in the IRP for the 2017-18 and 2018-19 years.</t>
  </si>
  <si>
    <t>Note: This sheet contains confidential information.</t>
  </si>
  <si>
    <t>This expenditure is commercial in confidence and are removed from the public version</t>
  </si>
  <si>
    <t>Figure 3.3: Projected return on debt over the 2019-24 regulatory period</t>
  </si>
  <si>
    <t>Earthings, distribution substations, zone substations property &amp; pillars</t>
  </si>
  <si>
    <t>Regulatory obligations / Transition to compliance</t>
  </si>
  <si>
    <t>Indirect labour - Impact of low capitalisation rate</t>
  </si>
  <si>
    <t>[1] The peak period rates apply to usage between 12noon and 9:00pm on any weekday, including public holidays. Off‐peak kVA will not be charged.</t>
  </si>
  <si>
    <t>[1] The peak period rates apply to usage between 12noon and 9:00pm on any weekday, including public holidays. Off‐peak period rates apply at other times. Off‐peak kVA will not be charged</t>
  </si>
  <si>
    <t>c-i-c</t>
  </si>
  <si>
    <t>Figure 12 2 – Total direct expenditure ASLs per 100,000 customers vs Customer numbers</t>
  </si>
  <si>
    <t>Earthings, distribution substations, zone substations property, pillars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</si>
</sst>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quot;$&quot;* #,##0.00_-;\-&quot;$&quot;* #,##0.00_-;_-&quot;$&quot;* &quot;-&quot;??_-;_-@_-"/>
    <numFmt numFmtId="165" formatCode="_-* #,##0.00_-;\-* #,##0.00_-;_-* &quot;-&quot;??_-;_-@_-"/>
    <numFmt numFmtId="166" formatCode="_(###0_);\(###0\);_(###0_)"/>
    <numFmt numFmtId="167" formatCode="_(#,##0.0_);\(#,##0.0\);_(&quot;-&quot;_)"/>
    <numFmt numFmtId="168" formatCode="_(#,##0.0\x_);\(#,##0.0\x\);_(&quot;-&quot;_)"/>
    <numFmt numFmtId="169" formatCode="_(#,##0.0%_);\(#,##0.0%\);_(&quot;-&quot;_)"/>
    <numFmt numFmtId="170" formatCode="_(&quot;$&quot;#,##0.00_);\(&quot;$&quot;#,##0.00\);_(&quot;-&quot;_)"/>
    <numFmt numFmtId="171" formatCode="_(#,##0_);\(#,##0\);_(&quot;-&quot;_)"/>
    <numFmt numFmtId="172" formatCode="_)d\-mmm\-yy_)"/>
    <numFmt numFmtId="173" formatCode="_(&quot;$&quot;#,##0.0_);\(&quot;$&quot;#,##0.0\);_(&quot;-&quot;_)"/>
    <numFmt numFmtId="174" formatCode="0.0"/>
    <numFmt numFmtId="175" formatCode="[Red]\●;[Red]\●;[Color10]\●"/>
    <numFmt numFmtId="176" formatCode="[Green]\●;[Red]\●;[Color16]\●"/>
    <numFmt numFmtId="177" formatCode="_(#,##0.000_);\(#,##0.000\);_(&quot;-&quot;_)"/>
    <numFmt numFmtId="178" formatCode="_(#,##0.00%_);\(#,##0.00%\);_(&quot;-&quot;_)"/>
    <numFmt numFmtId="179" formatCode="_-* #,##0.000_-;\-* #,##0.000_-;_-* &quot;-&quot;??_-;_-@_-"/>
    <numFmt numFmtId="180" formatCode="_-* #,##0.0_-;\-* #,##0.0_-;_-* &quot;-&quot;??_-;_-@_-"/>
    <numFmt numFmtId="181" formatCode="_-* #,##0_-;\-* #,##0_-;_-* &quot;-&quot;??_-;_-@_-"/>
    <numFmt numFmtId="182" formatCode="#,##0.000"/>
    <numFmt numFmtId="183" formatCode="0.0000"/>
    <numFmt numFmtId="184" formatCode="_-* #,##0.0000_-;\-* #,##0.0000_-;_-* &quot;-&quot;??_-;_-@_-"/>
    <numFmt numFmtId="185" formatCode="0.0000000000000000%"/>
    <numFmt numFmtId="186" formatCode="_(#,##0%_);\(#,##0%\);_(&quot;-&quot;_)"/>
    <numFmt numFmtId="187" formatCode="_(#,##0.00_);\(#,##0.00\);_(&quot;-&quot;_)"/>
    <numFmt numFmtId="188" formatCode="#,##0.0000"/>
    <numFmt numFmtId="189" formatCode="0.0%"/>
    <numFmt numFmtId="190" formatCode="0.000"/>
  </numFmts>
  <fonts count="110">
    <font>
      <sz val="8"/>
      <color rgb="FFFF0066"/>
      <name val="Helvetic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theme="1"/>
      <name val="Helvetica"/>
      <family val="2"/>
    </font>
    <font>
      <sz val="8"/>
      <color theme="1"/>
      <name val="Helvetica"/>
      <family val="2"/>
    </font>
    <font>
      <b/>
      <sz val="8"/>
      <color theme="1"/>
      <name val="Helvetica"/>
      <family val="2"/>
    </font>
    <font>
      <b/>
      <sz val="11"/>
      <color theme="1"/>
      <name val="Calibri"/>
      <family val="2"/>
      <scheme val="minor"/>
    </font>
    <font>
      <sz val="8"/>
      <name val="Helvetica"/>
      <family val="2"/>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8"/>
      <color theme="10"/>
      <name val="Helvetica"/>
      <family val="2"/>
    </font>
    <font>
      <b/>
      <sz val="15"/>
      <color theme="1"/>
      <name val="Helvetica"/>
      <family val="2"/>
    </font>
    <font>
      <i/>
      <sz val="8"/>
      <color rgb="FF92D050"/>
      <name val="Helvetica"/>
      <family val="2"/>
    </font>
    <font>
      <b/>
      <sz val="8"/>
      <color theme="0"/>
      <name val="Helvetica"/>
      <family val="2"/>
    </font>
    <font>
      <b/>
      <sz val="8"/>
      <color theme="4"/>
      <name val="Helvetica"/>
      <family val="2"/>
    </font>
    <font>
      <sz val="8"/>
      <color theme="4"/>
      <name val="Helvetica"/>
      <family val="2"/>
    </font>
    <font>
      <sz val="7"/>
      <color theme="4"/>
      <name val="Helvetica"/>
      <family val="2"/>
    </font>
    <font>
      <b/>
      <sz val="15"/>
      <color theme="4"/>
      <name val="Helvetica"/>
      <family val="2"/>
    </font>
    <font>
      <i/>
      <sz val="8"/>
      <color theme="6" tint="0.39994506668294322"/>
      <name val="Helvetica"/>
      <family val="2"/>
    </font>
    <font>
      <b/>
      <sz val="10"/>
      <color theme="1"/>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b/>
      <sz val="11"/>
      <color theme="4"/>
      <name val="Helvetica"/>
      <family val="2"/>
    </font>
    <font>
      <b/>
      <sz val="12"/>
      <color theme="0"/>
      <name val="Helvetica"/>
      <family val="2"/>
    </font>
    <font>
      <b/>
      <sz val="10"/>
      <color theme="5"/>
      <name val="Helvetica"/>
      <family val="2"/>
    </font>
    <font>
      <sz val="10"/>
      <name val="Helvetica"/>
      <family val="2"/>
    </font>
    <font>
      <b/>
      <sz val="10"/>
      <color theme="1"/>
      <name val="Helvetica"/>
    </font>
    <font>
      <b/>
      <sz val="10"/>
      <name val="Helvetica"/>
      <family val="2"/>
    </font>
    <font>
      <sz val="10"/>
      <color theme="1"/>
      <name val="Helvetica"/>
    </font>
    <font>
      <sz val="8"/>
      <color theme="1"/>
      <name val="Arial"/>
      <family val="2"/>
    </font>
    <font>
      <sz val="8"/>
      <color rgb="FFFF0066"/>
      <name val="Helvetica"/>
      <family val="2"/>
    </font>
    <font>
      <sz val="8"/>
      <color rgb="FFFF0066"/>
      <name val="Helvetica"/>
      <family val="2"/>
    </font>
    <font>
      <i/>
      <sz val="8"/>
      <color rgb="FF92D050"/>
      <name val="Helvetica"/>
      <family val="2"/>
    </font>
    <font>
      <u/>
      <sz val="8"/>
      <color theme="10"/>
      <name val="Helvetica"/>
      <family val="2"/>
    </font>
    <font>
      <sz val="10"/>
      <color theme="4"/>
      <name val="Helvetica"/>
      <family val="2"/>
    </font>
    <font>
      <b/>
      <sz val="10"/>
      <color theme="1"/>
      <name val="Helvetica"/>
      <family val="2"/>
    </font>
    <font>
      <sz val="8"/>
      <color rgb="FFFF0066"/>
      <name val="Helvetica"/>
      <family val="2"/>
    </font>
    <font>
      <sz val="10"/>
      <color theme="1"/>
      <name val="Helvetica"/>
      <family val="2"/>
    </font>
    <font>
      <b/>
      <sz val="16"/>
      <color theme="4"/>
      <name val="Calibri"/>
      <family val="2"/>
      <scheme val="minor"/>
    </font>
    <font>
      <sz val="10"/>
      <color rgb="FFFF0066"/>
      <name val="Calibri"/>
      <family val="2"/>
      <scheme val="minor"/>
    </font>
    <font>
      <b/>
      <sz val="10"/>
      <color theme="1"/>
      <name val="Calibri"/>
      <family val="2"/>
      <scheme val="minor"/>
    </font>
    <font>
      <b/>
      <sz val="10"/>
      <color theme="0"/>
      <name val="Calibri"/>
      <family val="2"/>
      <scheme val="minor"/>
    </font>
    <font>
      <sz val="10"/>
      <name val="Calibri"/>
      <family val="2"/>
      <scheme val="minor"/>
    </font>
    <font>
      <sz val="11"/>
      <name val="Goudy Old Style"/>
      <family val="1"/>
    </font>
    <font>
      <sz val="10"/>
      <color theme="0"/>
      <name val="Calibri"/>
      <family val="2"/>
      <scheme val="minor"/>
    </font>
    <font>
      <sz val="8"/>
      <color theme="0"/>
      <name val="Helvetica"/>
      <family val="2"/>
    </font>
    <font>
      <b/>
      <sz val="10"/>
      <color rgb="FFFFFFFF"/>
      <name val="Calibri"/>
      <family val="2"/>
    </font>
    <font>
      <b/>
      <sz val="8"/>
      <color rgb="FFFFFFFF"/>
      <name val="Calibri"/>
      <family val="2"/>
    </font>
    <font>
      <sz val="8"/>
      <color rgb="FF000000"/>
      <name val="Calibri"/>
      <family val="2"/>
    </font>
    <font>
      <sz val="10"/>
      <color theme="0" tint="-0.249977111117893"/>
      <name val="Goudy Old Style"/>
      <family val="1"/>
    </font>
    <font>
      <sz val="10"/>
      <color theme="0" tint="-0.249977111117893"/>
      <name val="Calibri"/>
      <family val="2"/>
      <scheme val="minor"/>
    </font>
    <font>
      <b/>
      <sz val="10"/>
      <color theme="0" tint="-0.249977111117893"/>
      <name val="Calibri"/>
      <family val="2"/>
      <scheme val="minor"/>
    </font>
    <font>
      <sz val="10"/>
      <color rgb="FF000000"/>
      <name val="Calibri"/>
      <family val="2"/>
    </font>
    <font>
      <b/>
      <sz val="10"/>
      <color rgb="FF000000"/>
      <name val="Calibri"/>
      <family val="2"/>
    </font>
    <font>
      <b/>
      <vertAlign val="superscript"/>
      <sz val="10"/>
      <color rgb="FF000000"/>
      <name val="Calibri"/>
      <family val="2"/>
    </font>
    <font>
      <b/>
      <vertAlign val="superscript"/>
      <sz val="9"/>
      <color rgb="FF000000"/>
      <name val="Calibri"/>
      <family val="2"/>
    </font>
    <font>
      <b/>
      <sz val="10"/>
      <color theme="1"/>
      <name val="Calibri"/>
      <family val="2"/>
    </font>
    <font>
      <sz val="10"/>
      <color theme="1"/>
      <name val="Calibri"/>
      <family val="2"/>
    </font>
    <font>
      <b/>
      <vertAlign val="superscript"/>
      <sz val="10"/>
      <color theme="1"/>
      <name val="Calibri"/>
      <family val="2"/>
    </font>
    <font>
      <i/>
      <sz val="10"/>
      <color theme="1"/>
      <name val="Calibri"/>
      <family val="2"/>
    </font>
    <font>
      <vertAlign val="superscript"/>
      <sz val="10"/>
      <color theme="1"/>
      <name val="Calibri"/>
      <family val="2"/>
    </font>
    <font>
      <sz val="10"/>
      <color theme="0" tint="-0.249977111117893"/>
      <name val="Calibri"/>
      <family val="2"/>
    </font>
    <font>
      <b/>
      <sz val="10"/>
      <color theme="0" tint="-0.249977111117893"/>
      <name val="Calibri"/>
      <family val="2"/>
    </font>
    <font>
      <sz val="8"/>
      <color theme="0" tint="-0.249977111117893"/>
      <name val="Helvetica"/>
      <family val="2"/>
    </font>
    <font>
      <b/>
      <i/>
      <sz val="10"/>
      <color rgb="FFFFFFFF"/>
      <name val="Calibri"/>
      <family val="2"/>
    </font>
    <font>
      <b/>
      <i/>
      <sz val="10"/>
      <color theme="1"/>
      <name val="Calibri"/>
      <family val="2"/>
    </font>
    <font>
      <i/>
      <vertAlign val="superscript"/>
      <sz val="10"/>
      <color theme="1"/>
      <name val="Calibri"/>
      <family val="2"/>
    </font>
    <font>
      <sz val="10"/>
      <name val="Calibri"/>
      <family val="2"/>
    </font>
    <font>
      <b/>
      <sz val="10"/>
      <color rgb="FFFFFFFF"/>
      <name val="Calibri"/>
      <family val="2"/>
      <scheme val="minor"/>
    </font>
    <font>
      <sz val="10"/>
      <color theme="1"/>
      <name val="Calibri"/>
      <family val="2"/>
      <scheme val="minor"/>
    </font>
    <font>
      <b/>
      <sz val="10"/>
      <color rgb="FF000000"/>
      <name val="Calibri"/>
      <family val="2"/>
      <scheme val="minor"/>
    </font>
    <font>
      <sz val="10"/>
      <color rgb="FF000000"/>
      <name val="Calibri"/>
      <family val="2"/>
      <scheme val="minor"/>
    </font>
    <font>
      <b/>
      <i/>
      <sz val="10"/>
      <color rgb="FFFFFFFF"/>
      <name val="Calibri"/>
      <family val="2"/>
      <scheme val="minor"/>
    </font>
    <font>
      <sz val="11"/>
      <name val="Calibri"/>
      <family val="2"/>
      <scheme val="minor"/>
    </font>
    <font>
      <sz val="11"/>
      <color theme="0"/>
      <name val="Calibri"/>
      <family val="2"/>
    </font>
    <font>
      <sz val="11"/>
      <color theme="0"/>
      <name val="Times New Roman"/>
      <family val="1"/>
    </font>
    <font>
      <sz val="6.5"/>
      <color rgb="FFFFFFFF"/>
      <name val="Calibri"/>
      <family val="2"/>
    </font>
    <font>
      <b/>
      <sz val="10"/>
      <color rgb="FFFF0066"/>
      <name val="Calibri"/>
      <family val="2"/>
      <scheme val="minor"/>
    </font>
    <font>
      <b/>
      <sz val="10"/>
      <color theme="0"/>
      <name val="Calibri"/>
      <family val="2"/>
    </font>
    <font>
      <b/>
      <sz val="8"/>
      <color theme="0" tint="-0.249977111117893"/>
      <name val="Helvetica"/>
      <family val="2"/>
    </font>
    <font>
      <b/>
      <sz val="8"/>
      <name val="Calibri"/>
      <family val="2"/>
    </font>
    <font>
      <sz val="8"/>
      <color rgb="FF00AFA9"/>
      <name val="Calibri"/>
      <family val="2"/>
    </font>
    <font>
      <sz val="11"/>
      <color rgb="FFFF0066"/>
      <name val="Arial Unicode MS"/>
      <family val="2"/>
    </font>
    <font>
      <b/>
      <sz val="9.5"/>
      <color rgb="FFFFFFFF"/>
      <name val="Calibri"/>
      <family val="2"/>
    </font>
    <font>
      <b/>
      <sz val="5.5"/>
      <color rgb="FFFFFFFF"/>
      <name val="Calibri"/>
      <family val="2"/>
    </font>
    <font>
      <sz val="7"/>
      <color rgb="FFFF0066"/>
      <name val="Arial Unicode MS"/>
      <family val="2"/>
    </font>
    <font>
      <b/>
      <sz val="9.5"/>
      <color rgb="FF4D4D4F"/>
      <name val="Calibri"/>
      <family val="2"/>
    </font>
    <font>
      <sz val="9.5"/>
      <color rgb="FF4D4D4F"/>
      <name val="Arial Unicode MS"/>
      <family val="2"/>
    </font>
    <font>
      <sz val="10"/>
      <color rgb="FF00AFA9"/>
      <name val="Calibri"/>
      <family val="2"/>
      <scheme val="minor"/>
    </font>
    <font>
      <sz val="5.5"/>
      <color rgb="FF4D4D4F"/>
      <name val="Arial Unicode MS"/>
      <family val="2"/>
    </font>
    <font>
      <sz val="8"/>
      <color rgb="FFFF0066"/>
      <name val="Arial Unicode MS"/>
      <family val="2"/>
    </font>
    <font>
      <b/>
      <sz val="15"/>
      <color rgb="FFFF0066"/>
      <name val="Calibri"/>
      <family val="2"/>
      <scheme val="minor"/>
    </font>
    <font>
      <u/>
      <sz val="8"/>
      <color rgb="FFFF0000"/>
      <name val="Helvetica"/>
      <family val="2"/>
    </font>
    <font>
      <b/>
      <sz val="8"/>
      <color rgb="FFFF0000"/>
      <name val="Helvetica"/>
    </font>
    <font>
      <sz val="8"/>
      <color rgb="FFFF0066"/>
      <name val="Calibri"/>
      <family val="2"/>
      <scheme val="minor"/>
    </font>
    <font>
      <b/>
      <sz val="10"/>
      <color rgb="FFFF0000"/>
      <name val="Calibri"/>
      <family val="2"/>
      <scheme val="minor"/>
    </font>
  </fonts>
  <fills count="45">
    <fill>
      <patternFill patternType="none"/>
    </fill>
    <fill>
      <patternFill patternType="gray125"/>
    </fill>
    <fill>
      <patternFill patternType="solid">
        <fgColor theme="3" tint="0.79998168889431442"/>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00000"/>
        <bgColor indexed="64"/>
      </patternFill>
    </fill>
    <fill>
      <patternFill patternType="solid">
        <fgColor rgb="FF2A3D6F"/>
        <bgColor indexed="64"/>
      </patternFill>
    </fill>
    <fill>
      <patternFill patternType="solid">
        <fgColor rgb="FFFFFFFF"/>
        <bgColor indexed="64"/>
      </patternFill>
    </fill>
    <fill>
      <patternFill patternType="solid">
        <fgColor rgb="FF75842F"/>
        <bgColor indexed="64"/>
      </patternFill>
    </fill>
    <fill>
      <patternFill patternType="solid">
        <fgColor rgb="FF00AB9E"/>
        <bgColor indexed="64"/>
      </patternFill>
    </fill>
    <fill>
      <patternFill patternType="solid">
        <fgColor rgb="FF007143"/>
        <bgColor indexed="64"/>
      </patternFill>
    </fill>
    <fill>
      <patternFill patternType="solid">
        <fgColor rgb="FF4BB0E4"/>
        <bgColor indexed="64"/>
      </patternFill>
    </fill>
    <fill>
      <patternFill patternType="solid">
        <fgColor rgb="FF0061AC"/>
        <bgColor indexed="64"/>
      </patternFill>
    </fill>
    <fill>
      <patternFill patternType="solid">
        <fgColor rgb="FF534368"/>
        <bgColor indexed="64"/>
      </patternFill>
    </fill>
    <fill>
      <patternFill patternType="solid">
        <fgColor rgb="FF8C1B10"/>
        <bgColor indexed="64"/>
      </patternFill>
    </fill>
    <fill>
      <patternFill patternType="solid">
        <fgColor rgb="FFC72D2C"/>
        <bgColor indexed="64"/>
      </patternFill>
    </fill>
    <fill>
      <patternFill patternType="solid">
        <fgColor rgb="FFEF7D17"/>
        <bgColor indexed="64"/>
      </patternFill>
    </fill>
    <fill>
      <patternFill patternType="solid">
        <fgColor rgb="FFFFD339"/>
        <bgColor indexed="64"/>
      </patternFill>
    </fill>
    <fill>
      <patternFill patternType="solid">
        <fgColor rgb="FFBFBFBF"/>
        <bgColor indexed="64"/>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17365D"/>
        <bgColor indexed="64"/>
      </patternFill>
    </fill>
    <fill>
      <patternFill patternType="solid">
        <fgColor rgb="FF0B4675"/>
        <bgColor indexed="64"/>
      </patternFill>
    </fill>
    <fill>
      <patternFill patternType="solid">
        <fgColor rgb="FFFF0000"/>
        <bgColor indexed="64"/>
      </patternFill>
    </fill>
    <fill>
      <patternFill patternType="solid">
        <fgColor rgb="FFFFC000"/>
        <bgColor indexed="64"/>
      </patternFill>
    </fill>
    <fill>
      <patternFill patternType="solid">
        <fgColor theme="6" tint="0.59999389629810485"/>
        <bgColor indexed="64"/>
      </patternFill>
    </fill>
    <fill>
      <patternFill patternType="solid">
        <fgColor rgb="FF00AFA9"/>
        <bgColor indexed="64"/>
      </patternFill>
    </fill>
    <fill>
      <patternFill patternType="solid">
        <fgColor rgb="FFBBE1E0"/>
        <bgColor indexed="64"/>
      </patternFill>
    </fill>
    <fill>
      <patternFill patternType="solid">
        <fgColor rgb="FF77C9C7"/>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auto="1"/>
      </right>
      <top/>
      <bottom/>
      <diagonal/>
    </border>
    <border>
      <left/>
      <right style="thin">
        <color theme="0"/>
      </right>
      <top style="thin">
        <color theme="0"/>
      </top>
      <bottom style="thin">
        <color theme="0"/>
      </bottom>
      <diagonal/>
    </border>
    <border>
      <left/>
      <right style="dotted">
        <color auto="1"/>
      </right>
      <top/>
      <bottom style="thin">
        <color auto="1"/>
      </bottom>
      <diagonal/>
    </border>
    <border>
      <left style="thin">
        <color theme="0"/>
      </left>
      <right style="dotted">
        <color auto="1"/>
      </right>
      <top style="thin">
        <color theme="0"/>
      </top>
      <bottom style="thin">
        <color theme="0"/>
      </bottom>
      <diagonal/>
    </border>
    <border>
      <left/>
      <right style="dotted">
        <color indexed="64"/>
      </right>
      <top style="dotted">
        <color indexed="64"/>
      </top>
      <bottom style="dotted">
        <color indexed="64"/>
      </bottom>
      <diagonal/>
    </border>
    <border>
      <left style="dashed">
        <color auto="1"/>
      </left>
      <right style="dashed">
        <color auto="1"/>
      </right>
      <top style="dashed">
        <color auto="1"/>
      </top>
      <bottom/>
      <diagonal/>
    </border>
    <border>
      <left style="dashed">
        <color auto="1"/>
      </left>
      <right style="dashed">
        <color auto="1"/>
      </right>
      <top/>
      <bottom style="dashed">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indexed="64"/>
      </top>
      <bottom style="medium">
        <color indexed="64"/>
      </bottom>
      <diagonal/>
    </border>
    <border>
      <left/>
      <right/>
      <top/>
      <bottom style="medium">
        <color theme="0" tint="-0.2499465926084170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style="medium">
        <color theme="0" tint="-0.24994659260841701"/>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rgb="FF00AFA9"/>
      </left>
      <right style="thin">
        <color rgb="FF00AFA9"/>
      </right>
      <top style="thin">
        <color rgb="FF00AFA9"/>
      </top>
      <bottom style="thin">
        <color rgb="FF00AFA9"/>
      </bottom>
      <diagonal/>
    </border>
    <border>
      <left style="medium">
        <color rgb="FFBBE1E0"/>
      </left>
      <right style="medium">
        <color rgb="FFBBE1E0"/>
      </right>
      <top style="thin">
        <color rgb="FF00AFA9"/>
      </top>
      <bottom style="medium">
        <color rgb="FFBBE1E0"/>
      </bottom>
      <diagonal/>
    </border>
    <border>
      <left style="medium">
        <color rgb="FFBBE1E0"/>
      </left>
      <right style="medium">
        <color rgb="FFBBE1E0"/>
      </right>
      <top style="medium">
        <color rgb="FFBBE1E0"/>
      </top>
      <bottom style="medium">
        <color rgb="FFBBE1E0"/>
      </bottom>
      <diagonal/>
    </border>
    <border>
      <left style="medium">
        <color rgb="FFBBE1E0"/>
      </left>
      <right/>
      <top style="thin">
        <color rgb="FF00AFA9"/>
      </top>
      <bottom style="medium">
        <color rgb="FFBBE1E0"/>
      </bottom>
      <diagonal/>
    </border>
    <border>
      <left/>
      <right/>
      <top style="thin">
        <color rgb="FF00AFA9"/>
      </top>
      <bottom style="medium">
        <color rgb="FFBBE1E0"/>
      </bottom>
      <diagonal/>
    </border>
    <border>
      <left style="medium">
        <color rgb="FFBBE1E0"/>
      </left>
      <right/>
      <top style="medium">
        <color rgb="FFBBE1E0"/>
      </top>
      <bottom style="medium">
        <color rgb="FFBBE1E0"/>
      </bottom>
      <diagonal/>
    </border>
    <border>
      <left/>
      <right/>
      <top style="medium">
        <color rgb="FFBBE1E0"/>
      </top>
      <bottom style="medium">
        <color rgb="FFBBE1E0"/>
      </bottom>
      <diagonal/>
    </border>
    <border>
      <left/>
      <right/>
      <top style="medium">
        <color rgb="FFBBE1E0"/>
      </top>
      <bottom/>
      <diagonal/>
    </border>
    <border>
      <left/>
      <right/>
      <top/>
      <bottom style="medium">
        <color rgb="FFBBE1E0"/>
      </bottom>
      <diagonal/>
    </border>
    <border>
      <left/>
      <right/>
      <top/>
      <bottom style="medium">
        <color rgb="FFFFFFFF"/>
      </bottom>
      <diagonal/>
    </border>
    <border>
      <left/>
      <right/>
      <top style="medium">
        <color rgb="FFFFFFFF"/>
      </top>
      <bottom style="medium">
        <color rgb="FFFFFFFF"/>
      </bottom>
      <diagonal/>
    </border>
    <border>
      <left/>
      <right style="medium">
        <color rgb="FFBBE1E0"/>
      </right>
      <top/>
      <bottom style="medium">
        <color rgb="FFBBE1E0"/>
      </bottom>
      <diagonal/>
    </border>
    <border>
      <left/>
      <right/>
      <top style="medium">
        <color rgb="FFFFFFFF"/>
      </top>
      <bottom/>
      <diagonal/>
    </border>
    <border>
      <left style="medium">
        <color rgb="FFBBE1E0"/>
      </left>
      <right style="medium">
        <color rgb="FFBBE1E0"/>
      </right>
      <top/>
      <bottom style="medium">
        <color rgb="FFBBE1E0"/>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style="medium">
        <color theme="0" tint="-0.24994659260841701"/>
      </right>
      <top/>
      <bottom style="medium">
        <color theme="0" tint="-0.24994659260841701"/>
      </bottom>
      <diagonal/>
    </border>
  </borders>
  <cellStyleXfs count="98">
    <xf numFmtId="0" fontId="0" fillId="0" borderId="0"/>
    <xf numFmtId="170" fontId="7" fillId="0" borderId="0" applyFill="0" applyBorder="0" applyProtection="0">
      <alignment vertical="center"/>
    </xf>
    <xf numFmtId="0" fontId="11" fillId="0" borderId="0" applyNumberFormat="0" applyFill="0" applyBorder="0" applyAlignment="0" applyProtection="0"/>
    <xf numFmtId="0" fontId="37" fillId="11" borderId="0" applyBorder="0">
      <alignment horizontal="left" vertical="center"/>
    </xf>
    <xf numFmtId="0" fontId="6" fillId="3" borderId="0" applyProtection="0">
      <alignment vertical="center"/>
    </xf>
    <xf numFmtId="0" fontId="8" fillId="0" borderId="0" applyFill="0" applyProtection="0">
      <alignment vertical="center"/>
    </xf>
    <xf numFmtId="0" fontId="7" fillId="0" borderId="0" applyFill="0" applyBorder="0" applyProtection="0">
      <alignment vertical="center"/>
    </xf>
    <xf numFmtId="0" fontId="9" fillId="0" borderId="5" applyNumberFormat="0" applyFill="0" applyAlignment="0" applyProtection="0"/>
    <xf numFmtId="0" fontId="33" fillId="12" borderId="4">
      <alignment horizontal="left" vertical="center"/>
      <protection locked="0"/>
    </xf>
    <xf numFmtId="166" fontId="32" fillId="0" borderId="0" applyFill="0" applyBorder="0">
      <alignment horizontal="center" vertical="center"/>
    </xf>
    <xf numFmtId="166" fontId="33" fillId="2" borderId="4">
      <alignment horizontal="center" vertical="center"/>
      <protection locked="0"/>
    </xf>
    <xf numFmtId="172" fontId="32" fillId="0" borderId="0" applyFill="0" applyBorder="0">
      <alignment horizontal="center" vertical="center"/>
    </xf>
    <xf numFmtId="172" fontId="33" fillId="12" borderId="4">
      <alignment horizontal="center" vertical="center"/>
      <protection locked="0"/>
    </xf>
    <xf numFmtId="167" fontId="32" fillId="0" borderId="0" applyFill="0" applyBorder="0">
      <alignment horizontal="right" vertical="center"/>
    </xf>
    <xf numFmtId="167" fontId="33" fillId="12" borderId="4">
      <alignment horizontal="right" vertical="center"/>
      <protection locked="0"/>
    </xf>
    <xf numFmtId="169" fontId="32" fillId="0" borderId="0" applyFill="0" applyBorder="0">
      <alignment horizontal="right" vertical="center"/>
    </xf>
    <xf numFmtId="169" fontId="33" fillId="12" borderId="4">
      <alignment horizontal="right" vertical="center"/>
      <protection locked="0"/>
    </xf>
    <xf numFmtId="168" fontId="32" fillId="0" borderId="0" applyFill="0" applyBorder="0">
      <alignment horizontal="right" vertical="center"/>
    </xf>
    <xf numFmtId="168" fontId="33" fillId="12" borderId="4">
      <alignment horizontal="right" vertical="center"/>
      <protection locked="0"/>
    </xf>
    <xf numFmtId="170" fontId="33" fillId="12" borderId="4">
      <alignment horizontal="right" vertical="center"/>
      <protection locked="0"/>
    </xf>
    <xf numFmtId="0" fontId="29" fillId="0" borderId="0" applyFill="0" applyBorder="0">
      <alignment horizontal="left" vertical="center"/>
    </xf>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9" fillId="9" borderId="9" applyNumberFormat="0" applyAlignment="0" applyProtection="0"/>
    <xf numFmtId="0" fontId="20" fillId="0" borderId="0" applyNumberFormat="0" applyFill="0" applyBorder="0" applyAlignment="0" applyProtection="0"/>
    <xf numFmtId="0" fontId="7" fillId="10" borderId="10" applyNumberFormat="0" applyFont="0" applyAlignment="0" applyProtection="0"/>
    <xf numFmtId="0" fontId="21" fillId="0" borderId="0" applyNumberFormat="0" applyFill="0" applyBorder="0" applyAlignment="0" applyProtection="0"/>
    <xf numFmtId="0" fontId="22" fillId="0" borderId="0" applyNumberFormat="0" applyFill="0" applyBorder="0">
      <alignment horizontal="left" vertical="center"/>
    </xf>
    <xf numFmtId="0" fontId="23" fillId="0" borderId="0" applyFill="0" applyBorder="0">
      <alignment vertical="center"/>
    </xf>
    <xf numFmtId="0" fontId="34" fillId="0" borderId="0" applyFill="0" applyBorder="0">
      <alignment horizontal="left" vertical="center"/>
    </xf>
    <xf numFmtId="0" fontId="41" fillId="0" borderId="0" applyFill="0" applyBorder="0">
      <alignment horizontal="left" vertical="center"/>
    </xf>
    <xf numFmtId="0" fontId="33" fillId="0" borderId="0" applyFill="0" applyBorder="0">
      <alignment horizontal="left" vertical="center"/>
    </xf>
    <xf numFmtId="0" fontId="32" fillId="0" borderId="0" applyFill="0" applyBorder="0">
      <alignment vertical="center"/>
    </xf>
    <xf numFmtId="0" fontId="36" fillId="15" borderId="0" applyBorder="0">
      <alignment horizontal="left" vertical="center"/>
    </xf>
    <xf numFmtId="0" fontId="35" fillId="15" borderId="0" applyBorder="0">
      <alignment horizontal="left" vertical="center"/>
    </xf>
    <xf numFmtId="173" fontId="32" fillId="0" borderId="0" applyFill="0" applyBorder="0">
      <alignment horizontal="right" vertical="center"/>
    </xf>
    <xf numFmtId="0" fontId="28" fillId="0" borderId="0">
      <alignment horizontal="right" vertical="center"/>
    </xf>
    <xf numFmtId="0" fontId="25" fillId="13" borderId="0">
      <alignment horizontal="left" indent="3"/>
    </xf>
    <xf numFmtId="0" fontId="25" fillId="14" borderId="0">
      <alignment horizontal="left" indent="3"/>
    </xf>
    <xf numFmtId="175" fontId="10" fillId="0" borderId="0">
      <alignment horizontal="center" vertical="center"/>
    </xf>
    <xf numFmtId="176" fontId="27" fillId="12" borderId="4">
      <alignment horizontal="center" vertical="center"/>
      <protection locked="0"/>
    </xf>
    <xf numFmtId="176" fontId="10" fillId="0" borderId="0"/>
    <xf numFmtId="167" fontId="33" fillId="0" borderId="0" applyFill="0" applyBorder="0">
      <alignment horizontal="right" vertical="center"/>
    </xf>
    <xf numFmtId="172" fontId="33" fillId="0" borderId="0" applyFill="0" applyBorder="0">
      <alignment horizontal="center" vertical="center"/>
    </xf>
    <xf numFmtId="173" fontId="33" fillId="0" borderId="0" applyFill="0" applyBorder="0">
      <alignment horizontal="right" vertical="center"/>
    </xf>
    <xf numFmtId="168" fontId="33" fillId="0" borderId="0" applyFill="0" applyBorder="0">
      <alignment horizontal="right" vertical="center"/>
    </xf>
    <xf numFmtId="169" fontId="33" fillId="0" borderId="0" applyFill="0" applyBorder="0">
      <alignment horizontal="right" vertical="center"/>
    </xf>
    <xf numFmtId="166" fontId="33" fillId="0" borderId="0" applyFill="0" applyBorder="0">
      <alignment horizontal="center" vertical="center"/>
    </xf>
    <xf numFmtId="0" fontId="33" fillId="16" borderId="4">
      <alignment horizontal="center" vertical="center"/>
      <protection locked="0"/>
    </xf>
    <xf numFmtId="0" fontId="10" fillId="17" borderId="0"/>
    <xf numFmtId="167" fontId="39" fillId="3" borderId="4">
      <alignment horizontal="right" vertical="center"/>
      <protection locked="0"/>
    </xf>
    <xf numFmtId="0" fontId="43" fillId="0" borderId="0"/>
    <xf numFmtId="0" fontId="44"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44" fillId="0" borderId="0" applyFont="0" applyFill="0" applyBorder="0" applyAlignment="0" applyProtection="0"/>
    <xf numFmtId="0" fontId="52" fillId="0" borderId="0" applyFill="0" applyBorder="0">
      <alignment horizontal="left" vertical="center"/>
    </xf>
    <xf numFmtId="0" fontId="53" fillId="0" borderId="0"/>
    <xf numFmtId="0" fontId="54" fillId="0" borderId="0" applyFill="0" applyBorder="0">
      <alignment horizontal="left" vertical="center"/>
    </xf>
    <xf numFmtId="0" fontId="55" fillId="19" borderId="0" applyBorder="0">
      <alignment horizontal="left" vertical="center"/>
    </xf>
    <xf numFmtId="0" fontId="19" fillId="21" borderId="0" applyBorder="0">
      <alignment horizontal="lef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cellStyleXfs>
  <cellXfs count="492">
    <xf numFmtId="0" fontId="0" fillId="0" borderId="0" xfId="0"/>
    <xf numFmtId="0" fontId="0" fillId="0" borderId="0" xfId="0" applyFont="1"/>
    <xf numFmtId="0" fontId="0" fillId="0" borderId="0" xfId="0" applyFont="1" applyFill="1"/>
    <xf numFmtId="0" fontId="0" fillId="0" borderId="0" xfId="0" applyFont="1" applyFill="1" applyAlignment="1">
      <alignment horizontal="left"/>
    </xf>
    <xf numFmtId="0" fontId="37" fillId="11" borderId="0" xfId="3">
      <alignment horizontal="left" vertical="center"/>
    </xf>
    <xf numFmtId="0" fontId="29" fillId="0" borderId="0" xfId="20">
      <alignment horizontal="left" vertical="center"/>
    </xf>
    <xf numFmtId="0" fontId="0" fillId="0" borderId="0" xfId="0" applyFont="1" applyFill="1"/>
    <xf numFmtId="0" fontId="0" fillId="0" borderId="0" xfId="0" applyFont="1"/>
    <xf numFmtId="0" fontId="34" fillId="0" borderId="0" xfId="34">
      <alignment horizontal="left" vertical="center"/>
    </xf>
    <xf numFmtId="0" fontId="0" fillId="0" borderId="0" xfId="0"/>
    <xf numFmtId="0" fontId="41" fillId="0" borderId="0" xfId="35" applyFill="1">
      <alignment horizontal="left" vertical="center"/>
    </xf>
    <xf numFmtId="0" fontId="33" fillId="0" borderId="0" xfId="36">
      <alignment horizontal="left" vertical="center"/>
    </xf>
    <xf numFmtId="0" fontId="32" fillId="0" borderId="0" xfId="37">
      <alignment vertical="center"/>
    </xf>
    <xf numFmtId="0" fontId="36" fillId="15" borderId="0" xfId="38">
      <alignment horizontal="left" vertical="center"/>
    </xf>
    <xf numFmtId="0" fontId="34" fillId="0" borderId="0" xfId="34" applyFill="1">
      <alignment horizontal="left" vertical="center"/>
    </xf>
    <xf numFmtId="0" fontId="32" fillId="0" borderId="0" xfId="37" applyFill="1">
      <alignment vertical="center"/>
    </xf>
    <xf numFmtId="0" fontId="33" fillId="0" borderId="0" xfId="36" applyFill="1">
      <alignment horizontal="left" vertical="center"/>
    </xf>
    <xf numFmtId="0" fontId="33" fillId="0" borderId="1" xfId="36" applyBorder="1" applyAlignment="1">
      <alignment horizontal="center" vertical="center"/>
    </xf>
    <xf numFmtId="0" fontId="24" fillId="0" borderId="0" xfId="37" applyFont="1" applyFill="1">
      <alignment vertical="center"/>
    </xf>
    <xf numFmtId="0" fontId="33" fillId="0" borderId="0" xfId="36" applyAlignment="1">
      <alignment horizontal="right" vertical="center"/>
    </xf>
    <xf numFmtId="0" fontId="34" fillId="0" borderId="0" xfId="34" applyAlignment="1">
      <alignment horizontal="center" vertical="center"/>
    </xf>
    <xf numFmtId="0" fontId="0" fillId="0" borderId="0" xfId="0" applyFont="1" applyAlignment="1">
      <alignment horizontal="center"/>
    </xf>
    <xf numFmtId="0" fontId="33" fillId="0" borderId="0" xfId="36" applyAlignment="1">
      <alignment horizontal="center" vertical="center"/>
    </xf>
    <xf numFmtId="4" fontId="0" fillId="0" borderId="0" xfId="0" applyNumberFormat="1" applyFont="1"/>
    <xf numFmtId="174" fontId="0" fillId="0" borderId="0" xfId="0" applyNumberFormat="1" applyFont="1"/>
    <xf numFmtId="0" fontId="37" fillId="11" borderId="0" xfId="3" applyFill="1">
      <alignment horizontal="left" vertical="center"/>
    </xf>
    <xf numFmtId="0" fontId="30" fillId="0" borderId="0" xfId="37" applyFont="1" applyFill="1">
      <alignment vertical="center"/>
    </xf>
    <xf numFmtId="171" fontId="32" fillId="0" borderId="0" xfId="13" applyNumberFormat="1">
      <alignment horizontal="right" vertical="center"/>
    </xf>
    <xf numFmtId="175" fontId="10" fillId="0" borderId="3" xfId="44" applyBorder="1" applyAlignment="1">
      <alignment horizontal="center"/>
    </xf>
    <xf numFmtId="0" fontId="32" fillId="0" borderId="3" xfId="37" applyBorder="1">
      <alignment vertical="center"/>
    </xf>
    <xf numFmtId="0" fontId="0" fillId="0" borderId="14" xfId="0" applyBorder="1"/>
    <xf numFmtId="0" fontId="0" fillId="0" borderId="3" xfId="0" applyBorder="1"/>
    <xf numFmtId="0" fontId="0" fillId="0" borderId="15" xfId="0" applyBorder="1"/>
    <xf numFmtId="0" fontId="0" fillId="0" borderId="12" xfId="0" applyBorder="1"/>
    <xf numFmtId="0" fontId="0" fillId="0" borderId="0" xfId="0" applyBorder="1"/>
    <xf numFmtId="0" fontId="0" fillId="0" borderId="11" xfId="0" applyBorder="1"/>
    <xf numFmtId="0" fontId="33" fillId="0" borderId="0" xfId="36" applyBorder="1">
      <alignment horizontal="left" vertical="center"/>
    </xf>
    <xf numFmtId="0" fontId="34" fillId="0" borderId="0" xfId="34" applyBorder="1" applyAlignment="1">
      <alignment horizontal="center" vertical="center"/>
    </xf>
    <xf numFmtId="0" fontId="41" fillId="0" borderId="0" xfId="35" applyBorder="1" applyAlignment="1">
      <alignment horizontal="center" vertical="center"/>
    </xf>
    <xf numFmtId="0" fontId="25" fillId="11" borderId="0" xfId="3" applyFont="1" applyBorder="1" applyAlignment="1">
      <alignment horizontal="center" vertical="center"/>
    </xf>
    <xf numFmtId="0" fontId="26" fillId="15" borderId="0" xfId="38" applyFont="1" applyBorder="1" applyAlignment="1">
      <alignment horizontal="center" vertical="center"/>
    </xf>
    <xf numFmtId="0" fontId="0" fillId="0" borderId="16" xfId="0" applyBorder="1"/>
    <xf numFmtId="0" fontId="0" fillId="0" borderId="2" xfId="0" applyBorder="1"/>
    <xf numFmtId="0" fontId="0" fillId="0" borderId="13" xfId="0" applyBorder="1"/>
    <xf numFmtId="0" fontId="33" fillId="12" borderId="4" xfId="8" applyBorder="1" applyAlignment="1">
      <alignment horizontal="center" vertical="center"/>
      <protection locked="0"/>
    </xf>
    <xf numFmtId="0" fontId="34" fillId="0" borderId="0" xfId="34" applyFill="1" applyBorder="1" applyAlignment="1">
      <alignment vertical="center"/>
    </xf>
    <xf numFmtId="0" fontId="31" fillId="0" borderId="0" xfId="3" applyFont="1" applyFill="1">
      <alignment horizontal="left" vertical="center"/>
    </xf>
    <xf numFmtId="0" fontId="38" fillId="0" borderId="0" xfId="0" applyFont="1" applyFill="1" applyAlignment="1">
      <alignment horizontal="center"/>
    </xf>
    <xf numFmtId="0" fontId="22" fillId="0" borderId="0" xfId="32" applyBorder="1">
      <alignment horizontal="left" vertical="center"/>
    </xf>
    <xf numFmtId="0" fontId="22" fillId="0" borderId="0" xfId="32">
      <alignment horizontal="left" vertical="center"/>
    </xf>
    <xf numFmtId="0" fontId="22" fillId="0" borderId="0" xfId="32" applyAlignment="1">
      <alignment horizontal="center" vertical="center"/>
    </xf>
    <xf numFmtId="0" fontId="10" fillId="17" borderId="0" xfId="54"/>
    <xf numFmtId="0" fontId="33" fillId="16" borderId="4" xfId="53">
      <alignment horizontal="center" vertical="center"/>
      <protection locked="0"/>
    </xf>
    <xf numFmtId="167" fontId="33" fillId="3" borderId="4" xfId="14" applyFill="1">
      <alignment horizontal="right" vertical="center"/>
      <protection locked="0"/>
    </xf>
    <xf numFmtId="0" fontId="0" fillId="0" borderId="0" xfId="0" applyFill="1"/>
    <xf numFmtId="0" fontId="22" fillId="0" borderId="0" xfId="32" applyFill="1">
      <alignment horizontal="left" vertical="center"/>
    </xf>
    <xf numFmtId="172" fontId="33" fillId="0" borderId="1" xfId="48" applyBorder="1">
      <alignment horizontal="center" vertical="center"/>
    </xf>
    <xf numFmtId="172" fontId="32" fillId="0" borderId="0" xfId="11" applyAlignment="1">
      <alignment horizontal="right" vertical="center"/>
    </xf>
    <xf numFmtId="0" fontId="41" fillId="0" borderId="0" xfId="35" applyAlignment="1">
      <alignment horizontal="right" vertical="center"/>
    </xf>
    <xf numFmtId="0" fontId="41" fillId="0" borderId="0" xfId="35" applyAlignment="1">
      <alignment horizontal="center" vertical="center"/>
    </xf>
    <xf numFmtId="172" fontId="32" fillId="0" borderId="0" xfId="11" applyAlignment="1">
      <alignment horizontal="center" vertical="center"/>
    </xf>
    <xf numFmtId="171" fontId="32" fillId="0" borderId="0" xfId="13" applyNumberFormat="1" applyAlignment="1">
      <alignment horizontal="center" vertical="center"/>
    </xf>
    <xf numFmtId="0" fontId="32" fillId="0" borderId="0" xfId="37" applyAlignment="1">
      <alignment horizontal="center" vertical="center"/>
    </xf>
    <xf numFmtId="167" fontId="33" fillId="12" borderId="4" xfId="14" applyAlignment="1">
      <alignment horizontal="center" vertical="center"/>
      <protection locked="0"/>
    </xf>
    <xf numFmtId="0" fontId="33" fillId="0" borderId="0" xfId="36" applyFill="1" applyAlignment="1">
      <alignment horizontal="center" vertical="center"/>
    </xf>
    <xf numFmtId="175" fontId="10" fillId="0" borderId="0" xfId="44" applyBorder="1" applyAlignment="1">
      <alignment horizontal="center" vertical="center"/>
    </xf>
    <xf numFmtId="0" fontId="41" fillId="0" borderId="0" xfId="35" applyAlignment="1">
      <alignment horizontal="center" vertical="center" wrapText="1"/>
    </xf>
    <xf numFmtId="0" fontId="41" fillId="0" borderId="2" xfId="35" applyBorder="1" applyAlignment="1">
      <alignment horizontal="center" vertical="center" wrapText="1"/>
    </xf>
    <xf numFmtId="0" fontId="41" fillId="0" borderId="2" xfId="35" applyBorder="1">
      <alignment horizontal="left" vertical="center"/>
    </xf>
    <xf numFmtId="0" fontId="32" fillId="0" borderId="0" xfId="37" applyFill="1" applyAlignment="1">
      <alignment horizontal="center" vertical="center"/>
    </xf>
    <xf numFmtId="175" fontId="10" fillId="0" borderId="0" xfId="44" applyFill="1" applyBorder="1" applyAlignment="1">
      <alignment horizontal="center" vertical="center"/>
    </xf>
    <xf numFmtId="177" fontId="32" fillId="0" borderId="0" xfId="13" applyNumberFormat="1" applyFill="1" applyAlignment="1">
      <alignment horizontal="center" vertical="center"/>
    </xf>
    <xf numFmtId="0" fontId="42" fillId="0" borderId="0" xfId="37" applyFont="1">
      <alignment vertical="center"/>
    </xf>
    <xf numFmtId="177" fontId="32" fillId="0" borderId="17" xfId="13" applyNumberFormat="1" applyFill="1" applyBorder="1" applyAlignment="1">
      <alignment horizontal="center" vertical="center"/>
    </xf>
    <xf numFmtId="20" fontId="0" fillId="0" borderId="0" xfId="0" quotePrefix="1" applyNumberFormat="1"/>
    <xf numFmtId="0" fontId="33" fillId="0" borderId="0" xfId="36" applyBorder="1" applyAlignment="1">
      <alignment horizontal="center" vertical="center"/>
    </xf>
    <xf numFmtId="178" fontId="33" fillId="3" borderId="4" xfId="16" applyNumberFormat="1" applyFill="1" applyAlignment="1">
      <alignment horizontal="center" vertical="center"/>
      <protection locked="0"/>
    </xf>
    <xf numFmtId="0" fontId="0" fillId="0" borderId="18" xfId="0" applyFont="1" applyBorder="1"/>
    <xf numFmtId="178" fontId="33" fillId="3" borderId="19" xfId="16" applyNumberFormat="1" applyFill="1" applyBorder="1" applyAlignment="1">
      <alignment horizontal="center" vertical="center"/>
      <protection locked="0"/>
    </xf>
    <xf numFmtId="0" fontId="41" fillId="0" borderId="20" xfId="35" applyBorder="1" applyAlignment="1">
      <alignment horizontal="center" vertical="center" wrapText="1"/>
    </xf>
    <xf numFmtId="0" fontId="0" fillId="0" borderId="0" xfId="0" applyFont="1" applyBorder="1"/>
    <xf numFmtId="178" fontId="33" fillId="3" borderId="4" xfId="16" applyNumberFormat="1" applyFill="1" applyBorder="1" applyAlignment="1">
      <alignment horizontal="center" vertical="center"/>
      <protection locked="0"/>
    </xf>
    <xf numFmtId="178" fontId="33" fillId="3" borderId="21" xfId="16" applyNumberFormat="1" applyFill="1" applyBorder="1" applyAlignment="1">
      <alignment horizontal="center" vertical="center"/>
      <protection locked="0"/>
    </xf>
    <xf numFmtId="177" fontId="32" fillId="0" borderId="22" xfId="13" applyNumberFormat="1" applyFill="1" applyBorder="1" applyAlignment="1">
      <alignment horizontal="center" vertical="center"/>
    </xf>
    <xf numFmtId="0" fontId="0" fillId="0" borderId="0" xfId="0" applyFont="1" applyFill="1" applyBorder="1"/>
    <xf numFmtId="0" fontId="0" fillId="0" borderId="18" xfId="0" applyFont="1" applyFill="1" applyBorder="1"/>
    <xf numFmtId="177" fontId="32" fillId="0" borderId="0" xfId="13" applyNumberFormat="1" applyFill="1" applyBorder="1" applyAlignment="1">
      <alignment horizontal="center" vertical="center"/>
    </xf>
    <xf numFmtId="177" fontId="32" fillId="0" borderId="18" xfId="13" applyNumberFormat="1" applyFill="1" applyBorder="1" applyAlignment="1">
      <alignment horizontal="center" vertical="center"/>
    </xf>
    <xf numFmtId="172" fontId="32" fillId="0" borderId="23" xfId="11" applyBorder="1" applyAlignment="1">
      <alignment horizontal="right" vertical="center"/>
    </xf>
    <xf numFmtId="172" fontId="32" fillId="0" borderId="24" xfId="11" applyBorder="1" applyAlignment="1">
      <alignment horizontal="right" vertical="center"/>
    </xf>
    <xf numFmtId="178" fontId="33" fillId="12" borderId="4" xfId="16" applyNumberFormat="1" applyAlignment="1">
      <alignment horizontal="center" vertical="center"/>
      <protection locked="0"/>
    </xf>
    <xf numFmtId="0" fontId="32" fillId="0" borderId="0" xfId="37" applyAlignment="1">
      <alignment horizontal="left" vertical="center"/>
    </xf>
    <xf numFmtId="0" fontId="0" fillId="18" borderId="4" xfId="0" applyFont="1" applyFill="1" applyBorder="1"/>
    <xf numFmtId="9" fontId="32" fillId="0" borderId="0" xfId="37" applyNumberFormat="1" applyAlignment="1">
      <alignment horizontal="left" vertical="center"/>
    </xf>
    <xf numFmtId="0" fontId="45" fillId="0" borderId="0" xfId="0" applyFont="1"/>
    <xf numFmtId="0" fontId="46" fillId="0" borderId="0" xfId="37" applyFont="1" applyFill="1">
      <alignment vertical="center"/>
    </xf>
    <xf numFmtId="0" fontId="47" fillId="0" borderId="0" xfId="32" applyFont="1" applyFill="1">
      <alignment horizontal="left" vertical="center"/>
    </xf>
    <xf numFmtId="0" fontId="48" fillId="0" borderId="0" xfId="36" applyFont="1" applyFill="1">
      <alignment horizontal="left" vertical="center"/>
    </xf>
    <xf numFmtId="0" fontId="49" fillId="0" borderId="0" xfId="3" applyFont="1" applyFill="1">
      <alignment horizontal="left" vertical="center"/>
    </xf>
    <xf numFmtId="0" fontId="50" fillId="0" borderId="0" xfId="0" applyFont="1"/>
    <xf numFmtId="0" fontId="50" fillId="0" borderId="0" xfId="0" applyFont="1" applyFill="1"/>
    <xf numFmtId="0" fontId="51" fillId="0" borderId="0" xfId="37" applyFont="1">
      <alignment vertical="center"/>
    </xf>
    <xf numFmtId="167" fontId="51" fillId="0" borderId="0" xfId="13" applyFont="1" applyAlignment="1">
      <alignment horizontal="center" vertical="center"/>
    </xf>
    <xf numFmtId="0" fontId="51" fillId="0" borderId="0" xfId="37" applyFont="1" applyAlignment="1">
      <alignment horizontal="right" vertical="center"/>
    </xf>
    <xf numFmtId="0" fontId="52" fillId="0" borderId="0" xfId="63">
      <alignment horizontal="left" vertical="center"/>
    </xf>
    <xf numFmtId="0" fontId="53" fillId="0" borderId="0" xfId="64"/>
    <xf numFmtId="0" fontId="54" fillId="0" borderId="0" xfId="65">
      <alignment horizontal="left" vertical="center"/>
    </xf>
    <xf numFmtId="0" fontId="55" fillId="19" borderId="0" xfId="66">
      <alignment horizontal="left" vertical="center"/>
    </xf>
    <xf numFmtId="0" fontId="19" fillId="21" borderId="0" xfId="67">
      <alignment horizontal="left" vertical="center"/>
    </xf>
    <xf numFmtId="0" fontId="55" fillId="19" borderId="4" xfId="66" applyBorder="1">
      <alignment horizontal="left" vertical="center"/>
    </xf>
    <xf numFmtId="0" fontId="19" fillId="21" borderId="4" xfId="67" applyBorder="1">
      <alignment horizontal="left" vertical="center"/>
    </xf>
    <xf numFmtId="0" fontId="0" fillId="0" borderId="4" xfId="0" applyFont="1" applyBorder="1"/>
    <xf numFmtId="0" fontId="0" fillId="22" borderId="4" xfId="0" applyFont="1" applyFill="1" applyBorder="1"/>
    <xf numFmtId="0" fontId="0" fillId="23" borderId="4" xfId="0" applyFont="1" applyFill="1" applyBorder="1"/>
    <xf numFmtId="0" fontId="0" fillId="24" borderId="4" xfId="0" applyFont="1" applyFill="1" applyBorder="1"/>
    <xf numFmtId="0" fontId="0" fillId="25" borderId="4" xfId="0" applyFont="1" applyFill="1" applyBorder="1"/>
    <xf numFmtId="0" fontId="0" fillId="26" borderId="4" xfId="0" applyFont="1" applyFill="1" applyBorder="1"/>
    <xf numFmtId="0" fontId="7" fillId="27" borderId="4" xfId="0" applyFont="1" applyFill="1" applyBorder="1"/>
    <xf numFmtId="0" fontId="0" fillId="28" borderId="4" xfId="0" applyFont="1" applyFill="1" applyBorder="1"/>
    <xf numFmtId="0" fontId="0" fillId="29" borderId="4" xfId="0" applyFont="1" applyFill="1" applyBorder="1"/>
    <xf numFmtId="0" fontId="0" fillId="30" borderId="4" xfId="0" applyFont="1" applyFill="1" applyBorder="1"/>
    <xf numFmtId="0" fontId="33" fillId="0" borderId="0" xfId="36" applyFill="1" applyBorder="1">
      <alignment horizontal="left" vertical="center"/>
    </xf>
    <xf numFmtId="0" fontId="56" fillId="0" borderId="0" xfId="64" applyFont="1"/>
    <xf numFmtId="0" fontId="53" fillId="0" borderId="0" xfId="64" quotePrefix="1"/>
    <xf numFmtId="175" fontId="10" fillId="0" borderId="0" xfId="44" applyFill="1" applyBorder="1" applyAlignment="1">
      <alignment horizontal="right" vertical="center"/>
    </xf>
    <xf numFmtId="0" fontId="57" fillId="0" borderId="0" xfId="0" applyFont="1" applyBorder="1" applyAlignment="1">
      <alignment vertical="center" wrapText="1"/>
    </xf>
    <xf numFmtId="0" fontId="58" fillId="0" borderId="0" xfId="64" applyFont="1"/>
    <xf numFmtId="0" fontId="59" fillId="0" borderId="0" xfId="0" applyFont="1"/>
    <xf numFmtId="0" fontId="55" fillId="19" borderId="0" xfId="66" applyFont="1">
      <alignment horizontal="left" vertical="center"/>
    </xf>
    <xf numFmtId="0" fontId="53" fillId="0" borderId="0" xfId="64" applyAlignment="1">
      <alignment horizontal="right"/>
    </xf>
    <xf numFmtId="181" fontId="53" fillId="0" borderId="0" xfId="64" applyNumberFormat="1"/>
    <xf numFmtId="0" fontId="56" fillId="0" borderId="0" xfId="64" quotePrefix="1" applyFont="1"/>
    <xf numFmtId="2" fontId="53" fillId="0" borderId="0" xfId="64" applyNumberFormat="1"/>
    <xf numFmtId="0" fontId="64" fillId="0" borderId="0" xfId="64" applyFont="1"/>
    <xf numFmtId="0" fontId="60" fillId="19" borderId="26" xfId="0" applyFont="1" applyFill="1" applyBorder="1" applyAlignment="1">
      <alignment horizontal="center" vertical="center" wrapText="1"/>
    </xf>
    <xf numFmtId="178" fontId="33" fillId="3" borderId="0" xfId="16" applyNumberFormat="1" applyFill="1" applyBorder="1" applyAlignment="1">
      <alignment horizontal="center" vertical="center"/>
      <protection locked="0"/>
    </xf>
    <xf numFmtId="17" fontId="0" fillId="0" borderId="0" xfId="0" applyNumberFormat="1" applyFont="1"/>
    <xf numFmtId="0" fontId="60" fillId="19" borderId="25" xfId="0" applyFont="1" applyFill="1" applyBorder="1" applyAlignment="1">
      <alignment vertical="center" wrapText="1"/>
    </xf>
    <xf numFmtId="0" fontId="66" fillId="0" borderId="27" xfId="0" applyFont="1" applyBorder="1" applyAlignment="1">
      <alignment vertical="center" wrapText="1"/>
    </xf>
    <xf numFmtId="0" fontId="67" fillId="0" borderId="27" xfId="0" applyFont="1" applyBorder="1" applyAlignment="1">
      <alignment vertical="center" wrapText="1"/>
    </xf>
    <xf numFmtId="0" fontId="60" fillId="19" borderId="40" xfId="0" applyFont="1" applyFill="1" applyBorder="1" applyAlignment="1">
      <alignment vertical="center" wrapText="1"/>
    </xf>
    <xf numFmtId="0" fontId="60" fillId="19" borderId="41" xfId="0" applyFont="1" applyFill="1" applyBorder="1" applyAlignment="1">
      <alignment horizontal="center" vertical="center" wrapText="1"/>
    </xf>
    <xf numFmtId="0" fontId="66" fillId="0" borderId="42" xfId="0" applyFont="1" applyBorder="1" applyAlignment="1">
      <alignment vertical="center" wrapText="1"/>
    </xf>
    <xf numFmtId="0" fontId="60" fillId="19" borderId="26" xfId="0" applyFont="1" applyFill="1" applyBorder="1" applyAlignment="1">
      <alignment horizontal="right" vertical="center" wrapText="1"/>
    </xf>
    <xf numFmtId="0" fontId="71" fillId="0" borderId="27" xfId="0" applyFont="1" applyBorder="1" applyAlignment="1">
      <alignment vertical="center" wrapText="1"/>
    </xf>
    <xf numFmtId="0" fontId="71" fillId="0" borderId="28" xfId="0" applyFont="1" applyBorder="1" applyAlignment="1">
      <alignment horizontal="right" vertical="center" wrapText="1"/>
    </xf>
    <xf numFmtId="0" fontId="70" fillId="0" borderId="27" xfId="0" applyFont="1" applyBorder="1" applyAlignment="1">
      <alignment vertical="center" wrapText="1"/>
    </xf>
    <xf numFmtId="0" fontId="70" fillId="31" borderId="27" xfId="0" applyFont="1" applyFill="1" applyBorder="1" applyAlignment="1">
      <alignment vertical="center" wrapText="1"/>
    </xf>
    <xf numFmtId="0" fontId="70" fillId="31" borderId="28" xfId="0" applyFont="1" applyFill="1" applyBorder="1" applyAlignment="1">
      <alignment horizontal="right" vertical="center" wrapText="1"/>
    </xf>
    <xf numFmtId="0" fontId="73" fillId="0" borderId="27" xfId="0" applyFont="1" applyBorder="1" applyAlignment="1">
      <alignment horizontal="left" vertical="center" wrapText="1" indent="1"/>
    </xf>
    <xf numFmtId="0" fontId="71" fillId="31" borderId="28" xfId="0" applyFont="1" applyFill="1" applyBorder="1" applyAlignment="1">
      <alignment horizontal="right" vertical="center" wrapText="1"/>
    </xf>
    <xf numFmtId="10" fontId="71" fillId="0" borderId="28" xfId="0" applyNumberFormat="1" applyFont="1" applyBorder="1" applyAlignment="1">
      <alignment horizontal="right" vertical="center" wrapText="1"/>
    </xf>
    <xf numFmtId="9" fontId="71" fillId="0" borderId="28" xfId="0" applyNumberFormat="1" applyFont="1" applyBorder="1" applyAlignment="1">
      <alignment horizontal="right" vertical="center" wrapText="1"/>
    </xf>
    <xf numFmtId="10" fontId="70" fillId="0" borderId="28" xfId="0" applyNumberFormat="1" applyFont="1" applyBorder="1" applyAlignment="1">
      <alignment horizontal="right" vertical="center" wrapText="1"/>
    </xf>
    <xf numFmtId="167" fontId="66" fillId="0" borderId="28" xfId="0" applyNumberFormat="1" applyFont="1" applyBorder="1" applyAlignment="1">
      <alignment horizontal="center" vertical="center" wrapText="1"/>
    </xf>
    <xf numFmtId="167" fontId="67" fillId="0" borderId="28" xfId="0" applyNumberFormat="1" applyFont="1" applyBorder="1" applyAlignment="1">
      <alignment horizontal="center" vertical="center" wrapText="1"/>
    </xf>
    <xf numFmtId="185" fontId="53" fillId="0" borderId="0" xfId="64" applyNumberFormat="1"/>
    <xf numFmtId="0" fontId="65" fillId="0" borderId="0" xfId="64" applyFont="1"/>
    <xf numFmtId="0" fontId="65" fillId="0" borderId="0" xfId="64" applyFont="1" applyAlignment="1">
      <alignment horizontal="right"/>
    </xf>
    <xf numFmtId="0" fontId="64" fillId="0" borderId="0" xfId="64" applyFont="1" applyAlignment="1">
      <alignment horizontal="right"/>
    </xf>
    <xf numFmtId="0" fontId="56" fillId="0" borderId="0" xfId="64" applyFont="1" applyFill="1"/>
    <xf numFmtId="10" fontId="71" fillId="0" borderId="28" xfId="0" applyNumberFormat="1" applyFont="1" applyBorder="1" applyAlignment="1">
      <alignment horizontal="center" vertical="center" wrapText="1"/>
    </xf>
    <xf numFmtId="10" fontId="70" fillId="0" borderId="28" xfId="62" applyNumberFormat="1" applyFont="1" applyBorder="1" applyAlignment="1">
      <alignment horizontal="center" vertical="center" wrapText="1"/>
    </xf>
    <xf numFmtId="180" fontId="63" fillId="0" borderId="39" xfId="0" applyNumberFormat="1" applyFont="1" applyFill="1" applyBorder="1" applyAlignment="1">
      <alignment vertical="center" wrapText="1"/>
    </xf>
    <xf numFmtId="180" fontId="65" fillId="0" borderId="0" xfId="64" applyNumberFormat="1" applyFont="1"/>
    <xf numFmtId="165" fontId="65" fillId="0" borderId="0" xfId="64" applyNumberFormat="1" applyFont="1"/>
    <xf numFmtId="0" fontId="64" fillId="0" borderId="0" xfId="64" quotePrefix="1" applyFont="1"/>
    <xf numFmtId="0" fontId="77" fillId="0" borderId="0" xfId="0" applyFont="1"/>
    <xf numFmtId="0" fontId="67" fillId="0" borderId="42" xfId="0" applyFont="1" applyBorder="1" applyAlignment="1">
      <alignment vertical="center" wrapText="1"/>
    </xf>
    <xf numFmtId="0" fontId="60" fillId="33" borderId="39" xfId="0" applyFont="1" applyFill="1" applyBorder="1" applyAlignment="1">
      <alignment vertical="center" wrapText="1"/>
    </xf>
    <xf numFmtId="0" fontId="60" fillId="33" borderId="39" xfId="0" applyFont="1" applyFill="1" applyBorder="1" applyAlignment="1">
      <alignment horizontal="center" vertical="center" wrapText="1"/>
    </xf>
    <xf numFmtId="0" fontId="75" fillId="0" borderId="39" xfId="0" applyFont="1" applyBorder="1" applyAlignment="1">
      <alignment vertical="center" wrapText="1"/>
    </xf>
    <xf numFmtId="167" fontId="76" fillId="0" borderId="39" xfId="0" applyNumberFormat="1" applyFont="1" applyBorder="1" applyAlignment="1">
      <alignment horizontal="center" vertical="center" wrapText="1"/>
    </xf>
    <xf numFmtId="167" fontId="66" fillId="0" borderId="28" xfId="0" applyNumberFormat="1" applyFont="1" applyFill="1" applyBorder="1" applyAlignment="1">
      <alignment horizontal="center" vertical="center" wrapText="1"/>
    </xf>
    <xf numFmtId="0" fontId="60" fillId="19" borderId="26" xfId="80" applyFont="1" applyFill="1" applyBorder="1" applyAlignment="1">
      <alignment horizontal="center" vertical="center" wrapText="1"/>
    </xf>
    <xf numFmtId="0" fontId="78" fillId="19" borderId="26" xfId="80" applyFont="1" applyFill="1" applyBorder="1" applyAlignment="1">
      <alignment horizontal="center" vertical="center" wrapText="1"/>
    </xf>
    <xf numFmtId="0" fontId="71" fillId="0" borderId="27" xfId="80" applyFont="1" applyBorder="1" applyAlignment="1">
      <alignment vertical="center" wrapText="1"/>
    </xf>
    <xf numFmtId="0" fontId="70" fillId="0" borderId="27" xfId="80" applyFont="1" applyBorder="1" applyAlignment="1">
      <alignment horizontal="justify" vertical="center" wrapText="1"/>
    </xf>
    <xf numFmtId="0" fontId="71" fillId="0" borderId="27" xfId="0" applyFont="1" applyBorder="1" applyAlignment="1">
      <alignment horizontal="justify" vertical="center" wrapText="1"/>
    </xf>
    <xf numFmtId="0" fontId="70" fillId="0" borderId="27" xfId="0" applyFont="1" applyBorder="1" applyAlignment="1">
      <alignment horizontal="justify" vertical="center" wrapText="1"/>
    </xf>
    <xf numFmtId="0" fontId="73" fillId="0" borderId="27" xfId="0" applyFont="1" applyBorder="1" applyAlignment="1">
      <alignment horizontal="justify" vertical="center" wrapText="1"/>
    </xf>
    <xf numFmtId="0" fontId="78" fillId="19" borderId="26" xfId="0" applyFont="1" applyFill="1" applyBorder="1" applyAlignment="1">
      <alignment horizontal="center" vertical="center" wrapText="1"/>
    </xf>
    <xf numFmtId="0" fontId="60" fillId="19" borderId="26" xfId="0" applyFont="1" applyFill="1" applyBorder="1" applyAlignment="1">
      <alignment vertical="center" wrapText="1"/>
    </xf>
    <xf numFmtId="0" fontId="60" fillId="19" borderId="34" xfId="0" applyFont="1" applyFill="1" applyBorder="1" applyAlignment="1">
      <alignment horizontal="center" vertical="center" wrapText="1"/>
    </xf>
    <xf numFmtId="0" fontId="67" fillId="0" borderId="28" xfId="0" applyFont="1" applyBorder="1" applyAlignment="1">
      <alignment horizontal="right" vertical="center" wrapText="1"/>
    </xf>
    <xf numFmtId="0" fontId="60" fillId="19" borderId="31" xfId="0" applyFont="1" applyFill="1" applyBorder="1" applyAlignment="1">
      <alignment vertical="center" wrapText="1"/>
    </xf>
    <xf numFmtId="0" fontId="60" fillId="19" borderId="31" xfId="0" applyFont="1" applyFill="1" applyBorder="1" applyAlignment="1">
      <alignment horizontal="center" vertical="center" wrapText="1"/>
    </xf>
    <xf numFmtId="167" fontId="66" fillId="0" borderId="28" xfId="0" quotePrefix="1" applyNumberFormat="1" applyFont="1" applyBorder="1" applyAlignment="1">
      <alignment horizontal="center" vertical="center" wrapText="1"/>
    </xf>
    <xf numFmtId="0" fontId="60" fillId="19" borderId="28" xfId="0" applyFont="1" applyFill="1" applyBorder="1" applyAlignment="1">
      <alignment horizontal="center" vertical="center" wrapText="1"/>
    </xf>
    <xf numFmtId="0" fontId="67" fillId="0" borderId="0" xfId="0" applyFont="1" applyBorder="1" applyAlignment="1">
      <alignment vertical="center" wrapText="1"/>
    </xf>
    <xf numFmtId="0" fontId="67" fillId="0" borderId="0" xfId="0" applyFont="1" applyBorder="1" applyAlignment="1">
      <alignment horizontal="right" vertical="center" wrapText="1"/>
    </xf>
    <xf numFmtId="174" fontId="71" fillId="0" borderId="28" xfId="80" applyNumberFormat="1" applyFont="1" applyBorder="1" applyAlignment="1">
      <alignment horizontal="right" vertical="center" wrapText="1"/>
    </xf>
    <xf numFmtId="174" fontId="70" fillId="0" borderId="28" xfId="0" applyNumberFormat="1" applyFont="1" applyBorder="1" applyAlignment="1">
      <alignment horizontal="right" vertical="center" wrapText="1"/>
    </xf>
    <xf numFmtId="0" fontId="60" fillId="19" borderId="31" xfId="0" applyFont="1" applyFill="1" applyBorder="1" applyAlignment="1">
      <alignment vertical="center" wrapText="1"/>
    </xf>
    <xf numFmtId="9" fontId="73" fillId="0" borderId="28" xfId="0" applyNumberFormat="1" applyFont="1" applyBorder="1" applyAlignment="1">
      <alignment horizontal="center" vertical="center" wrapText="1"/>
    </xf>
    <xf numFmtId="171" fontId="66" fillId="0" borderId="28" xfId="0" applyNumberFormat="1" applyFont="1" applyBorder="1" applyAlignment="1">
      <alignment horizontal="center" vertical="center" wrapText="1"/>
    </xf>
    <xf numFmtId="171" fontId="67" fillId="0" borderId="28" xfId="0" applyNumberFormat="1" applyFont="1" applyBorder="1" applyAlignment="1">
      <alignment horizontal="center" vertical="center" wrapText="1"/>
    </xf>
    <xf numFmtId="186" fontId="66" fillId="0" borderId="28" xfId="0" applyNumberFormat="1" applyFont="1" applyBorder="1" applyAlignment="1">
      <alignment horizontal="center" vertical="center" wrapText="1"/>
    </xf>
    <xf numFmtId="167" fontId="53" fillId="0" borderId="0" xfId="64" applyNumberFormat="1"/>
    <xf numFmtId="0" fontId="60" fillId="19" borderId="31" xfId="0" applyFont="1" applyFill="1" applyBorder="1" applyAlignment="1">
      <alignment vertical="center" wrapText="1"/>
    </xf>
    <xf numFmtId="180" fontId="53" fillId="0" borderId="0" xfId="64" applyNumberFormat="1"/>
    <xf numFmtId="0" fontId="71" fillId="0" borderId="27" xfId="0" applyFont="1" applyFill="1" applyBorder="1" applyAlignment="1">
      <alignment horizontal="justify" vertical="center" wrapText="1"/>
    </xf>
    <xf numFmtId="0" fontId="53" fillId="0" borderId="0" xfId="64"/>
    <xf numFmtId="0" fontId="64" fillId="0" borderId="0" xfId="64" applyFont="1"/>
    <xf numFmtId="0" fontId="71" fillId="0" borderId="27" xfId="0" applyFont="1" applyBorder="1" applyAlignment="1">
      <alignment vertical="center" wrapText="1"/>
    </xf>
    <xf numFmtId="167" fontId="66" fillId="0" borderId="28" xfId="0" applyNumberFormat="1" applyFont="1" applyBorder="1" applyAlignment="1">
      <alignment horizontal="center" vertical="center" wrapText="1"/>
    </xf>
    <xf numFmtId="0" fontId="53" fillId="35" borderId="0" xfId="64" applyFill="1"/>
    <xf numFmtId="0" fontId="60" fillId="19" borderId="31" xfId="0" applyFont="1" applyFill="1" applyBorder="1" applyAlignment="1">
      <alignment horizontal="center" vertical="center" wrapText="1"/>
    </xf>
    <xf numFmtId="0" fontId="60" fillId="37" borderId="50" xfId="0" applyFont="1" applyFill="1" applyBorder="1" applyAlignment="1">
      <alignment horizontal="left" vertical="center" wrapText="1" indent="2"/>
    </xf>
    <xf numFmtId="0" fontId="81" fillId="0" borderId="49" xfId="0" applyFont="1" applyBorder="1" applyAlignment="1">
      <alignment vertical="center" wrapText="1"/>
    </xf>
    <xf numFmtId="0" fontId="81" fillId="0" borderId="49" xfId="0" applyFont="1" applyBorder="1" applyAlignment="1">
      <alignment vertical="center" wrapText="1"/>
    </xf>
    <xf numFmtId="0" fontId="82" fillId="19" borderId="29" xfId="0" applyFont="1" applyFill="1" applyBorder="1" applyAlignment="1">
      <alignment vertical="center"/>
    </xf>
    <xf numFmtId="0" fontId="82" fillId="19" borderId="26" xfId="0" applyFont="1" applyFill="1" applyBorder="1" applyAlignment="1">
      <alignment horizontal="center" vertical="center" wrapText="1"/>
    </xf>
    <xf numFmtId="0" fontId="83" fillId="0" borderId="27" xfId="64" applyFont="1" applyBorder="1" applyAlignment="1">
      <alignment vertical="center" wrapText="1"/>
    </xf>
    <xf numFmtId="184" fontId="83" fillId="0" borderId="28" xfId="64" applyNumberFormat="1" applyFont="1" applyFill="1" applyBorder="1" applyAlignment="1">
      <alignment horizontal="center" vertical="center" wrapText="1"/>
    </xf>
    <xf numFmtId="0" fontId="82" fillId="19" borderId="31" xfId="0" applyFont="1" applyFill="1" applyBorder="1" applyAlignment="1">
      <alignment horizontal="left" vertical="center"/>
    </xf>
    <xf numFmtId="0" fontId="82" fillId="19" borderId="29" xfId="0" applyFont="1" applyFill="1" applyBorder="1" applyAlignment="1">
      <alignment horizontal="center" vertical="center" wrapText="1"/>
    </xf>
    <xf numFmtId="0" fontId="60" fillId="19" borderId="28" xfId="0" applyFont="1" applyFill="1" applyBorder="1" applyAlignment="1">
      <alignment horizontal="center" vertical="center"/>
    </xf>
    <xf numFmtId="0" fontId="60" fillId="19" borderId="26" xfId="0" applyFont="1" applyFill="1" applyBorder="1" applyAlignment="1">
      <alignment horizontal="center" vertical="center"/>
    </xf>
    <xf numFmtId="0" fontId="60" fillId="19" borderId="26" xfId="0" applyFont="1" applyFill="1" applyBorder="1" applyAlignment="1">
      <alignment horizontal="center" vertical="center"/>
    </xf>
    <xf numFmtId="0" fontId="82" fillId="19" borderId="29" xfId="0" applyFont="1" applyFill="1" applyBorder="1" applyAlignment="1">
      <alignment horizontal="center" vertical="center" wrapText="1"/>
    </xf>
    <xf numFmtId="0" fontId="82" fillId="19" borderId="26" xfId="0" applyFont="1" applyFill="1" applyBorder="1" applyAlignment="1">
      <alignment horizontal="center" vertical="center" wrapText="1"/>
    </xf>
    <xf numFmtId="0" fontId="82" fillId="19" borderId="28" xfId="0" applyFont="1" applyFill="1" applyBorder="1" applyAlignment="1">
      <alignment horizontal="center" vertical="center" wrapText="1"/>
    </xf>
    <xf numFmtId="0" fontId="56" fillId="0" borderId="27" xfId="0" applyFont="1" applyBorder="1" applyAlignment="1">
      <alignment vertical="center" wrapText="1"/>
    </xf>
    <xf numFmtId="0" fontId="82" fillId="19" borderId="25" xfId="0" applyFont="1" applyFill="1" applyBorder="1" applyAlignment="1">
      <alignment vertical="center"/>
    </xf>
    <xf numFmtId="0" fontId="82" fillId="19" borderId="25" xfId="0" applyFont="1" applyFill="1" applyBorder="1" applyAlignment="1">
      <alignment horizontal="center" vertical="center" wrapText="1"/>
    </xf>
    <xf numFmtId="0" fontId="84" fillId="0" borderId="27" xfId="0" applyFont="1" applyBorder="1" applyAlignment="1">
      <alignment vertical="center"/>
    </xf>
    <xf numFmtId="183" fontId="56" fillId="20" borderId="28" xfId="0" applyNumberFormat="1" applyFont="1" applyFill="1" applyBorder="1" applyAlignment="1">
      <alignment horizontal="center" vertical="center"/>
    </xf>
    <xf numFmtId="4" fontId="56" fillId="20" borderId="28" xfId="0" applyNumberFormat="1" applyFont="1" applyFill="1" applyBorder="1" applyAlignment="1">
      <alignment horizontal="center" vertical="center"/>
    </xf>
    <xf numFmtId="0" fontId="85" fillId="0" borderId="27" xfId="0" applyFont="1" applyBorder="1" applyAlignment="1">
      <alignment horizontal="left" vertical="center" indent="1"/>
    </xf>
    <xf numFmtId="0" fontId="85" fillId="0" borderId="27" xfId="0" applyFont="1" applyBorder="1" applyAlignment="1">
      <alignment vertical="center"/>
    </xf>
    <xf numFmtId="0" fontId="84" fillId="0" borderId="27" xfId="0" applyFont="1" applyBorder="1" applyAlignment="1">
      <alignment vertical="center" wrapText="1"/>
    </xf>
    <xf numFmtId="0" fontId="85" fillId="0" borderId="27" xfId="0" applyFont="1" applyBorder="1" applyAlignment="1">
      <alignment horizontal="left" vertical="center" wrapText="1"/>
    </xf>
    <xf numFmtId="0" fontId="85" fillId="0" borderId="27" xfId="0" applyFont="1" applyBorder="1" applyAlignment="1">
      <alignment vertical="center" wrapText="1"/>
    </xf>
    <xf numFmtId="0" fontId="82" fillId="19" borderId="31" xfId="0" applyFont="1" applyFill="1" applyBorder="1" applyAlignment="1">
      <alignment vertical="center" wrapText="1"/>
    </xf>
    <xf numFmtId="0" fontId="82" fillId="19" borderId="31" xfId="0" applyFont="1" applyFill="1" applyBorder="1" applyAlignment="1">
      <alignment horizontal="center" vertical="center" wrapText="1"/>
    </xf>
    <xf numFmtId="188" fontId="56" fillId="20" borderId="28" xfId="0" applyNumberFormat="1" applyFont="1" applyFill="1" applyBorder="1" applyAlignment="1">
      <alignment horizontal="center" vertical="center"/>
    </xf>
    <xf numFmtId="0" fontId="82" fillId="19" borderId="25" xfId="0" applyFont="1" applyFill="1" applyBorder="1" applyAlignment="1">
      <alignment vertical="center" wrapText="1"/>
    </xf>
    <xf numFmtId="2" fontId="56" fillId="20" borderId="28" xfId="0" applyNumberFormat="1" applyFont="1" applyFill="1" applyBorder="1" applyAlignment="1">
      <alignment horizontal="center" vertical="center"/>
    </xf>
    <xf numFmtId="0" fontId="82" fillId="19" borderId="25" xfId="0" applyFont="1" applyFill="1" applyBorder="1" applyAlignment="1">
      <alignment horizontal="left" vertical="center"/>
    </xf>
    <xf numFmtId="0" fontId="86" fillId="34" borderId="25" xfId="0" applyFont="1" applyFill="1" applyBorder="1" applyAlignment="1">
      <alignment vertical="center"/>
    </xf>
    <xf numFmtId="0" fontId="85" fillId="0" borderId="25" xfId="0" applyFont="1" applyBorder="1" applyAlignment="1">
      <alignment vertical="center"/>
    </xf>
    <xf numFmtId="0" fontId="53" fillId="0" borderId="0" xfId="64" applyBorder="1"/>
    <xf numFmtId="183" fontId="56" fillId="20" borderId="25" xfId="0" applyNumberFormat="1" applyFont="1" applyFill="1" applyBorder="1" applyAlignment="1">
      <alignment horizontal="center" vertical="center"/>
    </xf>
    <xf numFmtId="0" fontId="87" fillId="0" borderId="0" xfId="0" applyFont="1" applyBorder="1" applyAlignment="1">
      <alignment vertical="center" wrapText="1"/>
    </xf>
    <xf numFmtId="187" fontId="66" fillId="0" borderId="28" xfId="0" applyNumberFormat="1" applyFont="1" applyFill="1" applyBorder="1" applyAlignment="1">
      <alignment horizontal="center" vertical="center" wrapText="1"/>
    </xf>
    <xf numFmtId="171" fontId="66" fillId="0" borderId="28" xfId="0" applyNumberFormat="1" applyFont="1" applyFill="1" applyBorder="1" applyAlignment="1">
      <alignment horizontal="center" vertical="center" wrapText="1"/>
    </xf>
    <xf numFmtId="165" fontId="83" fillId="0" borderId="28" xfId="64" applyNumberFormat="1" applyFont="1" applyFill="1" applyBorder="1" applyAlignment="1">
      <alignment horizontal="center" vertical="center" wrapText="1"/>
    </xf>
    <xf numFmtId="181" fontId="83" fillId="0" borderId="28" xfId="64" applyNumberFormat="1" applyFont="1" applyFill="1" applyBorder="1" applyAlignment="1">
      <alignment horizontal="center" vertical="center" wrapText="1"/>
    </xf>
    <xf numFmtId="177" fontId="66" fillId="0" borderId="28" xfId="0" applyNumberFormat="1" applyFont="1" applyFill="1" applyBorder="1" applyAlignment="1">
      <alignment horizontal="center" vertical="center" wrapText="1"/>
    </xf>
    <xf numFmtId="0" fontId="10" fillId="0" borderId="0" xfId="0" applyFont="1"/>
    <xf numFmtId="0" fontId="60" fillId="19" borderId="26" xfId="0" applyFont="1" applyFill="1" applyBorder="1" applyAlignment="1">
      <alignment horizontal="center" vertical="center" wrapText="1"/>
    </xf>
    <xf numFmtId="169" fontId="66" fillId="0" borderId="28" xfId="0" applyNumberFormat="1" applyFont="1" applyBorder="1" applyAlignment="1">
      <alignment horizontal="center" vertical="center" wrapText="1"/>
    </xf>
    <xf numFmtId="189" fontId="53" fillId="0" borderId="0" xfId="64" applyNumberFormat="1"/>
    <xf numFmtId="184" fontId="83" fillId="33" borderId="28" xfId="64" applyNumberFormat="1" applyFont="1" applyFill="1" applyBorder="1" applyAlignment="1">
      <alignment horizontal="center" vertical="center" wrapText="1"/>
    </xf>
    <xf numFmtId="0" fontId="91" fillId="0" borderId="0" xfId="64" applyFont="1"/>
    <xf numFmtId="0" fontId="60" fillId="37" borderId="50" xfId="0" applyFont="1" applyFill="1" applyBorder="1" applyAlignment="1">
      <alignment vertical="center" wrapText="1"/>
    </xf>
    <xf numFmtId="167" fontId="66" fillId="0" borderId="28" xfId="0" applyNumberFormat="1" applyFont="1" applyBorder="1" applyAlignment="1">
      <alignment horizontal="left" vertical="center"/>
    </xf>
    <xf numFmtId="0" fontId="60" fillId="19" borderId="40" xfId="0" applyFont="1" applyFill="1" applyBorder="1" applyAlignment="1">
      <alignment horizontal="center" vertical="center" wrapText="1"/>
    </xf>
    <xf numFmtId="0" fontId="66" fillId="0" borderId="42" xfId="0" applyFont="1" applyBorder="1" applyAlignment="1">
      <alignment horizontal="center" vertical="center" wrapText="1"/>
    </xf>
    <xf numFmtId="0" fontId="67" fillId="0" borderId="42" xfId="0" applyFont="1" applyBorder="1" applyAlignment="1">
      <alignment horizontal="center" vertical="center" wrapText="1"/>
    </xf>
    <xf numFmtId="171" fontId="66" fillId="39" borderId="28" xfId="0" applyNumberFormat="1" applyFont="1" applyFill="1" applyBorder="1" applyAlignment="1">
      <alignment horizontal="center" vertical="center" wrapText="1"/>
    </xf>
    <xf numFmtId="171" fontId="66" fillId="40" borderId="28" xfId="0" applyNumberFormat="1" applyFont="1" applyFill="1" applyBorder="1" applyAlignment="1">
      <alignment horizontal="center" vertical="center" wrapText="1"/>
    </xf>
    <xf numFmtId="0" fontId="60" fillId="19" borderId="31" xfId="0" applyFont="1" applyFill="1" applyBorder="1" applyAlignment="1">
      <alignment horizontal="center" vertical="center" wrapText="1"/>
    </xf>
    <xf numFmtId="0" fontId="82" fillId="19" borderId="26" xfId="0" applyFont="1" applyFill="1" applyBorder="1" applyAlignment="1">
      <alignment horizontal="center" vertical="center" wrapText="1"/>
    </xf>
    <xf numFmtId="0" fontId="81" fillId="0" borderId="49" xfId="0" applyFont="1" applyBorder="1" applyAlignment="1">
      <alignment vertical="center" wrapText="1"/>
    </xf>
    <xf numFmtId="189" fontId="71" fillId="0" borderId="28" xfId="0" applyNumberFormat="1" applyFont="1" applyFill="1" applyBorder="1" applyAlignment="1">
      <alignment horizontal="center" vertical="center" wrapText="1"/>
    </xf>
    <xf numFmtId="10" fontId="71" fillId="0" borderId="28" xfId="0" applyNumberFormat="1" applyFont="1" applyFill="1" applyBorder="1" applyAlignment="1">
      <alignment horizontal="center" vertical="center" wrapText="1"/>
    </xf>
    <xf numFmtId="171" fontId="66" fillId="41" borderId="28" xfId="0" applyNumberFormat="1" applyFont="1" applyFill="1" applyBorder="1" applyAlignment="1">
      <alignment horizontal="center" vertical="center" wrapText="1"/>
    </xf>
    <xf numFmtId="167" fontId="75" fillId="0" borderId="39" xfId="0" applyNumberFormat="1" applyFont="1" applyBorder="1" applyAlignment="1">
      <alignment horizontal="center" vertical="center" wrapText="1"/>
    </xf>
    <xf numFmtId="0" fontId="60" fillId="33" borderId="61" xfId="0" applyFont="1" applyFill="1" applyBorder="1" applyAlignment="1">
      <alignment horizontal="right" vertical="center" wrapText="1"/>
    </xf>
    <xf numFmtId="10" fontId="75" fillId="0" borderId="61" xfId="0" applyNumberFormat="1" applyFont="1" applyBorder="1" applyAlignment="1">
      <alignment horizontal="right" vertical="center" wrapText="1"/>
    </xf>
    <xf numFmtId="0" fontId="60" fillId="33" borderId="39" xfId="0" applyFont="1" applyFill="1" applyBorder="1" applyAlignment="1">
      <alignment horizontal="right" vertical="center" wrapText="1"/>
    </xf>
    <xf numFmtId="167" fontId="66" fillId="0" borderId="39" xfId="0" applyNumberFormat="1" applyFont="1" applyBorder="1" applyAlignment="1">
      <alignment horizontal="center" vertical="center" wrapText="1"/>
    </xf>
    <xf numFmtId="0" fontId="53" fillId="0" borderId="37" xfId="64" applyBorder="1"/>
    <xf numFmtId="0" fontId="56" fillId="0" borderId="0" xfId="64" applyFont="1" applyBorder="1" applyAlignment="1">
      <alignment wrapText="1"/>
    </xf>
    <xf numFmtId="0" fontId="64" fillId="0" borderId="61" xfId="0" applyFont="1" applyBorder="1" applyAlignment="1">
      <alignment horizontal="center" vertical="center"/>
    </xf>
    <xf numFmtId="0" fontId="64" fillId="0" borderId="61" xfId="0" applyFont="1" applyBorder="1" applyAlignment="1">
      <alignment horizontal="center" vertical="center" wrapText="1"/>
    </xf>
    <xf numFmtId="0" fontId="58" fillId="33" borderId="61" xfId="0" applyFont="1" applyFill="1" applyBorder="1" applyAlignment="1">
      <alignment horizontal="center" vertical="center" wrapText="1"/>
    </xf>
    <xf numFmtId="186" fontId="76" fillId="0" borderId="61" xfId="0" applyNumberFormat="1" applyFont="1" applyBorder="1" applyAlignment="1">
      <alignment horizontal="center" vertical="center" wrapText="1"/>
    </xf>
    <xf numFmtId="9" fontId="75" fillId="0" borderId="61" xfId="62" applyFont="1" applyBorder="1" applyAlignment="1">
      <alignment horizontal="center" vertical="center" wrapText="1"/>
    </xf>
    <xf numFmtId="0" fontId="65" fillId="0" borderId="61" xfId="64" applyFont="1" applyFill="1" applyBorder="1" applyAlignment="1">
      <alignment wrapText="1"/>
    </xf>
    <xf numFmtId="0" fontId="93" fillId="0" borderId="61" xfId="0" applyFont="1" applyFill="1" applyBorder="1" applyAlignment="1">
      <alignment wrapText="1"/>
    </xf>
    <xf numFmtId="0" fontId="55" fillId="33" borderId="61" xfId="64" applyFont="1" applyFill="1" applyBorder="1" applyAlignment="1">
      <alignment wrapText="1"/>
    </xf>
    <xf numFmtId="0" fontId="55" fillId="33" borderId="61" xfId="0" applyFont="1" applyFill="1" applyBorder="1" applyAlignment="1">
      <alignment horizontal="center" vertical="center" wrapText="1"/>
    </xf>
    <xf numFmtId="9" fontId="76" fillId="0" borderId="61" xfId="62" applyFont="1" applyBorder="1" applyAlignment="1">
      <alignment horizontal="center" vertical="center" wrapText="1"/>
    </xf>
    <xf numFmtId="9" fontId="75" fillId="0" borderId="66" xfId="62" applyFont="1" applyBorder="1" applyAlignment="1">
      <alignment horizontal="center" vertical="center" wrapText="1"/>
    </xf>
    <xf numFmtId="0" fontId="61" fillId="42" borderId="71" xfId="0" applyFont="1" applyFill="1" applyBorder="1" applyAlignment="1">
      <alignment horizontal="center" vertical="center" wrapText="1"/>
    </xf>
    <xf numFmtId="0" fontId="62" fillId="32" borderId="75" xfId="0" applyFont="1" applyFill="1" applyBorder="1" applyAlignment="1">
      <alignment horizontal="center" vertical="center" wrapText="1"/>
    </xf>
    <xf numFmtId="0" fontId="62" fillId="32" borderId="77" xfId="0" applyFont="1" applyFill="1" applyBorder="1" applyAlignment="1">
      <alignment horizontal="center" vertical="center" wrapText="1"/>
    </xf>
    <xf numFmtId="0" fontId="62" fillId="32" borderId="74" xfId="0" applyFont="1" applyFill="1" applyBorder="1" applyAlignment="1">
      <alignment horizontal="center" vertical="center" wrapText="1"/>
    </xf>
    <xf numFmtId="0" fontId="62" fillId="32" borderId="76" xfId="0" applyFont="1" applyFill="1" applyBorder="1" applyAlignment="1">
      <alignment horizontal="center" vertical="center" wrapText="1"/>
    </xf>
    <xf numFmtId="0" fontId="97" fillId="42" borderId="0" xfId="0" applyFont="1" applyFill="1" applyAlignment="1">
      <alignment vertical="center" wrapText="1"/>
    </xf>
    <xf numFmtId="0" fontId="99" fillId="42" borderId="0" xfId="0" applyFont="1" applyFill="1" applyAlignment="1">
      <alignment vertical="center" wrapText="1"/>
    </xf>
    <xf numFmtId="0" fontId="97" fillId="42" borderId="79" xfId="0" applyFont="1" applyFill="1" applyBorder="1" applyAlignment="1">
      <alignment horizontal="left" vertical="center" wrapText="1" indent="1"/>
    </xf>
    <xf numFmtId="0" fontId="100" fillId="43" borderId="80" xfId="0" applyFont="1" applyFill="1" applyBorder="1" applyAlignment="1">
      <alignment vertical="center" wrapText="1"/>
    </xf>
    <xf numFmtId="0" fontId="100" fillId="43" borderId="0" xfId="0" applyFont="1" applyFill="1" applyAlignment="1">
      <alignment vertical="center" wrapText="1"/>
    </xf>
    <xf numFmtId="0" fontId="101" fillId="0" borderId="77" xfId="0" applyFont="1" applyBorder="1" applyAlignment="1">
      <alignment vertical="center"/>
    </xf>
    <xf numFmtId="0" fontId="101" fillId="0" borderId="78" xfId="0" applyFont="1" applyBorder="1" applyAlignment="1">
      <alignment vertical="center"/>
    </xf>
    <xf numFmtId="182" fontId="101" fillId="0" borderId="77" xfId="0" applyNumberFormat="1" applyFont="1" applyBorder="1" applyAlignment="1">
      <alignment vertical="center"/>
    </xf>
    <xf numFmtId="182" fontId="101" fillId="0" borderId="78" xfId="0" applyNumberFormat="1" applyFont="1" applyBorder="1" applyAlignment="1">
      <alignment vertical="center"/>
    </xf>
    <xf numFmtId="0" fontId="101" fillId="43" borderId="80" xfId="0" applyFont="1" applyFill="1" applyBorder="1" applyAlignment="1">
      <alignment vertical="center" wrapText="1"/>
    </xf>
    <xf numFmtId="2" fontId="101" fillId="0" borderId="79" xfId="0" applyNumberFormat="1" applyFont="1" applyBorder="1" applyAlignment="1">
      <alignment horizontal="center" vertical="center" wrapText="1"/>
    </xf>
    <xf numFmtId="2" fontId="101" fillId="0" borderId="80" xfId="0" applyNumberFormat="1" applyFont="1" applyBorder="1" applyAlignment="1">
      <alignment horizontal="center" vertical="center" wrapText="1"/>
    </xf>
    <xf numFmtId="190" fontId="101" fillId="0" borderId="79" xfId="0" applyNumberFormat="1" applyFont="1" applyBorder="1" applyAlignment="1">
      <alignment horizontal="center" vertical="center" wrapText="1"/>
    </xf>
    <xf numFmtId="190" fontId="101" fillId="0" borderId="80" xfId="0" applyNumberFormat="1" applyFont="1" applyBorder="1" applyAlignment="1">
      <alignment horizontal="center" vertical="center" wrapText="1"/>
    </xf>
    <xf numFmtId="0" fontId="104" fillId="42" borderId="0" xfId="0" applyFont="1" applyFill="1" applyAlignment="1">
      <alignment vertical="center" wrapText="1"/>
    </xf>
    <xf numFmtId="0" fontId="96" fillId="0" borderId="0" xfId="0" applyFont="1" applyAlignment="1">
      <alignment vertical="center" wrapText="1"/>
    </xf>
    <xf numFmtId="3" fontId="66" fillId="0" borderId="82" xfId="0" applyNumberFormat="1" applyFont="1" applyBorder="1" applyAlignment="1">
      <alignment horizontal="center" vertical="center" wrapText="1"/>
    </xf>
    <xf numFmtId="0" fontId="97" fillId="42" borderId="83" xfId="0" applyFont="1" applyFill="1" applyBorder="1" applyAlignment="1">
      <alignment horizontal="center" vertical="center" wrapText="1"/>
    </xf>
    <xf numFmtId="0" fontId="96" fillId="0" borderId="0" xfId="0" applyFont="1" applyBorder="1" applyAlignment="1">
      <alignment vertical="center" wrapText="1"/>
    </xf>
    <xf numFmtId="186" fontId="66" fillId="0" borderId="84" xfId="0" applyNumberFormat="1" applyFont="1" applyBorder="1" applyAlignment="1">
      <alignment horizontal="center" vertical="center" wrapText="1"/>
    </xf>
    <xf numFmtId="186" fontId="66" fillId="0" borderId="73" xfId="0" applyNumberFormat="1" applyFont="1" applyBorder="1" applyAlignment="1">
      <alignment horizontal="center" vertical="center" wrapText="1"/>
    </xf>
    <xf numFmtId="171" fontId="66" fillId="0" borderId="82" xfId="0" applyNumberFormat="1" applyFont="1" applyBorder="1" applyAlignment="1">
      <alignment horizontal="center" vertical="center" wrapText="1"/>
    </xf>
    <xf numFmtId="0" fontId="102" fillId="0" borderId="0" xfId="64" applyFont="1"/>
    <xf numFmtId="167" fontId="66" fillId="35" borderId="28" xfId="0" applyNumberFormat="1" applyFont="1" applyFill="1" applyBorder="1" applyAlignment="1">
      <alignment horizontal="center" vertical="center" wrapText="1"/>
    </xf>
    <xf numFmtId="167" fontId="67" fillId="35" borderId="28" xfId="0" applyNumberFormat="1" applyFont="1" applyFill="1" applyBorder="1" applyAlignment="1">
      <alignment horizontal="center" vertical="center" wrapText="1"/>
    </xf>
    <xf numFmtId="175" fontId="10" fillId="35" borderId="0" xfId="44" applyFill="1" applyBorder="1" applyAlignment="1">
      <alignment horizontal="center" vertical="center"/>
    </xf>
    <xf numFmtId="0" fontId="52" fillId="35" borderId="0" xfId="63" applyFill="1">
      <alignment horizontal="left" vertical="center"/>
    </xf>
    <xf numFmtId="0" fontId="45" fillId="35" borderId="0" xfId="0" applyFont="1" applyFill="1"/>
    <xf numFmtId="0" fontId="46" fillId="35" borderId="0" xfId="37" applyFont="1" applyFill="1">
      <alignment vertical="center"/>
    </xf>
    <xf numFmtId="0" fontId="47" fillId="35" borderId="0" xfId="32" applyFont="1" applyFill="1">
      <alignment horizontal="left" vertical="center"/>
    </xf>
    <xf numFmtId="0" fontId="48" fillId="35" borderId="0" xfId="36" applyFont="1" applyFill="1">
      <alignment horizontal="left" vertical="center"/>
    </xf>
    <xf numFmtId="0" fontId="49" fillId="35" borderId="0" xfId="3" applyFont="1" applyFill="1">
      <alignment horizontal="left" vertical="center"/>
    </xf>
    <xf numFmtId="0" fontId="105" fillId="35" borderId="0" xfId="0" applyFont="1" applyFill="1"/>
    <xf numFmtId="0" fontId="106" fillId="35" borderId="0" xfId="32" applyFont="1" applyFill="1">
      <alignment horizontal="left" vertical="center"/>
    </xf>
    <xf numFmtId="0" fontId="82" fillId="19" borderId="26" xfId="0" applyFont="1" applyFill="1" applyBorder="1" applyAlignment="1">
      <alignment horizontal="center" vertical="center" wrapText="1"/>
    </xf>
    <xf numFmtId="0" fontId="87" fillId="0" borderId="0" xfId="0" applyFont="1" applyBorder="1" applyAlignment="1">
      <alignment vertical="center"/>
    </xf>
    <xf numFmtId="0" fontId="60" fillId="19" borderId="26" xfId="0" applyFont="1" applyFill="1" applyBorder="1" applyAlignment="1">
      <alignment horizontal="center" vertical="center" wrapText="1"/>
    </xf>
    <xf numFmtId="4" fontId="101" fillId="0" borderId="77" xfId="0" applyNumberFormat="1" applyFont="1" applyBorder="1" applyAlignment="1">
      <alignment vertical="center"/>
    </xf>
    <xf numFmtId="0" fontId="82" fillId="33" borderId="39" xfId="64" applyFont="1" applyFill="1" applyBorder="1" applyAlignment="1">
      <alignment vertical="center" wrapText="1"/>
    </xf>
    <xf numFmtId="0" fontId="82" fillId="33" borderId="39" xfId="0" applyFont="1" applyFill="1" applyBorder="1" applyAlignment="1">
      <alignment horizontal="center" vertical="center" wrapText="1"/>
    </xf>
    <xf numFmtId="0" fontId="65" fillId="0" borderId="39" xfId="0" applyFont="1" applyBorder="1" applyAlignment="1">
      <alignment vertical="center" wrapText="1"/>
    </xf>
    <xf numFmtId="181" fontId="64" fillId="0" borderId="39" xfId="0" applyNumberFormat="1" applyFont="1" applyFill="1" applyBorder="1" applyAlignment="1">
      <alignment vertical="center" wrapText="1"/>
    </xf>
    <xf numFmtId="189" fontId="64" fillId="0" borderId="39" xfId="62" applyNumberFormat="1" applyFont="1" applyFill="1" applyBorder="1" applyAlignment="1">
      <alignment vertical="center" wrapText="1"/>
    </xf>
    <xf numFmtId="181" fontId="65" fillId="0" borderId="39" xfId="0" applyNumberFormat="1" applyFont="1" applyFill="1" applyBorder="1" applyAlignment="1">
      <alignment vertical="center" wrapText="1"/>
    </xf>
    <xf numFmtId="0" fontId="64" fillId="0" borderId="39" xfId="0" applyFont="1" applyBorder="1" applyAlignment="1">
      <alignment vertical="center" wrapText="1"/>
    </xf>
    <xf numFmtId="180" fontId="64" fillId="0" borderId="39" xfId="0" applyNumberFormat="1" applyFont="1" applyFill="1" applyBorder="1" applyAlignment="1">
      <alignment vertical="center" wrapText="1"/>
    </xf>
    <xf numFmtId="0" fontId="65" fillId="0" borderId="0" xfId="35" applyFont="1" applyAlignment="1">
      <alignment horizontal="left" vertical="center"/>
    </xf>
    <xf numFmtId="0" fontId="108" fillId="0" borderId="0" xfId="0" applyFont="1" applyFill="1"/>
    <xf numFmtId="0" fontId="53" fillId="0" borderId="0" xfId="64" applyFont="1"/>
    <xf numFmtId="180" fontId="65" fillId="0" borderId="39" xfId="0" applyNumberFormat="1" applyFont="1" applyFill="1" applyBorder="1" applyAlignment="1">
      <alignment vertical="center" wrapText="1"/>
    </xf>
    <xf numFmtId="179" fontId="64" fillId="0" borderId="39" xfId="0" applyNumberFormat="1" applyFont="1" applyFill="1" applyBorder="1" applyAlignment="1">
      <alignment vertical="center" wrapText="1"/>
    </xf>
    <xf numFmtId="0" fontId="82" fillId="33" borderId="45" xfId="0" applyFont="1" applyFill="1" applyBorder="1" applyAlignment="1">
      <alignment horizontal="center" vertical="center" wrapText="1"/>
    </xf>
    <xf numFmtId="0" fontId="65" fillId="36" borderId="39" xfId="0" applyFont="1" applyFill="1" applyBorder="1" applyAlignment="1">
      <alignment vertical="center" wrapText="1"/>
    </xf>
    <xf numFmtId="180" fontId="64" fillId="36" borderId="39" xfId="0" applyNumberFormat="1" applyFont="1" applyFill="1" applyBorder="1" applyAlignment="1">
      <alignment vertical="center" wrapText="1"/>
    </xf>
    <xf numFmtId="10" fontId="64" fillId="0" borderId="39" xfId="62" applyNumberFormat="1" applyFont="1" applyFill="1" applyBorder="1" applyAlignment="1">
      <alignment vertical="center" wrapText="1"/>
    </xf>
    <xf numFmtId="180" fontId="64" fillId="0" borderId="0" xfId="0" applyNumberFormat="1" applyFont="1" applyFill="1" applyBorder="1" applyAlignment="1">
      <alignment vertical="center"/>
    </xf>
    <xf numFmtId="0" fontId="55" fillId="33" borderId="39" xfId="64" applyFont="1" applyFill="1" applyBorder="1" applyAlignment="1">
      <alignment horizontal="center" vertical="center" wrapText="1"/>
    </xf>
    <xf numFmtId="0" fontId="60" fillId="19" borderId="25" xfId="0" applyFont="1" applyFill="1" applyBorder="1" applyAlignment="1">
      <alignment horizontal="justify" vertical="center" wrapText="1"/>
    </xf>
    <xf numFmtId="183" fontId="56" fillId="20" borderId="25" xfId="0" applyNumberFormat="1" applyFont="1" applyFill="1" applyBorder="1" applyAlignment="1">
      <alignment horizontal="center" vertical="center" wrapText="1"/>
    </xf>
    <xf numFmtId="0" fontId="85" fillId="0" borderId="27" xfId="0" applyFont="1" applyBorder="1" applyAlignment="1">
      <alignment horizontal="left" vertical="center" wrapText="1"/>
    </xf>
    <xf numFmtId="0" fontId="0" fillId="35" borderId="0" xfId="0" applyFont="1" applyFill="1"/>
    <xf numFmtId="0" fontId="107" fillId="35" borderId="0" xfId="0" applyFont="1" applyFill="1"/>
    <xf numFmtId="0" fontId="109" fillId="0" borderId="0" xfId="64" applyFont="1" applyBorder="1" applyAlignment="1">
      <alignment vertical="top"/>
    </xf>
    <xf numFmtId="0" fontId="85" fillId="0" borderId="27" xfId="0" applyFont="1" applyBorder="1" applyAlignment="1">
      <alignment horizontal="left" vertical="center" wrapText="1"/>
    </xf>
    <xf numFmtId="0" fontId="33" fillId="0" borderId="0" xfId="36" applyFill="1" applyAlignment="1">
      <alignment horizontal="left" vertical="center" wrapText="1"/>
    </xf>
    <xf numFmtId="167" fontId="66" fillId="0" borderId="31" xfId="0" applyNumberFormat="1" applyFont="1" applyBorder="1" applyAlignment="1">
      <alignment horizontal="center" vertical="center" wrapText="1"/>
    </xf>
    <xf numFmtId="167" fontId="66" fillId="0" borderId="27" xfId="0" applyNumberFormat="1" applyFont="1" applyBorder="1" applyAlignment="1">
      <alignment horizontal="center" vertical="center" wrapText="1"/>
    </xf>
    <xf numFmtId="0" fontId="60" fillId="19" borderId="31" xfId="0" applyFont="1" applyFill="1" applyBorder="1" applyAlignment="1">
      <alignment horizontal="left" vertical="center" wrapText="1"/>
    </xf>
    <xf numFmtId="0" fontId="60" fillId="19" borderId="27" xfId="0" applyFont="1" applyFill="1" applyBorder="1" applyAlignment="1">
      <alignment horizontal="left" vertical="center" wrapText="1"/>
    </xf>
    <xf numFmtId="0" fontId="60" fillId="19" borderId="29" xfId="0" applyFont="1" applyFill="1" applyBorder="1" applyAlignment="1">
      <alignment horizontal="center" vertical="center" wrapText="1"/>
    </xf>
    <xf numFmtId="0" fontId="60" fillId="19" borderId="43" xfId="0" applyFont="1" applyFill="1" applyBorder="1" applyAlignment="1">
      <alignment horizontal="center" vertical="center" wrapText="1"/>
    </xf>
    <xf numFmtId="0" fontId="65" fillId="0" borderId="44" xfId="64" applyFont="1" applyBorder="1" applyAlignment="1">
      <alignment horizontal="center"/>
    </xf>
    <xf numFmtId="0" fontId="60" fillId="19" borderId="59" xfId="0" applyFont="1" applyFill="1" applyBorder="1" applyAlignment="1">
      <alignment horizontal="center" vertical="center" wrapText="1"/>
    </xf>
    <xf numFmtId="0" fontId="60" fillId="19" borderId="60" xfId="0" applyFont="1" applyFill="1" applyBorder="1" applyAlignment="1">
      <alignment horizontal="center" vertical="center" wrapText="1"/>
    </xf>
    <xf numFmtId="0" fontId="60" fillId="19" borderId="54" xfId="0" applyFont="1" applyFill="1" applyBorder="1" applyAlignment="1">
      <alignment horizontal="center" vertical="center" wrapText="1"/>
    </xf>
    <xf numFmtId="0" fontId="60" fillId="19" borderId="41" xfId="0" applyFont="1" applyFill="1" applyBorder="1" applyAlignment="1">
      <alignment horizontal="center" vertical="center" wrapText="1"/>
    </xf>
    <xf numFmtId="0" fontId="65" fillId="0" borderId="44" xfId="64" applyFont="1" applyBorder="1" applyAlignment="1">
      <alignment horizontal="left"/>
    </xf>
    <xf numFmtId="0" fontId="79" fillId="0" borderId="29" xfId="80" applyFont="1" applyBorder="1" applyAlignment="1">
      <alignment vertical="center" wrapText="1"/>
    </xf>
    <xf numFmtId="0" fontId="79" fillId="0" borderId="30" xfId="80" applyFont="1" applyBorder="1" applyAlignment="1">
      <alignment vertical="center" wrapText="1"/>
    </xf>
    <xf numFmtId="0" fontId="79" fillId="0" borderId="26" xfId="80" applyFont="1" applyBorder="1" applyAlignment="1">
      <alignment vertical="center" wrapText="1"/>
    </xf>
    <xf numFmtId="0" fontId="79" fillId="0" borderId="29" xfId="0" applyFont="1" applyBorder="1" applyAlignment="1">
      <alignment vertical="center" wrapText="1"/>
    </xf>
    <xf numFmtId="0" fontId="79" fillId="0" borderId="30" xfId="0" applyFont="1" applyBorder="1" applyAlignment="1">
      <alignment vertical="center" wrapText="1"/>
    </xf>
    <xf numFmtId="0" fontId="79" fillId="0" borderId="26" xfId="0" applyFont="1" applyBorder="1" applyAlignment="1">
      <alignment vertical="center" wrapText="1"/>
    </xf>
    <xf numFmtId="0" fontId="71" fillId="0" borderId="36" xfId="0" applyFont="1" applyBorder="1" applyAlignment="1">
      <alignment horizontal="left" vertical="center" wrapText="1"/>
    </xf>
    <xf numFmtId="0" fontId="82" fillId="33" borderId="45" xfId="0" applyFont="1" applyFill="1" applyBorder="1" applyAlignment="1">
      <alignment horizontal="center" vertical="center" wrapText="1"/>
    </xf>
    <xf numFmtId="0" fontId="82" fillId="33" borderId="46" xfId="0" applyFont="1" applyFill="1" applyBorder="1" applyAlignment="1">
      <alignment horizontal="center" vertical="center" wrapText="1"/>
    </xf>
    <xf numFmtId="0" fontId="82" fillId="33" borderId="47" xfId="0" applyFont="1" applyFill="1" applyBorder="1" applyAlignment="1">
      <alignment horizontal="center" vertical="center" wrapText="1"/>
    </xf>
    <xf numFmtId="0" fontId="74" fillId="0" borderId="36" xfId="0" applyFont="1" applyBorder="1" applyAlignment="1">
      <alignment horizontal="justify" vertical="center" wrapText="1"/>
    </xf>
    <xf numFmtId="0" fontId="0" fillId="0" borderId="36" xfId="0" applyBorder="1" applyAlignment="1">
      <alignment wrapText="1"/>
    </xf>
    <xf numFmtId="0" fontId="74" fillId="0" borderId="0" xfId="0" applyFont="1" applyFill="1" applyBorder="1" applyAlignment="1">
      <alignment horizontal="justify" vertical="center" wrapText="1"/>
    </xf>
    <xf numFmtId="0" fontId="0" fillId="0" borderId="0" xfId="0" applyFill="1" applyBorder="1" applyAlignment="1">
      <alignment wrapText="1"/>
    </xf>
    <xf numFmtId="0" fontId="60" fillId="19" borderId="31" xfId="0" applyFont="1" applyFill="1" applyBorder="1" applyAlignment="1">
      <alignment vertical="center" wrapText="1"/>
    </xf>
    <xf numFmtId="0" fontId="60" fillId="19" borderId="27" xfId="0" applyFont="1" applyFill="1" applyBorder="1" applyAlignment="1">
      <alignment vertical="center" wrapText="1"/>
    </xf>
    <xf numFmtId="0" fontId="60" fillId="19" borderId="31" xfId="0" applyFont="1" applyFill="1" applyBorder="1" applyAlignment="1">
      <alignment horizontal="center" vertical="center" wrapText="1"/>
    </xf>
    <xf numFmtId="0" fontId="60" fillId="19" borderId="27" xfId="0" applyFont="1" applyFill="1" applyBorder="1" applyAlignment="1">
      <alignment horizontal="center" vertical="center" wrapText="1"/>
    </xf>
    <xf numFmtId="0" fontId="56" fillId="0" borderId="36" xfId="64" applyFont="1" applyBorder="1" applyAlignment="1">
      <alignment horizontal="left" wrapText="1"/>
    </xf>
    <xf numFmtId="0" fontId="82" fillId="33" borderId="85" xfId="0" applyFont="1" applyFill="1" applyBorder="1" applyAlignment="1">
      <alignment horizontal="center" vertical="center" wrapText="1"/>
    </xf>
    <xf numFmtId="0" fontId="82" fillId="33" borderId="44" xfId="0" applyFont="1" applyFill="1" applyBorder="1" applyAlignment="1">
      <alignment horizontal="center" vertical="center" wrapText="1"/>
    </xf>
    <xf numFmtId="0" fontId="82" fillId="33" borderId="86" xfId="0" applyFont="1" applyFill="1" applyBorder="1" applyAlignment="1">
      <alignment horizontal="center" vertical="center" wrapText="1"/>
    </xf>
    <xf numFmtId="0" fontId="82" fillId="33" borderId="87" xfId="0" applyFont="1" applyFill="1" applyBorder="1" applyAlignment="1">
      <alignment horizontal="center" vertical="center" wrapText="1"/>
    </xf>
    <xf numFmtId="0" fontId="82" fillId="33" borderId="0" xfId="64" applyFont="1" applyFill="1" applyBorder="1" applyAlignment="1">
      <alignment horizontal="left" vertical="center" wrapText="1"/>
    </xf>
    <xf numFmtId="0" fontId="82" fillId="33" borderId="44" xfId="64" applyFont="1" applyFill="1" applyBorder="1" applyAlignment="1">
      <alignment horizontal="left" vertical="center" wrapText="1"/>
    </xf>
    <xf numFmtId="0" fontId="82" fillId="33" borderId="48" xfId="64" applyFont="1" applyFill="1" applyBorder="1" applyAlignment="1">
      <alignment horizontal="left" vertical="center" wrapText="1"/>
    </xf>
    <xf numFmtId="0" fontId="56" fillId="0" borderId="36" xfId="64" applyFont="1" applyBorder="1" applyAlignment="1">
      <alignment horizontal="left" vertical="center" wrapText="1"/>
    </xf>
    <xf numFmtId="0" fontId="56" fillId="0" borderId="0" xfId="64" applyFont="1" applyBorder="1" applyAlignment="1">
      <alignment horizontal="left" vertical="center" wrapText="1"/>
    </xf>
    <xf numFmtId="0" fontId="60" fillId="37" borderId="51" xfId="0" applyFont="1" applyFill="1" applyBorder="1" applyAlignment="1">
      <alignment horizontal="center" vertical="center" wrapText="1"/>
    </xf>
    <xf numFmtId="0" fontId="60" fillId="37" borderId="0" xfId="0" applyFont="1" applyFill="1" applyBorder="1" applyAlignment="1">
      <alignment horizontal="center" vertical="center" wrapText="1"/>
    </xf>
    <xf numFmtId="0" fontId="81" fillId="0" borderId="29" xfId="0" applyFont="1" applyBorder="1" applyAlignment="1">
      <alignment horizontal="left" vertical="center" wrapText="1"/>
    </xf>
    <xf numFmtId="0" fontId="81" fillId="0" borderId="30" xfId="0" applyFont="1" applyBorder="1" applyAlignment="1">
      <alignment horizontal="left" vertical="center" wrapText="1"/>
    </xf>
    <xf numFmtId="0" fontId="81" fillId="0" borderId="26" xfId="0" applyFont="1" applyBorder="1" applyAlignment="1">
      <alignment horizontal="left" vertical="center" wrapText="1"/>
    </xf>
    <xf numFmtId="0" fontId="82" fillId="19" borderId="26" xfId="0" applyFont="1" applyFill="1" applyBorder="1" applyAlignment="1">
      <alignment horizontal="center" vertical="center" wrapText="1"/>
    </xf>
    <xf numFmtId="0" fontId="82" fillId="19" borderId="25" xfId="0" applyFont="1" applyFill="1" applyBorder="1" applyAlignment="1">
      <alignment horizontal="center" vertical="center" wrapText="1"/>
    </xf>
    <xf numFmtId="0" fontId="82" fillId="19" borderId="31" xfId="0" applyFont="1" applyFill="1" applyBorder="1" applyAlignment="1">
      <alignment horizontal="center" vertical="center" wrapText="1"/>
    </xf>
    <xf numFmtId="0" fontId="82" fillId="19" borderId="27" xfId="0" applyFont="1" applyFill="1" applyBorder="1" applyAlignment="1">
      <alignment horizontal="center" vertical="center" wrapText="1"/>
    </xf>
    <xf numFmtId="0" fontId="56" fillId="0" borderId="0" xfId="64" applyFont="1" applyAlignment="1">
      <alignment horizontal="left" wrapText="1"/>
    </xf>
    <xf numFmtId="0" fontId="81" fillId="0" borderId="51" xfId="0" applyFont="1" applyBorder="1" applyAlignment="1">
      <alignment vertical="center" wrapText="1"/>
    </xf>
    <xf numFmtId="0" fontId="81" fillId="0" borderId="50" xfId="0" applyFont="1" applyBorder="1" applyAlignment="1">
      <alignment vertical="center" wrapText="1"/>
    </xf>
    <xf numFmtId="0" fontId="81" fillId="0" borderId="42" xfId="0" applyFont="1" applyBorder="1" applyAlignment="1">
      <alignment vertical="center" wrapText="1"/>
    </xf>
    <xf numFmtId="0" fontId="81" fillId="0" borderId="49" xfId="0" applyFont="1" applyBorder="1" applyAlignment="1">
      <alignment vertical="center" wrapText="1"/>
    </xf>
    <xf numFmtId="0" fontId="82" fillId="19" borderId="31" xfId="0" applyFont="1" applyFill="1" applyBorder="1" applyAlignment="1">
      <alignment horizontal="left" vertical="center"/>
    </xf>
    <xf numFmtId="0" fontId="82" fillId="19" borderId="27" xfId="0" applyFont="1" applyFill="1" applyBorder="1" applyAlignment="1">
      <alignment horizontal="left" vertical="center"/>
    </xf>
    <xf numFmtId="0" fontId="82" fillId="19" borderId="38" xfId="0" applyFont="1" applyFill="1" applyBorder="1" applyAlignment="1">
      <alignment horizontal="center" vertical="center" wrapText="1"/>
    </xf>
    <xf numFmtId="0" fontId="82" fillId="19" borderId="35" xfId="0" applyFont="1" applyFill="1" applyBorder="1" applyAlignment="1">
      <alignment horizontal="center" vertical="center" wrapText="1"/>
    </xf>
    <xf numFmtId="0" fontId="82" fillId="19" borderId="0" xfId="0" applyFont="1" applyFill="1" applyBorder="1" applyAlignment="1">
      <alignment horizontal="left" vertical="center"/>
    </xf>
    <xf numFmtId="0" fontId="82" fillId="19" borderId="31" xfId="0" applyFont="1" applyFill="1" applyBorder="1" applyAlignment="1">
      <alignment horizontal="left" vertical="center" wrapText="1"/>
    </xf>
    <xf numFmtId="0" fontId="82" fillId="19" borderId="27" xfId="0" applyFont="1" applyFill="1" applyBorder="1" applyAlignment="1">
      <alignment horizontal="left" vertical="center" wrapText="1"/>
    </xf>
    <xf numFmtId="0" fontId="82" fillId="34" borderId="25" xfId="0" applyFont="1" applyFill="1" applyBorder="1" applyAlignment="1">
      <alignment horizontal="center" vertical="center"/>
    </xf>
    <xf numFmtId="0" fontId="85" fillId="0" borderId="31" xfId="0" applyFont="1" applyBorder="1" applyAlignment="1">
      <alignment horizontal="left" vertical="center" wrapText="1"/>
    </xf>
    <xf numFmtId="0" fontId="85" fillId="0" borderId="27" xfId="0" applyFont="1" applyBorder="1" applyAlignment="1">
      <alignment horizontal="left" vertical="center" wrapText="1"/>
    </xf>
    <xf numFmtId="0" fontId="82" fillId="19" borderId="25" xfId="0" applyFont="1" applyFill="1" applyBorder="1" applyAlignment="1">
      <alignment horizontal="left" vertical="center"/>
    </xf>
    <xf numFmtId="0" fontId="56" fillId="0" borderId="36" xfId="64" applyFont="1" applyBorder="1" applyAlignment="1">
      <alignment horizontal="left"/>
    </xf>
    <xf numFmtId="0" fontId="56" fillId="0" borderId="0" xfId="64" applyFont="1" applyBorder="1" applyAlignment="1">
      <alignment horizontal="left" wrapText="1"/>
    </xf>
    <xf numFmtId="0" fontId="56" fillId="0" borderId="0" xfId="64" applyFont="1" applyBorder="1" applyAlignment="1">
      <alignment horizontal="left"/>
    </xf>
    <xf numFmtId="0" fontId="82" fillId="19" borderId="31" xfId="0" applyFont="1" applyFill="1" applyBorder="1" applyAlignment="1">
      <alignment vertical="center" wrapText="1"/>
    </xf>
    <xf numFmtId="0" fontId="82" fillId="19" borderId="27" xfId="0" applyFont="1" applyFill="1" applyBorder="1" applyAlignment="1">
      <alignment vertical="center" wrapText="1"/>
    </xf>
    <xf numFmtId="0" fontId="82" fillId="19" borderId="29" xfId="0" applyFont="1" applyFill="1" applyBorder="1" applyAlignment="1">
      <alignment horizontal="center" vertical="center" wrapText="1"/>
    </xf>
    <xf numFmtId="0" fontId="60" fillId="19" borderId="29" xfId="0" applyFont="1" applyFill="1" applyBorder="1" applyAlignment="1">
      <alignment horizontal="center" vertical="center"/>
    </xf>
    <xf numFmtId="0" fontId="60" fillId="19" borderId="26" xfId="0" applyFont="1" applyFill="1" applyBorder="1" applyAlignment="1">
      <alignment horizontal="center" vertical="center"/>
    </xf>
    <xf numFmtId="0" fontId="60" fillId="19" borderId="33" xfId="0" applyFont="1" applyFill="1" applyBorder="1" applyAlignment="1">
      <alignment horizontal="center" vertical="center"/>
    </xf>
    <xf numFmtId="0" fontId="60" fillId="19" borderId="52" xfId="0" applyFont="1" applyFill="1" applyBorder="1" applyAlignment="1">
      <alignment horizontal="center" vertical="center"/>
    </xf>
    <xf numFmtId="0" fontId="64" fillId="0" borderId="61" xfId="0" applyFont="1" applyBorder="1" applyAlignment="1">
      <alignment horizontal="center" vertical="center"/>
    </xf>
    <xf numFmtId="0" fontId="65" fillId="0" borderId="62" xfId="0" applyFont="1" applyBorder="1" applyAlignment="1">
      <alignment horizontal="center" vertical="center"/>
    </xf>
    <xf numFmtId="0" fontId="65" fillId="0" borderId="63" xfId="0" applyFont="1" applyBorder="1" applyAlignment="1">
      <alignment horizontal="center" vertical="center"/>
    </xf>
    <xf numFmtId="0" fontId="64" fillId="0" borderId="61" xfId="0" applyFont="1" applyBorder="1" applyAlignment="1">
      <alignment horizontal="center" vertical="center" wrapText="1"/>
    </xf>
    <xf numFmtId="0" fontId="60" fillId="19" borderId="43" xfId="0" applyFont="1" applyFill="1" applyBorder="1" applyAlignment="1">
      <alignment horizontal="center" vertical="center"/>
    </xf>
    <xf numFmtId="0" fontId="60" fillId="19" borderId="32" xfId="0" applyFont="1" applyFill="1" applyBorder="1" applyAlignment="1">
      <alignment horizontal="left" vertical="center" wrapText="1"/>
    </xf>
    <xf numFmtId="0" fontId="82" fillId="19" borderId="29" xfId="0" applyFont="1" applyFill="1" applyBorder="1" applyAlignment="1">
      <alignment horizontal="center" vertical="center"/>
    </xf>
    <xf numFmtId="0" fontId="82" fillId="19" borderId="30" xfId="0" applyFont="1" applyFill="1" applyBorder="1" applyAlignment="1">
      <alignment horizontal="center" vertical="center"/>
    </xf>
    <xf numFmtId="0" fontId="60" fillId="19" borderId="30" xfId="0" applyFont="1" applyFill="1" applyBorder="1" applyAlignment="1">
      <alignment horizontal="center" vertical="center" wrapText="1"/>
    </xf>
    <xf numFmtId="0" fontId="60" fillId="19" borderId="26" xfId="0" applyFont="1" applyFill="1" applyBorder="1" applyAlignment="1">
      <alignment horizontal="center" vertical="center" wrapText="1"/>
    </xf>
    <xf numFmtId="0" fontId="83" fillId="0" borderId="29" xfId="64" applyFont="1" applyBorder="1" applyAlignment="1">
      <alignment horizontal="left" vertical="center" wrapText="1"/>
    </xf>
    <xf numFmtId="0" fontId="83" fillId="0" borderId="30" xfId="64" applyFont="1" applyBorder="1" applyAlignment="1">
      <alignment horizontal="left" vertical="center" wrapText="1"/>
    </xf>
    <xf numFmtId="0" fontId="83" fillId="0" borderId="26" xfId="64" applyFont="1" applyBorder="1" applyAlignment="1">
      <alignment horizontal="left" vertical="center" wrapText="1"/>
    </xf>
    <xf numFmtId="0" fontId="92" fillId="38" borderId="53" xfId="0" applyFont="1" applyFill="1" applyBorder="1" applyAlignment="1">
      <alignment horizontal="center" vertical="center" wrapText="1"/>
    </xf>
    <xf numFmtId="0" fontId="92" fillId="38" borderId="54" xfId="0" applyFont="1" applyFill="1" applyBorder="1" applyAlignment="1">
      <alignment horizontal="center" vertical="center" wrapText="1"/>
    </xf>
    <xf numFmtId="0" fontId="92" fillId="38" borderId="41" xfId="0" applyFont="1" applyFill="1" applyBorder="1" applyAlignment="1">
      <alignment horizontal="center" vertical="center" wrapText="1"/>
    </xf>
    <xf numFmtId="0" fontId="82" fillId="19" borderId="55" xfId="0" applyFont="1" applyFill="1" applyBorder="1" applyAlignment="1">
      <alignment horizontal="left" vertical="center"/>
    </xf>
    <xf numFmtId="0" fontId="82" fillId="19" borderId="56" xfId="0" applyFont="1" applyFill="1" applyBorder="1" applyAlignment="1">
      <alignment horizontal="left" vertical="center"/>
    </xf>
    <xf numFmtId="0" fontId="60" fillId="19" borderId="57" xfId="0" applyFont="1" applyFill="1" applyBorder="1" applyAlignment="1">
      <alignment horizontal="center" vertical="center" wrapText="1"/>
    </xf>
    <xf numFmtId="0" fontId="60" fillId="19" borderId="58" xfId="0" applyFont="1" applyFill="1" applyBorder="1" applyAlignment="1">
      <alignment horizontal="center" vertical="center" wrapText="1"/>
    </xf>
    <xf numFmtId="0" fontId="65" fillId="0" borderId="62" xfId="0" applyFont="1" applyBorder="1" applyAlignment="1">
      <alignment horizontal="right" vertical="center"/>
    </xf>
    <xf numFmtId="0" fontId="65" fillId="0" borderId="63" xfId="0" applyFont="1" applyBorder="1" applyAlignment="1">
      <alignment horizontal="right" vertical="center"/>
    </xf>
    <xf numFmtId="0" fontId="55" fillId="33" borderId="68" xfId="0" applyFont="1" applyFill="1" applyBorder="1" applyAlignment="1">
      <alignment horizontal="center" vertical="center" wrapText="1"/>
    </xf>
    <xf numFmtId="0" fontId="55" fillId="33" borderId="0" xfId="0" applyFont="1" applyFill="1" applyBorder="1" applyAlignment="1">
      <alignment horizontal="center" vertical="center" wrapText="1"/>
    </xf>
    <xf numFmtId="0" fontId="55" fillId="33" borderId="0" xfId="0" applyFont="1" applyFill="1" applyBorder="1" applyAlignment="1">
      <alignment horizontal="left" vertical="center" wrapText="1"/>
    </xf>
    <xf numFmtId="0" fontId="55" fillId="33" borderId="67" xfId="0" applyFont="1" applyFill="1" applyBorder="1" applyAlignment="1">
      <alignment horizontal="left" vertical="center" wrapText="1"/>
    </xf>
    <xf numFmtId="0" fontId="55" fillId="33" borderId="69" xfId="0" applyFont="1" applyFill="1" applyBorder="1" applyAlignment="1">
      <alignment horizontal="left" vertical="center" wrapText="1"/>
    </xf>
    <xf numFmtId="0" fontId="55" fillId="33" borderId="70" xfId="0" applyFont="1" applyFill="1" applyBorder="1" applyAlignment="1">
      <alignment horizontal="left" vertical="center" wrapText="1"/>
    </xf>
    <xf numFmtId="0" fontId="64" fillId="0" borderId="64" xfId="0" applyFont="1" applyBorder="1" applyAlignment="1">
      <alignment wrapText="1"/>
    </xf>
    <xf numFmtId="0" fontId="64" fillId="0" borderId="66" xfId="0" applyFont="1" applyBorder="1" applyAlignment="1">
      <alignment wrapText="1"/>
    </xf>
    <xf numFmtId="0" fontId="64" fillId="0" borderId="64" xfId="64" applyFont="1" applyFill="1" applyBorder="1" applyAlignment="1">
      <alignment vertical="center" wrapText="1"/>
    </xf>
    <xf numFmtId="0" fontId="64" fillId="0" borderId="65" xfId="64" applyFont="1" applyFill="1" applyBorder="1" applyAlignment="1">
      <alignment vertical="center" wrapText="1"/>
    </xf>
    <xf numFmtId="0" fontId="64" fillId="0" borderId="66" xfId="64" applyFont="1" applyFill="1" applyBorder="1" applyAlignment="1">
      <alignment vertical="center" wrapText="1"/>
    </xf>
    <xf numFmtId="0" fontId="64" fillId="0" borderId="61" xfId="64" applyFont="1" applyFill="1" applyBorder="1" applyAlignment="1">
      <alignment vertical="center" wrapText="1"/>
    </xf>
    <xf numFmtId="0" fontId="55" fillId="33" borderId="64" xfId="64" applyFont="1" applyFill="1" applyBorder="1" applyAlignment="1">
      <alignment horizontal="center" wrapText="1"/>
    </xf>
    <xf numFmtId="0" fontId="55" fillId="33" borderId="65" xfId="64" applyFont="1" applyFill="1" applyBorder="1" applyAlignment="1">
      <alignment horizontal="center" wrapText="1"/>
    </xf>
    <xf numFmtId="0" fontId="55" fillId="33" borderId="66" xfId="64" applyFont="1" applyFill="1" applyBorder="1" applyAlignment="1">
      <alignment horizontal="center" wrapText="1"/>
    </xf>
    <xf numFmtId="0" fontId="95" fillId="32" borderId="78" xfId="0" applyFont="1" applyFill="1" applyBorder="1" applyAlignment="1">
      <alignment horizontal="left" vertical="center"/>
    </xf>
    <xf numFmtId="0" fontId="62" fillId="32" borderId="77" xfId="0" applyFont="1" applyFill="1" applyBorder="1" applyAlignment="1">
      <alignment horizontal="center" vertical="center" wrapText="1"/>
    </xf>
    <xf numFmtId="0" fontId="61" fillId="42" borderId="71" xfId="0" applyFont="1" applyFill="1" applyBorder="1" applyAlignment="1">
      <alignment horizontal="center" vertical="center" wrapText="1"/>
    </xf>
    <xf numFmtId="0" fontId="94" fillId="43" borderId="73" xfId="0" applyFont="1" applyFill="1" applyBorder="1" applyAlignment="1">
      <alignment horizontal="center" vertical="center"/>
    </xf>
    <xf numFmtId="0" fontId="94" fillId="43" borderId="72" xfId="0" applyFont="1" applyFill="1" applyBorder="1" applyAlignment="1">
      <alignment horizontal="center" vertical="center"/>
    </xf>
    <xf numFmtId="0" fontId="53" fillId="42" borderId="0" xfId="64" applyFill="1" applyAlignment="1">
      <alignment horizontal="center"/>
    </xf>
    <xf numFmtId="0" fontId="53" fillId="42" borderId="79" xfId="64" applyFill="1" applyBorder="1" applyAlignment="1">
      <alignment horizontal="center"/>
    </xf>
    <xf numFmtId="0" fontId="102" fillId="0" borderId="0" xfId="64" applyFont="1" applyAlignment="1">
      <alignment horizontal="left"/>
    </xf>
    <xf numFmtId="0" fontId="102" fillId="0" borderId="0" xfId="64" applyFont="1" applyAlignment="1">
      <alignment horizontal="left" wrapText="1"/>
    </xf>
    <xf numFmtId="0" fontId="97" fillId="42" borderId="80" xfId="0" applyFont="1" applyFill="1" applyBorder="1" applyAlignment="1">
      <alignment vertical="center" wrapText="1"/>
    </xf>
    <xf numFmtId="0" fontId="100" fillId="44" borderId="81" xfId="0" applyFont="1" applyFill="1" applyBorder="1" applyAlignment="1">
      <alignment vertical="center" wrapText="1"/>
    </xf>
    <xf numFmtId="0" fontId="97" fillId="42" borderId="0" xfId="0" applyFont="1" applyFill="1" applyAlignment="1">
      <alignment horizontal="center" vertical="center" wrapText="1"/>
    </xf>
    <xf numFmtId="0" fontId="97" fillId="42" borderId="79" xfId="0" applyFont="1" applyFill="1" applyBorder="1" applyAlignment="1">
      <alignment horizontal="center" vertical="center" wrapText="1"/>
    </xf>
    <xf numFmtId="0" fontId="97" fillId="42" borderId="0" xfId="0" applyFont="1" applyFill="1" applyAlignment="1">
      <alignment horizontal="left" vertical="center" wrapText="1" indent="1"/>
    </xf>
    <xf numFmtId="0" fontId="97" fillId="42" borderId="79" xfId="0" applyFont="1" applyFill="1" applyBorder="1" applyAlignment="1">
      <alignment horizontal="left" vertical="center" wrapText="1" indent="1"/>
    </xf>
    <xf numFmtId="0" fontId="97" fillId="42" borderId="0" xfId="0" applyFont="1" applyFill="1" applyAlignment="1">
      <alignment vertical="center" wrapText="1"/>
    </xf>
    <xf numFmtId="0" fontId="97" fillId="42" borderId="79" xfId="0" applyFont="1" applyFill="1" applyBorder="1" applyAlignment="1">
      <alignment vertical="center" wrapText="1"/>
    </xf>
    <xf numFmtId="0" fontId="97" fillId="42" borderId="77" xfId="0" applyFont="1" applyFill="1" applyBorder="1" applyAlignment="1">
      <alignment horizontal="left" vertical="center" wrapText="1"/>
    </xf>
    <xf numFmtId="0" fontId="97" fillId="42" borderId="0" xfId="0" applyFont="1" applyFill="1" applyAlignment="1">
      <alignment horizontal="left" vertical="center" wrapText="1"/>
    </xf>
    <xf numFmtId="0" fontId="97" fillId="42" borderId="80" xfId="0" applyFont="1" applyFill="1" applyBorder="1" applyAlignment="1">
      <alignment horizontal="center" vertical="center" wrapText="1"/>
    </xf>
    <xf numFmtId="0" fontId="100" fillId="44" borderId="80" xfId="0" applyFont="1" applyFill="1" applyBorder="1" applyAlignment="1">
      <alignment vertical="center" wrapText="1"/>
    </xf>
    <xf numFmtId="167" fontId="66" fillId="32" borderId="28" xfId="0" applyNumberFormat="1" applyFont="1" applyFill="1" applyBorder="1" applyAlignment="1">
      <alignment horizontal="center" vertical="center" wrapText="1"/>
    </xf>
    <xf numFmtId="167" fontId="67" fillId="32" borderId="28" xfId="0" applyNumberFormat="1" applyFont="1" applyFill="1" applyBorder="1" applyAlignment="1">
      <alignment horizontal="center" vertical="center" wrapText="1"/>
    </xf>
  </cellXfs>
  <cellStyles count="98">
    <cellStyle name="Bad" xfId="22" builtinId="27" hidden="1"/>
    <cellStyle name="Calculation" xfId="26" builtinId="22" hidden="1"/>
    <cellStyle name="Check Cell" xfId="28" builtinId="23" hidden="1"/>
    <cellStyle name="Check RedRedGreen" xfId="44" xr:uid="{00000000-0005-0000-0000-000003000000}"/>
    <cellStyle name="Comma 2" xfId="61" xr:uid="{00000000-0005-0000-0000-000004000000}"/>
    <cellStyle name="Comma 2 2" xfId="71" xr:uid="{00000000-0005-0000-0000-000005000000}"/>
    <cellStyle name="Comma 2 2 2" xfId="79" xr:uid="{00000000-0005-0000-0000-000006000000}"/>
    <cellStyle name="Comma 2 2 2 2" xfId="96" xr:uid="{990486FD-1F6C-400B-9F16-641FEED83F6F}"/>
    <cellStyle name="Comma 2 2 3" xfId="88" xr:uid="{1DE824B9-9F54-49C7-9FEB-78CE5F168776}"/>
    <cellStyle name="Comma 2 3" xfId="75" xr:uid="{00000000-0005-0000-0000-000007000000}"/>
    <cellStyle name="Comma 2 3 2" xfId="92" xr:uid="{27A1373B-371E-43C0-A53D-F5630654D688}"/>
    <cellStyle name="Comma 2 4" xfId="84" xr:uid="{E1896CE5-AEA8-44FE-927E-17AA98079DB6}"/>
    <cellStyle name="Currency" xfId="1" builtinId="4" hidden="1" customBuiltin="1"/>
    <cellStyle name="Currency" xfId="40" xr:uid="{00000000-0005-0000-0000-000009000000}"/>
    <cellStyle name="Currency 2" xfId="59" xr:uid="{00000000-0005-0000-0000-00000A000000}"/>
    <cellStyle name="Currency 2 2" xfId="69" xr:uid="{00000000-0005-0000-0000-00000B000000}"/>
    <cellStyle name="Currency 2 2 2" xfId="77" xr:uid="{00000000-0005-0000-0000-00000C000000}"/>
    <cellStyle name="Currency 2 2 2 2" xfId="94" xr:uid="{FBADE378-E210-4FA3-B6FF-88EDA1EB5E6A}"/>
    <cellStyle name="Currency 2 2 3" xfId="86" xr:uid="{16248300-A828-4379-9099-C2BF247E34AE}"/>
    <cellStyle name="Currency 2 3" xfId="73" xr:uid="{00000000-0005-0000-0000-00000D000000}"/>
    <cellStyle name="Currency 2 3 2" xfId="90" xr:uid="{26C48BDD-0741-4EF4-A49D-B93D0665B4F8}"/>
    <cellStyle name="Currency 2 4" xfId="82" xr:uid="{59D11A1D-A3FC-466B-9023-C11990ECE303}"/>
    <cellStyle name="Currency Assumptions" xfId="19" xr:uid="{00000000-0005-0000-0000-00000E000000}"/>
    <cellStyle name="Currency Input" xfId="49" xr:uid="{00000000-0005-0000-0000-00000F000000}"/>
    <cellStyle name="Date" xfId="11" xr:uid="{00000000-0005-0000-0000-000010000000}"/>
    <cellStyle name="Date Assumptions" xfId="12" xr:uid="{00000000-0005-0000-0000-000011000000}"/>
    <cellStyle name="Date Input" xfId="48" xr:uid="{00000000-0005-0000-0000-000012000000}"/>
    <cellStyle name="Dropdown" xfId="53" xr:uid="{00000000-0005-0000-0000-000013000000}"/>
    <cellStyle name="Explanatory Text" xfId="31" builtinId="53" hidden="1"/>
    <cellStyle name="External Link" xfId="55" xr:uid="{00000000-0005-0000-0000-000015000000}"/>
    <cellStyle name="Good" xfId="21" builtinId="26" hidden="1"/>
    <cellStyle name="Heading 1" xfId="3" builtinId="16" customBuiltin="1"/>
    <cellStyle name="Heading 1 2" xfId="66" xr:uid="{00000000-0005-0000-0000-000018000000}"/>
    <cellStyle name="Heading 2" xfId="4" builtinId="17" hidden="1" customBuiltin="1"/>
    <cellStyle name="Heading 2" xfId="67" xr:uid="{00000000-0005-0000-0000-00001A000000}"/>
    <cellStyle name="Heading 2 Input" xfId="38" xr:uid="{00000000-0005-0000-0000-00001B000000}"/>
    <cellStyle name="Heading 2 Output" xfId="39" xr:uid="{00000000-0005-0000-0000-00001C000000}"/>
    <cellStyle name="Heading 3" xfId="5" builtinId="18" hidden="1" customBuiltin="1"/>
    <cellStyle name="Heading 3 Input" xfId="34" xr:uid="{00000000-0005-0000-0000-00001E000000}"/>
    <cellStyle name="Heading 3 Output" xfId="35" xr:uid="{00000000-0005-0000-0000-00001F000000}"/>
    <cellStyle name="Heading 3 Output 2" xfId="65" xr:uid="{00000000-0005-0000-0000-000020000000}"/>
    <cellStyle name="Heading 4" xfId="6" builtinId="19" hidden="1" customBuiltin="1"/>
    <cellStyle name="Heading 4 Assumptions" xfId="8" xr:uid="{00000000-0005-0000-0000-000022000000}"/>
    <cellStyle name="Heading 4 Input" xfId="36" xr:uid="{00000000-0005-0000-0000-000023000000}"/>
    <cellStyle name="Heading 4 Output" xfId="37" xr:uid="{00000000-0005-0000-0000-000024000000}"/>
    <cellStyle name="Hyperlink" xfId="32" builtinId="8" customBuiltin="1"/>
    <cellStyle name="Input" xfId="24" builtinId="20" hidden="1"/>
    <cellStyle name="Line Item Modifier" xfId="41" xr:uid="{00000000-0005-0000-0000-000027000000}"/>
    <cellStyle name="Linked Cell" xfId="27" builtinId="24" hidden="1"/>
    <cellStyle name="Multiple" xfId="17" xr:uid="{00000000-0005-0000-0000-000029000000}"/>
    <cellStyle name="Multiple Assumptions" xfId="18" xr:uid="{00000000-0005-0000-0000-00002A000000}"/>
    <cellStyle name="Multiple Input" xfId="50" xr:uid="{00000000-0005-0000-0000-00002B000000}"/>
    <cellStyle name="Neutral" xfId="23" builtinId="28" hidden="1"/>
    <cellStyle name="Normal" xfId="0" builtinId="0" customBuiltin="1"/>
    <cellStyle name="Normal 10 2" xfId="56" xr:uid="{00000000-0005-0000-0000-00002E000000}"/>
    <cellStyle name="Normal 2" xfId="57" xr:uid="{00000000-0005-0000-0000-00002F000000}"/>
    <cellStyle name="Normal 3" xfId="58" xr:uid="{00000000-0005-0000-0000-000030000000}"/>
    <cellStyle name="Normal 3 2" xfId="68" xr:uid="{00000000-0005-0000-0000-000031000000}"/>
    <cellStyle name="Normal 3 2 2" xfId="76" xr:uid="{00000000-0005-0000-0000-000032000000}"/>
    <cellStyle name="Normal 3 2 2 2" xfId="93" xr:uid="{F7C21F4E-50D3-42F6-8D57-EFD9D71B5440}"/>
    <cellStyle name="Normal 3 2 3" xfId="85" xr:uid="{C3C7B45A-91C5-4FC6-93E7-20C42855730E}"/>
    <cellStyle name="Normal 3 3" xfId="72" xr:uid="{00000000-0005-0000-0000-000033000000}"/>
    <cellStyle name="Normal 3 3 2" xfId="89" xr:uid="{8AF1A526-950B-4404-BE3B-D01A9B30FA2A}"/>
    <cellStyle name="Normal 3 4" xfId="81" xr:uid="{B3F1C965-EFE3-4A33-812C-A933C841939F}"/>
    <cellStyle name="Normal 4" xfId="64" xr:uid="{00000000-0005-0000-0000-000034000000}"/>
    <cellStyle name="Normal 5" xfId="80" xr:uid="{669F43E4-43F2-44A7-A377-009F5B8CF605}"/>
    <cellStyle name="Normal 5 2" xfId="97" xr:uid="{4B6EB5B9-E31E-4A2F-8CA5-1DEFA535D422}"/>
    <cellStyle name="Not Applicable" xfId="54" xr:uid="{00000000-0005-0000-0000-000035000000}"/>
    <cellStyle name="Note" xfId="30" builtinId="10" hidden="1"/>
    <cellStyle name="Number" xfId="13" xr:uid="{00000000-0005-0000-0000-000037000000}"/>
    <cellStyle name="Number Assumptions" xfId="14" xr:uid="{00000000-0005-0000-0000-000038000000}"/>
    <cellStyle name="Number Input" xfId="47" xr:uid="{00000000-0005-0000-0000-000039000000}"/>
    <cellStyle name="Output" xfId="25" builtinId="21" hidden="1"/>
    <cellStyle name="Percent" xfId="62" builtinId="5"/>
    <cellStyle name="Percent 2" xfId="60" xr:uid="{00000000-0005-0000-0000-00003C000000}"/>
    <cellStyle name="Percent 2 2" xfId="70" xr:uid="{00000000-0005-0000-0000-00003D000000}"/>
    <cellStyle name="Percent 2 2 2" xfId="78" xr:uid="{00000000-0005-0000-0000-00003E000000}"/>
    <cellStyle name="Percent 2 2 2 2" xfId="95" xr:uid="{F90FF4DC-369F-4C91-B354-58FB5444C994}"/>
    <cellStyle name="Percent 2 2 3" xfId="87" xr:uid="{053A910D-8C8B-4899-BB1E-D87671ECC94B}"/>
    <cellStyle name="Percent 2 3" xfId="74" xr:uid="{00000000-0005-0000-0000-00003F000000}"/>
    <cellStyle name="Percent 2 3 2" xfId="91" xr:uid="{96E706D4-0665-487A-8347-A392EF2CF965}"/>
    <cellStyle name="Percent 2 4" xfId="83" xr:uid="{E74948B5-8E62-40CD-9216-191C22B57F07}"/>
    <cellStyle name="Percentage" xfId="15" xr:uid="{00000000-0005-0000-0000-000040000000}"/>
    <cellStyle name="Percentage Assumptions" xfId="16" xr:uid="{00000000-0005-0000-0000-000041000000}"/>
    <cellStyle name="Percentage Input" xfId="51" xr:uid="{00000000-0005-0000-0000-000042000000}"/>
    <cellStyle name="Sheet Title Input" xfId="20" xr:uid="{00000000-0005-0000-0000-000043000000}"/>
    <cellStyle name="Sheet Title Input 2" xfId="63" xr:uid="{00000000-0005-0000-0000-000044000000}"/>
    <cellStyle name="Sheet Title Output" xfId="33" xr:uid="{00000000-0005-0000-0000-000045000000}"/>
    <cellStyle name="Table Header 1" xfId="42" xr:uid="{00000000-0005-0000-0000-000046000000}"/>
    <cellStyle name="Table Header 2" xfId="43" xr:uid="{00000000-0005-0000-0000-000047000000}"/>
    <cellStyle name="Title" xfId="2" builtinId="15" hidden="1"/>
    <cellStyle name="Total" xfId="7" builtinId="25" hidden="1"/>
    <cellStyle name="Trigger Assumption GreenRedGrey" xfId="45" xr:uid="{00000000-0005-0000-0000-00004A000000}"/>
    <cellStyle name="Trigger GreenRedGrey" xfId="46" xr:uid="{00000000-0005-0000-0000-00004B000000}"/>
    <cellStyle name="Warning Text" xfId="29" builtinId="11" hidden="1"/>
    <cellStyle name="Year" xfId="9" xr:uid="{00000000-0005-0000-0000-00004D000000}"/>
    <cellStyle name="Year Assumptions" xfId="10" xr:uid="{00000000-0005-0000-0000-00004E000000}"/>
    <cellStyle name="Year Input" xfId="52" xr:uid="{00000000-0005-0000-0000-00004F000000}"/>
  </cellStyles>
  <dxfs count="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00B050"/>
      </font>
    </dxf>
    <dxf>
      <font>
        <b val="0"/>
        <i val="0"/>
        <color rgb="FF00B050"/>
      </font>
    </dxf>
  </dxfs>
  <tableStyles count="0" defaultTableStyle="TableStyleMedium2" defaultPivotStyle="PivotStyleLight16"/>
  <colors>
    <mruColors>
      <color rgb="FFFFD339"/>
      <color rgb="FF2A3D6F"/>
      <color rgb="FF75842F"/>
      <color rgb="FF8C1B10"/>
      <color rgb="FF00AFA9"/>
      <color rgb="FFBBE1E0"/>
      <color rgb="FF4BB0E4"/>
      <color rgb="FF0061AC"/>
      <color rgb="FF007143"/>
      <color rgb="FFEF7D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'3'!$M$62</c:f>
              <c:strCache>
                <c:ptCount val="1"/>
                <c:pt idx="0">
                  <c:v>Initial proposal</c:v>
                </c:pt>
              </c:strCache>
            </c:strRef>
          </c:tx>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'3'!$N$62:$R$62</c:f>
              <c:numCache>
                <c:formatCode>_(#,##0.0_);\(#,##0.0\);_("-"_)</c:formatCode>
                <c:ptCount val="5"/>
                <c:pt idx="0">
                  <c:v>10.761451866960643</c:v>
                </c:pt>
                <c:pt idx="1">
                  <c:v>9.4308482188013425</c:v>
                </c:pt>
                <c:pt idx="2">
                  <c:v>7.3596957973945534</c:v>
                </c:pt>
                <c:pt idx="3">
                  <c:v>4.8917166176201921</c:v>
                </c:pt>
                <c:pt idx="4">
                  <c:v>5.0514562576843405</c:v>
                </c:pt>
              </c:numCache>
            </c:numRef>
          </c:val>
          <c:extLst>
            <c:ext xmlns:c16="http://schemas.microsoft.com/office/drawing/2014/chart" uri="{C3380CC4-5D6E-409C-BE32-E72D297353CC}">
              <c16:uniqueId val="{00000000-67C2-4743-B8EF-FFEA0793EF1A}"/>
            </c:ext>
          </c:extLst>
        </c:ser>
        <c:ser>
          <c:idx val="1"/>
          <c:order val="1"/>
          <c:tx>
            <c:strRef>
              <c:f>'3'!$M$63</c:f>
              <c:strCache>
                <c:ptCount val="1"/>
                <c:pt idx="0">
                  <c:v>Draft decision</c:v>
                </c:pt>
              </c:strCache>
            </c:strRef>
          </c:tx>
          <c:spPr>
            <a:solidFill>
              <a:srgbClr val="8C1B1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'3'!$N$63:$R$63</c:f>
              <c:numCache>
                <c:formatCode>_(#,##0.0_);\(#,##0.0\);_("-"_)</c:formatCode>
                <c:ptCount val="5"/>
                <c:pt idx="0">
                  <c:v>5.1390618580294847</c:v>
                </c:pt>
                <c:pt idx="1">
                  <c:v>5.1325965368776227</c:v>
                </c:pt>
                <c:pt idx="2">
                  <c:v>5.1415060880845678</c:v>
                </c:pt>
                <c:pt idx="3">
                  <c:v>5.1578362816014156</c:v>
                </c:pt>
                <c:pt idx="4">
                  <c:v>5.1758017745347047</c:v>
                </c:pt>
              </c:numCache>
            </c:numRef>
          </c:val>
          <c:extLst>
            <c:ext xmlns:c16="http://schemas.microsoft.com/office/drawing/2014/chart" uri="{C3380CC4-5D6E-409C-BE32-E72D297353CC}">
              <c16:uniqueId val="{00000001-67C2-4743-B8EF-FFEA0793EF1A}"/>
            </c:ext>
          </c:extLst>
        </c:ser>
        <c:ser>
          <c:idx val="2"/>
          <c:order val="2"/>
          <c:tx>
            <c:strRef>
              <c:f>'3'!$M$64</c:f>
              <c:strCache>
                <c:ptCount val="1"/>
                <c:pt idx="0">
                  <c:v>Revised proposal</c:v>
                </c:pt>
              </c:strCache>
            </c:strRef>
          </c:tx>
          <c:spPr>
            <a:solidFill>
              <a:srgbClr val="75842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'3'!$N$64:$R$64</c:f>
              <c:numCache>
                <c:formatCode>_(#,##0.0_);\(#,##0.0\);_("-"_)</c:formatCode>
                <c:ptCount val="5"/>
                <c:pt idx="0">
                  <c:v>6.6129068962029676</c:v>
                </c:pt>
                <c:pt idx="1">
                  <c:v>6.4499981898347061</c:v>
                </c:pt>
                <c:pt idx="2">
                  <c:v>6.1840002532407246</c:v>
                </c:pt>
                <c:pt idx="3">
                  <c:v>6.6141751339849062</c:v>
                </c:pt>
                <c:pt idx="4">
                  <c:v>6.237164186604919</c:v>
                </c:pt>
              </c:numCache>
            </c:numRef>
          </c:val>
          <c:extLst>
            <c:ext xmlns:c16="http://schemas.microsoft.com/office/drawing/2014/chart" uri="{C3380CC4-5D6E-409C-BE32-E72D297353CC}">
              <c16:uniqueId val="{00000002-67C2-4743-B8EF-FFEA0793EF1A}"/>
            </c:ext>
          </c:extLst>
        </c:ser>
        <c:dLbls>
          <c:showLegendKey val="0"/>
          <c:showVal val="0"/>
          <c:showCatName val="0"/>
          <c:showSerName val="0"/>
          <c:showPercent val="0"/>
          <c:showBubbleSize val="0"/>
        </c:dLbls>
        <c:gapWidth val="150"/>
        <c:overlap val="-18"/>
        <c:axId val="1537083968"/>
        <c:axId val="1767201824"/>
      </c:barChart>
      <c:catAx>
        <c:axId val="153708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7201824"/>
        <c:crosses val="autoZero"/>
        <c:auto val="1"/>
        <c:lblAlgn val="ctr"/>
        <c:lblOffset val="100"/>
        <c:noMultiLvlLbl val="0"/>
      </c:catAx>
      <c:valAx>
        <c:axId val="176720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3708396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40540921081446E-2"/>
          <c:y val="4.4995013921132199E-2"/>
          <c:w val="0.87406891618728932"/>
          <c:h val="0.76077288211314009"/>
        </c:manualLayout>
      </c:layout>
      <c:barChart>
        <c:barDir val="col"/>
        <c:grouping val="stacked"/>
        <c:varyColors val="0"/>
        <c:ser>
          <c:idx val="0"/>
          <c:order val="0"/>
          <c:tx>
            <c:strRef>
              <c:f>CAPEX_O!$M$171</c:f>
              <c:strCache>
                <c:ptCount val="1"/>
                <c:pt idx="0">
                  <c:v>Benign</c:v>
                </c:pt>
              </c:strCache>
            </c:strRef>
          </c:tx>
          <c:spPr>
            <a:solidFill>
              <a:srgbClr val="75842F"/>
            </a:solidFill>
            <a:ln>
              <a:noFill/>
            </a:ln>
            <a:effectLst/>
          </c:spPr>
          <c:invertIfNegative val="0"/>
          <c:cat>
            <c:strRef>
              <c:f>CAPEX_O!$N$170:$AH$170</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Total</c:v>
                </c:pt>
              </c:strCache>
            </c:strRef>
          </c:cat>
          <c:val>
            <c:numRef>
              <c:f>CAPEX_O!$N$171:$AG$171</c:f>
              <c:numCache>
                <c:formatCode>_-* #,##0_-;\-* #,##0_-;_-* "-"??_-;_-@_-</c:formatCode>
                <c:ptCount val="20"/>
                <c:pt idx="0">
                  <c:v>602</c:v>
                </c:pt>
                <c:pt idx="1">
                  <c:v>171</c:v>
                </c:pt>
                <c:pt idx="2">
                  <c:v>230</c:v>
                </c:pt>
                <c:pt idx="3">
                  <c:v>38</c:v>
                </c:pt>
                <c:pt idx="4">
                  <c:v>143</c:v>
                </c:pt>
                <c:pt idx="5">
                  <c:v>505</c:v>
                </c:pt>
                <c:pt idx="6">
                  <c:v>390</c:v>
                </c:pt>
                <c:pt idx="7">
                  <c:v>148</c:v>
                </c:pt>
                <c:pt idx="8">
                  <c:v>974</c:v>
                </c:pt>
                <c:pt idx="9">
                  <c:v>428</c:v>
                </c:pt>
                <c:pt idx="10">
                  <c:v>268</c:v>
                </c:pt>
                <c:pt idx="11">
                  <c:v>69</c:v>
                </c:pt>
                <c:pt idx="12">
                  <c:v>15</c:v>
                </c:pt>
                <c:pt idx="13">
                  <c:v>41</c:v>
                </c:pt>
                <c:pt idx="14">
                  <c:v>20</c:v>
                </c:pt>
                <c:pt idx="15">
                  <c:v>2</c:v>
                </c:pt>
                <c:pt idx="16">
                  <c:v>0</c:v>
                </c:pt>
                <c:pt idx="17">
                  <c:v>11</c:v>
                </c:pt>
                <c:pt idx="18">
                  <c:v>2</c:v>
                </c:pt>
                <c:pt idx="19">
                  <c:v>0</c:v>
                </c:pt>
              </c:numCache>
            </c:numRef>
          </c:val>
          <c:extLst>
            <c:ext xmlns:c16="http://schemas.microsoft.com/office/drawing/2014/chart" uri="{C3380CC4-5D6E-409C-BE32-E72D297353CC}">
              <c16:uniqueId val="{00000000-79C4-48A5-976F-8DD31C3F2A4A}"/>
            </c:ext>
          </c:extLst>
        </c:ser>
        <c:ser>
          <c:idx val="1"/>
          <c:order val="1"/>
          <c:tx>
            <c:strRef>
              <c:f>CAPEX_O!$M$172</c:f>
              <c:strCache>
                <c:ptCount val="1"/>
                <c:pt idx="0">
                  <c:v>Flood</c:v>
                </c:pt>
              </c:strCache>
            </c:strRef>
          </c:tx>
          <c:spPr>
            <a:solidFill>
              <a:schemeClr val="bg1">
                <a:lumMod val="50000"/>
              </a:schemeClr>
            </a:solidFill>
            <a:ln>
              <a:noFill/>
            </a:ln>
            <a:effectLst/>
          </c:spPr>
          <c:invertIfNegative val="0"/>
          <c:cat>
            <c:strRef>
              <c:f>CAPEX_O!$N$170:$AH$170</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Total</c:v>
                </c:pt>
              </c:strCache>
            </c:strRef>
          </c:cat>
          <c:val>
            <c:numRef>
              <c:f>CAPEX_O!$N$172:$AG$172</c:f>
              <c:numCache>
                <c:formatCode>_-* #,##0_-;\-* #,##0_-;_-* "-"??_-;_-@_-</c:formatCode>
                <c:ptCount val="20"/>
                <c:pt idx="0">
                  <c:v>14</c:v>
                </c:pt>
                <c:pt idx="1">
                  <c:v>21</c:v>
                </c:pt>
                <c:pt idx="2">
                  <c:v>16</c:v>
                </c:pt>
                <c:pt idx="3">
                  <c:v>26</c:v>
                </c:pt>
                <c:pt idx="4">
                  <c:v>26</c:v>
                </c:pt>
                <c:pt idx="5">
                  <c:v>134</c:v>
                </c:pt>
                <c:pt idx="6">
                  <c:v>5</c:v>
                </c:pt>
                <c:pt idx="7">
                  <c:v>68</c:v>
                </c:pt>
                <c:pt idx="8">
                  <c:v>332</c:v>
                </c:pt>
                <c:pt idx="9">
                  <c:v>55</c:v>
                </c:pt>
                <c:pt idx="10">
                  <c:v>40</c:v>
                </c:pt>
                <c:pt idx="11">
                  <c:v>8</c:v>
                </c:pt>
                <c:pt idx="12">
                  <c:v>8</c:v>
                </c:pt>
                <c:pt idx="13">
                  <c:v>0</c:v>
                </c:pt>
                <c:pt idx="14">
                  <c:v>0</c:v>
                </c:pt>
                <c:pt idx="15">
                  <c:v>1</c:v>
                </c:pt>
                <c:pt idx="16">
                  <c:v>0</c:v>
                </c:pt>
                <c:pt idx="17">
                  <c:v>3</c:v>
                </c:pt>
                <c:pt idx="18">
                  <c:v>0</c:v>
                </c:pt>
                <c:pt idx="19">
                  <c:v>0</c:v>
                </c:pt>
              </c:numCache>
            </c:numRef>
          </c:val>
          <c:extLst>
            <c:ext xmlns:c16="http://schemas.microsoft.com/office/drawing/2014/chart" uri="{C3380CC4-5D6E-409C-BE32-E72D297353CC}">
              <c16:uniqueId val="{00000001-79C4-48A5-976F-8DD31C3F2A4A}"/>
            </c:ext>
          </c:extLst>
        </c:ser>
        <c:ser>
          <c:idx val="2"/>
          <c:order val="2"/>
          <c:tx>
            <c:strRef>
              <c:f>CAPEX_O!$M$173</c:f>
              <c:strCache>
                <c:ptCount val="1"/>
                <c:pt idx="0">
                  <c:v>High Salt Area (HSA)</c:v>
                </c:pt>
              </c:strCache>
            </c:strRef>
          </c:tx>
          <c:spPr>
            <a:solidFill>
              <a:srgbClr val="C00000"/>
            </a:solidFill>
            <a:ln>
              <a:noFill/>
            </a:ln>
            <a:effectLst/>
          </c:spPr>
          <c:invertIfNegative val="0"/>
          <c:cat>
            <c:strRef>
              <c:f>CAPEX_O!$N$170:$AH$170</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Total</c:v>
                </c:pt>
              </c:strCache>
            </c:strRef>
          </c:cat>
          <c:val>
            <c:numRef>
              <c:f>CAPEX_O!$N$173:$AG$173</c:f>
              <c:numCache>
                <c:formatCode>_-* #,##0_-;\-* #,##0_-;_-* "-"??_-;_-@_-</c:formatCode>
                <c:ptCount val="20"/>
                <c:pt idx="0">
                  <c:v>17</c:v>
                </c:pt>
                <c:pt idx="1">
                  <c:v>4</c:v>
                </c:pt>
                <c:pt idx="2">
                  <c:v>0</c:v>
                </c:pt>
                <c:pt idx="3">
                  <c:v>2</c:v>
                </c:pt>
                <c:pt idx="4">
                  <c:v>3</c:v>
                </c:pt>
                <c:pt idx="5">
                  <c:v>2</c:v>
                </c:pt>
                <c:pt idx="6">
                  <c:v>2</c:v>
                </c:pt>
                <c:pt idx="7">
                  <c:v>7</c:v>
                </c:pt>
                <c:pt idx="8">
                  <c:v>68</c:v>
                </c:pt>
                <c:pt idx="9">
                  <c:v>50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9C4-48A5-976F-8DD31C3F2A4A}"/>
            </c:ext>
          </c:extLst>
        </c:ser>
        <c:ser>
          <c:idx val="3"/>
          <c:order val="3"/>
          <c:tx>
            <c:strRef>
              <c:f>CAPEX_O!$M$174</c:f>
              <c:strCache>
                <c:ptCount val="1"/>
                <c:pt idx="0">
                  <c:v>Flood &amp; HSA</c:v>
                </c:pt>
              </c:strCache>
            </c:strRef>
          </c:tx>
          <c:spPr>
            <a:solidFill>
              <a:schemeClr val="tx1"/>
            </a:solidFill>
            <a:ln>
              <a:noFill/>
            </a:ln>
            <a:effectLst/>
          </c:spPr>
          <c:invertIfNegative val="0"/>
          <c:cat>
            <c:strRef>
              <c:f>CAPEX_O!$N$170:$AH$170</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Total</c:v>
                </c:pt>
              </c:strCache>
            </c:strRef>
          </c:cat>
          <c:val>
            <c:numRef>
              <c:f>CAPEX_O!$N$174:$AG$174</c:f>
              <c:numCache>
                <c:formatCode>_-* #,##0_-;\-* #,##0_-;_-* "-"??_-;_-@_-</c:formatCode>
                <c:ptCount val="20"/>
                <c:pt idx="0">
                  <c:v>8</c:v>
                </c:pt>
                <c:pt idx="1">
                  <c:v>2</c:v>
                </c:pt>
                <c:pt idx="2">
                  <c:v>2</c:v>
                </c:pt>
                <c:pt idx="3">
                  <c:v>2</c:v>
                </c:pt>
                <c:pt idx="4">
                  <c:v>14</c:v>
                </c:pt>
                <c:pt idx="5">
                  <c:v>1</c:v>
                </c:pt>
                <c:pt idx="6">
                  <c:v>0</c:v>
                </c:pt>
                <c:pt idx="7">
                  <c:v>6</c:v>
                </c:pt>
                <c:pt idx="8">
                  <c:v>73</c:v>
                </c:pt>
                <c:pt idx="9">
                  <c:v>6</c:v>
                </c:pt>
                <c:pt idx="10">
                  <c:v>3</c:v>
                </c:pt>
                <c:pt idx="11">
                  <c:v>0</c:v>
                </c:pt>
                <c:pt idx="12">
                  <c:v>0</c:v>
                </c:pt>
                <c:pt idx="13">
                  <c:v>0</c:v>
                </c:pt>
                <c:pt idx="14">
                  <c:v>0</c:v>
                </c:pt>
                <c:pt idx="15">
                  <c:v>0</c:v>
                </c:pt>
                <c:pt idx="16">
                  <c:v>2</c:v>
                </c:pt>
                <c:pt idx="17">
                  <c:v>0</c:v>
                </c:pt>
                <c:pt idx="18">
                  <c:v>0</c:v>
                </c:pt>
                <c:pt idx="19">
                  <c:v>0</c:v>
                </c:pt>
              </c:numCache>
            </c:numRef>
          </c:val>
          <c:extLst>
            <c:ext xmlns:c16="http://schemas.microsoft.com/office/drawing/2014/chart" uri="{C3380CC4-5D6E-409C-BE32-E72D297353CC}">
              <c16:uniqueId val="{00000003-79C4-48A5-976F-8DD31C3F2A4A}"/>
            </c:ext>
          </c:extLst>
        </c:ser>
        <c:dLbls>
          <c:showLegendKey val="0"/>
          <c:showVal val="0"/>
          <c:showCatName val="0"/>
          <c:showSerName val="0"/>
          <c:showPercent val="0"/>
          <c:showBubbleSize val="0"/>
        </c:dLbls>
        <c:gapWidth val="50"/>
        <c:overlap val="100"/>
        <c:axId val="1785241328"/>
        <c:axId val="1848109776"/>
      </c:barChart>
      <c:catAx>
        <c:axId val="178524132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Age</a:t>
                </a:r>
              </a:p>
            </c:rich>
          </c:tx>
          <c:layout>
            <c:manualLayout>
              <c:xMode val="edge"/>
              <c:yMode val="edge"/>
              <c:x val="0.95396751392588552"/>
              <c:y val="0.8221879711844529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48109776"/>
        <c:crosses val="autoZero"/>
        <c:auto val="1"/>
        <c:lblAlgn val="ctr"/>
        <c:lblOffset val="100"/>
        <c:noMultiLvlLbl val="0"/>
      </c:catAx>
      <c:valAx>
        <c:axId val="1848109776"/>
        <c:scaling>
          <c:orientation val="minMax"/>
          <c:max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785241328"/>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8241507629339E-2"/>
          <c:y val="5.6935998384817284E-2"/>
          <c:w val="0.85283891080412422"/>
          <c:h val="0.69728568544316571"/>
        </c:manualLayout>
      </c:layout>
      <c:barChart>
        <c:barDir val="col"/>
        <c:grouping val="clustered"/>
        <c:varyColors val="0"/>
        <c:ser>
          <c:idx val="0"/>
          <c:order val="0"/>
          <c:tx>
            <c:strRef>
              <c:f>CAPEX_O!$M$188</c:f>
              <c:strCache>
                <c:ptCount val="1"/>
                <c:pt idx="0">
                  <c:v>Benign</c:v>
                </c:pt>
              </c:strCache>
            </c:strRef>
          </c:tx>
          <c:spPr>
            <a:solidFill>
              <a:srgbClr val="75842F"/>
            </a:solidFill>
            <a:ln>
              <a:noFill/>
            </a:ln>
            <a:effectLst/>
          </c:spPr>
          <c:invertIfNegative val="0"/>
          <c:cat>
            <c:numRef>
              <c:f>CAPEX_O!$N$187:$AV$187</c:f>
              <c:numCache>
                <c:formatCode>General</c:formatCode>
                <c:ptCount val="35"/>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numCache>
            </c:numRef>
          </c:cat>
          <c:val>
            <c:numRef>
              <c:f>CAPEX_O!$N$188:$AV$188</c:f>
              <c:numCache>
                <c:formatCode>_-* #,##0_-;\-* #,##0_-;_-* "-"??_-;_-@_-</c:formatCode>
                <c:ptCount val="35"/>
                <c:pt idx="0">
                  <c:v>1</c:v>
                </c:pt>
                <c:pt idx="1">
                  <c:v>0</c:v>
                </c:pt>
                <c:pt idx="2">
                  <c:v>0</c:v>
                </c:pt>
                <c:pt idx="3">
                  <c:v>0</c:v>
                </c:pt>
                <c:pt idx="4">
                  <c:v>0</c:v>
                </c:pt>
                <c:pt idx="5">
                  <c:v>1</c:v>
                </c:pt>
                <c:pt idx="6">
                  <c:v>0</c:v>
                </c:pt>
                <c:pt idx="7">
                  <c:v>0</c:v>
                </c:pt>
                <c:pt idx="8">
                  <c:v>0</c:v>
                </c:pt>
                <c:pt idx="9">
                  <c:v>0</c:v>
                </c:pt>
                <c:pt idx="10">
                  <c:v>1</c:v>
                </c:pt>
                <c:pt idx="11">
                  <c:v>0</c:v>
                </c:pt>
                <c:pt idx="12">
                  <c:v>0</c:v>
                </c:pt>
                <c:pt idx="13">
                  <c:v>2</c:v>
                </c:pt>
                <c:pt idx="14">
                  <c:v>0</c:v>
                </c:pt>
                <c:pt idx="15">
                  <c:v>0</c:v>
                </c:pt>
                <c:pt idx="16">
                  <c:v>3</c:v>
                </c:pt>
                <c:pt idx="17">
                  <c:v>9</c:v>
                </c:pt>
                <c:pt idx="18">
                  <c:v>3</c:v>
                </c:pt>
                <c:pt idx="19">
                  <c:v>3</c:v>
                </c:pt>
                <c:pt idx="20">
                  <c:v>0</c:v>
                </c:pt>
                <c:pt idx="21">
                  <c:v>1</c:v>
                </c:pt>
                <c:pt idx="22">
                  <c:v>8</c:v>
                </c:pt>
                <c:pt idx="23">
                  <c:v>11</c:v>
                </c:pt>
                <c:pt idx="24">
                  <c:v>1</c:v>
                </c:pt>
                <c:pt idx="25">
                  <c:v>1</c:v>
                </c:pt>
                <c:pt idx="26">
                  <c:v>1</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1B38-45EC-84AB-F6C7B83CFE9A}"/>
            </c:ext>
          </c:extLst>
        </c:ser>
        <c:ser>
          <c:idx val="1"/>
          <c:order val="1"/>
          <c:tx>
            <c:strRef>
              <c:f>CAPEX_O!$M$189</c:f>
              <c:strCache>
                <c:ptCount val="1"/>
                <c:pt idx="0">
                  <c:v>Corrosive</c:v>
                </c:pt>
              </c:strCache>
            </c:strRef>
          </c:tx>
          <c:spPr>
            <a:solidFill>
              <a:srgbClr val="8C1B10"/>
            </a:solidFill>
            <a:ln>
              <a:noFill/>
            </a:ln>
            <a:effectLst/>
          </c:spPr>
          <c:invertIfNegative val="0"/>
          <c:cat>
            <c:numRef>
              <c:f>CAPEX_O!$N$187:$AV$187</c:f>
              <c:numCache>
                <c:formatCode>General</c:formatCode>
                <c:ptCount val="35"/>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numCache>
            </c:numRef>
          </c:cat>
          <c:val>
            <c:numRef>
              <c:f>CAPEX_O!$N$189:$AV$189</c:f>
              <c:numCache>
                <c:formatCode>_-* #,##0_-;\-* #,##0_-;_-*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23</c:v>
                </c:pt>
                <c:pt idx="18">
                  <c:v>0</c:v>
                </c:pt>
                <c:pt idx="19">
                  <c:v>7</c:v>
                </c:pt>
                <c:pt idx="20">
                  <c:v>7</c:v>
                </c:pt>
                <c:pt idx="21">
                  <c:v>1</c:v>
                </c:pt>
                <c:pt idx="22">
                  <c:v>13</c:v>
                </c:pt>
                <c:pt idx="23">
                  <c:v>7</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1B38-45EC-84AB-F6C7B83CFE9A}"/>
            </c:ext>
          </c:extLst>
        </c:ser>
        <c:dLbls>
          <c:showLegendKey val="0"/>
          <c:showVal val="0"/>
          <c:showCatName val="0"/>
          <c:showSerName val="0"/>
          <c:showPercent val="0"/>
          <c:showBubbleSize val="0"/>
        </c:dLbls>
        <c:gapWidth val="100"/>
        <c:overlap val="-20"/>
        <c:axId val="438434048"/>
        <c:axId val="641448352"/>
      </c:barChart>
      <c:catAx>
        <c:axId val="43843404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Age</a:t>
                </a:r>
              </a:p>
            </c:rich>
          </c:tx>
          <c:layout>
            <c:manualLayout>
              <c:xMode val="edge"/>
              <c:yMode val="edge"/>
              <c:x val="0.957007314410382"/>
              <c:y val="0.7788937921221386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1448352"/>
        <c:crosses val="autoZero"/>
        <c:auto val="1"/>
        <c:lblAlgn val="ctr"/>
        <c:lblOffset val="100"/>
        <c:tickLblSkip val="2"/>
        <c:noMultiLvlLbl val="0"/>
      </c:catAx>
      <c:valAx>
        <c:axId val="6414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1" i="0" baseline="0">
                    <a:effectLst/>
                  </a:rPr>
                  <a:t>Number of poles replaced</a:t>
                </a:r>
                <a:endParaRPr lang="en-AU" sz="1000">
                  <a:effectLst/>
                </a:endParaRPr>
              </a:p>
            </c:rich>
          </c:tx>
          <c:layout>
            <c:manualLayout>
              <c:xMode val="edge"/>
              <c:yMode val="edge"/>
              <c:x val="7.5233073835051381E-3"/>
              <c:y val="0.120011288911466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3843404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8274862647733E-2"/>
          <c:y val="4.8977173140187701E-2"/>
          <c:w val="0.80838548746903893"/>
          <c:h val="0.67693725418410211"/>
        </c:manualLayout>
      </c:layout>
      <c:barChart>
        <c:barDir val="col"/>
        <c:grouping val="clustered"/>
        <c:varyColors val="0"/>
        <c:ser>
          <c:idx val="0"/>
          <c:order val="0"/>
          <c:tx>
            <c:strRef>
              <c:f>CAPEX_O!$M$212</c:f>
              <c:strCache>
                <c:ptCount val="1"/>
                <c:pt idx="0">
                  <c:v>Benign</c:v>
                </c:pt>
              </c:strCache>
            </c:strRef>
          </c:tx>
          <c:spPr>
            <a:solidFill>
              <a:schemeClr val="accent3">
                <a:lumMod val="40000"/>
                <a:lumOff val="60000"/>
              </a:schemeClr>
            </a:solidFill>
            <a:ln>
              <a:noFill/>
            </a:ln>
            <a:effectLst/>
          </c:spPr>
          <c:invertIfNegative val="0"/>
          <c:cat>
            <c:numRef>
              <c:f>CAPEX_O!$N$211:$AV$211</c:f>
              <c:numCache>
                <c:formatCode>General</c:formatCode>
                <c:ptCount val="35"/>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numCache>
            </c:numRef>
          </c:cat>
          <c:val>
            <c:numRef>
              <c:f>CAPEX_O!$N$212:$AV$212</c:f>
              <c:numCache>
                <c:formatCode>_-* #,##0_-;\-* #,##0_-;_-* "-"??_-;_-@_-</c:formatCode>
                <c:ptCount val="35"/>
                <c:pt idx="0">
                  <c:v>1</c:v>
                </c:pt>
                <c:pt idx="1">
                  <c:v>0</c:v>
                </c:pt>
                <c:pt idx="2">
                  <c:v>0</c:v>
                </c:pt>
                <c:pt idx="3">
                  <c:v>0</c:v>
                </c:pt>
                <c:pt idx="4">
                  <c:v>0</c:v>
                </c:pt>
                <c:pt idx="5">
                  <c:v>1</c:v>
                </c:pt>
                <c:pt idx="6">
                  <c:v>0</c:v>
                </c:pt>
                <c:pt idx="7">
                  <c:v>0</c:v>
                </c:pt>
                <c:pt idx="8">
                  <c:v>0</c:v>
                </c:pt>
                <c:pt idx="9">
                  <c:v>0</c:v>
                </c:pt>
                <c:pt idx="10">
                  <c:v>1</c:v>
                </c:pt>
                <c:pt idx="11">
                  <c:v>0</c:v>
                </c:pt>
                <c:pt idx="12">
                  <c:v>0</c:v>
                </c:pt>
                <c:pt idx="13">
                  <c:v>2</c:v>
                </c:pt>
                <c:pt idx="14">
                  <c:v>0</c:v>
                </c:pt>
                <c:pt idx="15">
                  <c:v>0</c:v>
                </c:pt>
                <c:pt idx="16">
                  <c:v>3</c:v>
                </c:pt>
                <c:pt idx="17">
                  <c:v>9</c:v>
                </c:pt>
                <c:pt idx="18">
                  <c:v>3</c:v>
                </c:pt>
                <c:pt idx="19">
                  <c:v>3</c:v>
                </c:pt>
                <c:pt idx="20">
                  <c:v>0</c:v>
                </c:pt>
                <c:pt idx="21">
                  <c:v>1</c:v>
                </c:pt>
                <c:pt idx="22">
                  <c:v>8</c:v>
                </c:pt>
                <c:pt idx="23">
                  <c:v>11</c:v>
                </c:pt>
                <c:pt idx="24">
                  <c:v>1</c:v>
                </c:pt>
                <c:pt idx="25">
                  <c:v>1</c:v>
                </c:pt>
                <c:pt idx="26">
                  <c:v>1</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C43-44FE-B085-783E4A9BB54C}"/>
            </c:ext>
          </c:extLst>
        </c:ser>
        <c:ser>
          <c:idx val="4"/>
          <c:order val="1"/>
          <c:tx>
            <c:strRef>
              <c:f>CAPEX_O!$M$213</c:f>
              <c:strCache>
                <c:ptCount val="1"/>
                <c:pt idx="0">
                  <c:v>Corrosive</c:v>
                </c:pt>
              </c:strCache>
            </c:strRef>
          </c:tx>
          <c:spPr>
            <a:solidFill>
              <a:schemeClr val="accent2">
                <a:lumMod val="40000"/>
                <a:lumOff val="60000"/>
              </a:schemeClr>
            </a:solidFill>
            <a:ln>
              <a:noFill/>
            </a:ln>
            <a:effectLst/>
          </c:spPr>
          <c:invertIfNegative val="0"/>
          <c:cat>
            <c:numRef>
              <c:f>CAPEX_O!$N$211:$AV$211</c:f>
              <c:numCache>
                <c:formatCode>General</c:formatCode>
                <c:ptCount val="35"/>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numCache>
            </c:numRef>
          </c:cat>
          <c:val>
            <c:numRef>
              <c:f>CAPEX_O!$N$213:$AV$213</c:f>
              <c:numCache>
                <c:formatCode>_-* #,##0_-;\-* #,##0_-;_-*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23</c:v>
                </c:pt>
                <c:pt idx="18">
                  <c:v>0</c:v>
                </c:pt>
                <c:pt idx="19">
                  <c:v>7</c:v>
                </c:pt>
                <c:pt idx="20">
                  <c:v>7</c:v>
                </c:pt>
                <c:pt idx="21">
                  <c:v>1</c:v>
                </c:pt>
                <c:pt idx="22">
                  <c:v>13</c:v>
                </c:pt>
                <c:pt idx="23">
                  <c:v>7</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9C43-44FE-B085-783E4A9BB54C}"/>
            </c:ext>
          </c:extLst>
        </c:ser>
        <c:dLbls>
          <c:showLegendKey val="0"/>
          <c:showVal val="0"/>
          <c:showCatName val="0"/>
          <c:showSerName val="0"/>
          <c:showPercent val="0"/>
          <c:showBubbleSize val="0"/>
        </c:dLbls>
        <c:gapWidth val="219"/>
        <c:overlap val="-27"/>
        <c:axId val="1831750656"/>
        <c:axId val="533766848"/>
      </c:barChart>
      <c:lineChart>
        <c:grouping val="standard"/>
        <c:varyColors val="0"/>
        <c:ser>
          <c:idx val="5"/>
          <c:order val="2"/>
          <c:tx>
            <c:strRef>
              <c:f>CAPEX_O!$M$214</c:f>
              <c:strCache>
                <c:ptCount val="1"/>
                <c:pt idx="0">
                  <c:v>Benign (Weibull)</c:v>
                </c:pt>
              </c:strCache>
            </c:strRef>
          </c:tx>
          <c:spPr>
            <a:ln w="28575" cap="rnd">
              <a:solidFill>
                <a:srgbClr val="75842F"/>
              </a:solidFill>
              <a:round/>
            </a:ln>
            <a:effectLst/>
          </c:spPr>
          <c:marker>
            <c:symbol val="none"/>
          </c:marker>
          <c:val>
            <c:numRef>
              <c:f>CAPEX_O!$N$214:$AV$214</c:f>
              <c:numCache>
                <c:formatCode>0.0%</c:formatCode>
                <c:ptCount val="35"/>
                <c:pt idx="0">
                  <c:v>1.4906928194108968E-3</c:v>
                </c:pt>
                <c:pt idx="1">
                  <c:v>2.0146332788554995E-3</c:v>
                </c:pt>
                <c:pt idx="2">
                  <c:v>2.6901411513200768E-3</c:v>
                </c:pt>
                <c:pt idx="3">
                  <c:v>3.5514921362337741E-3</c:v>
                </c:pt>
                <c:pt idx="4">
                  <c:v>4.6380236876492715E-3</c:v>
                </c:pt>
                <c:pt idx="5">
                  <c:v>5.9940019175626783E-3</c:v>
                </c:pt>
                <c:pt idx="6">
                  <c:v>7.6680422742243758E-3</c:v>
                </c:pt>
                <c:pt idx="7">
                  <c:v>9.7118823062866174E-3</c:v>
                </c:pt>
                <c:pt idx="8">
                  <c:v>1.217825454233625E-2</c:v>
                </c:pt>
                <c:pt idx="9">
                  <c:v>1.5117562061927197E-2</c:v>
                </c:pt>
                <c:pt idx="10">
                  <c:v>1.8573033083938907E-2</c:v>
                </c:pt>
                <c:pt idx="11">
                  <c:v>2.2574047227463985E-2</c:v>
                </c:pt>
                <c:pt idx="12">
                  <c:v>2.7127419564603322E-2</c:v>
                </c:pt>
                <c:pt idx="13">
                  <c:v>3.2206645327189233E-2</c:v>
                </c:pt>
                <c:pt idx="14">
                  <c:v>3.7739501988824496E-2</c:v>
                </c:pt>
                <c:pt idx="15">
                  <c:v>4.359502590101369E-2</c:v>
                </c:pt>
                <c:pt idx="16">
                  <c:v>4.9571747848523334E-2</c:v>
                </c:pt>
                <c:pt idx="17">
                  <c:v>5.539013467167303E-2</c:v>
                </c:pt>
                <c:pt idx="18">
                  <c:v>6.0693262178483767E-2</c:v>
                </c:pt>
                <c:pt idx="19">
                  <c:v>6.5060467577935613E-2</c:v>
                </c:pt>
                <c:pt idx="20">
                  <c:v>6.8038507720399446E-2</c:v>
                </c:pt>
                <c:pt idx="21">
                  <c:v>6.9192837029121226E-2</c:v>
                </c:pt>
                <c:pt idx="22">
                  <c:v>6.8177352856670176E-2</c:v>
                </c:pt>
                <c:pt idx="23">
                  <c:v>6.4814223237807334E-2</c:v>
                </c:pt>
                <c:pt idx="24">
                  <c:v>5.9167291087396351E-2</c:v>
                </c:pt>
                <c:pt idx="25">
                  <c:v>5.1585833217111118E-2</c:v>
                </c:pt>
                <c:pt idx="26">
                  <c:v>4.2694482463231806E-2</c:v>
                </c:pt>
                <c:pt idx="27">
                  <c:v>3.331425831864613E-2</c:v>
                </c:pt>
                <c:pt idx="28">
                  <c:v>2.4320234380220435E-2</c:v>
                </c:pt>
                <c:pt idx="29">
                  <c:v>1.6468345469604097E-2</c:v>
                </c:pt>
                <c:pt idx="30">
                  <c:v>1.0244920203297325E-2</c:v>
                </c:pt>
                <c:pt idx="31">
                  <c:v>5.7929821100221185E-3</c:v>
                </c:pt>
                <c:pt idx="32">
                  <c:v>2.9422105369973071E-3</c:v>
                </c:pt>
                <c:pt idx="33">
                  <c:v>1.3246621418688156E-3</c:v>
                </c:pt>
                <c:pt idx="34">
                  <c:v>5.2103692875825509E-4</c:v>
                </c:pt>
              </c:numCache>
            </c:numRef>
          </c:val>
          <c:smooth val="1"/>
          <c:extLst>
            <c:ext xmlns:c16="http://schemas.microsoft.com/office/drawing/2014/chart" uri="{C3380CC4-5D6E-409C-BE32-E72D297353CC}">
              <c16:uniqueId val="{00000005-9C43-44FE-B085-783E4A9BB54C}"/>
            </c:ext>
          </c:extLst>
        </c:ser>
        <c:ser>
          <c:idx val="6"/>
          <c:order val="3"/>
          <c:tx>
            <c:strRef>
              <c:f>CAPEX_O!$M$215</c:f>
              <c:strCache>
                <c:ptCount val="1"/>
                <c:pt idx="0">
                  <c:v>Corrosive (Weibull)</c:v>
                </c:pt>
              </c:strCache>
            </c:strRef>
          </c:tx>
          <c:spPr>
            <a:ln w="28575" cap="rnd">
              <a:solidFill>
                <a:srgbClr val="8C1B10"/>
              </a:solidFill>
              <a:round/>
            </a:ln>
            <a:effectLst/>
          </c:spPr>
          <c:marker>
            <c:symbol val="none"/>
          </c:marker>
          <c:val>
            <c:numRef>
              <c:f>CAPEX_O!$N$215:$AV$215</c:f>
              <c:numCache>
                <c:formatCode>0.0%</c:formatCode>
                <c:ptCount val="35"/>
                <c:pt idx="0">
                  <c:v>7.4279623052087181E-6</c:v>
                </c:pt>
                <c:pt idx="1">
                  <c:v>1.5279032999676072E-5</c:v>
                </c:pt>
                <c:pt idx="2">
                  <c:v>3.0584000409665524E-5</c:v>
                </c:pt>
                <c:pt idx="3">
                  <c:v>5.9692616366849375E-5</c:v>
                </c:pt>
                <c:pt idx="4">
                  <c:v>1.1379841122199844E-4</c:v>
                </c:pt>
                <c:pt idx="5">
                  <c:v>2.1223530179249772E-4</c:v>
                </c:pt>
                <c:pt idx="6">
                  <c:v>3.8775941699071604E-4</c:v>
                </c:pt>
                <c:pt idx="7">
                  <c:v>6.9484803962449159E-4</c:v>
                </c:pt>
                <c:pt idx="8">
                  <c:v>1.2224656185770232E-3</c:v>
                </c:pt>
                <c:pt idx="9">
                  <c:v>2.1132138869539891E-3</c:v>
                </c:pt>
                <c:pt idx="10">
                  <c:v>3.5911216568430254E-3</c:v>
                </c:pt>
                <c:pt idx="11">
                  <c:v>6.0000346166005237E-3</c:v>
                </c:pt>
                <c:pt idx="12">
                  <c:v>9.8523932407527624E-3</c:v>
                </c:pt>
                <c:pt idx="13">
                  <c:v>1.5881381930179614E-2</c:v>
                </c:pt>
                <c:pt idx="14">
                  <c:v>2.5072546713680137E-2</c:v>
                </c:pt>
                <c:pt idx="15">
                  <c:v>3.8615031994804191E-2</c:v>
                </c:pt>
                <c:pt idx="16">
                  <c:v>5.7648252487649584E-2</c:v>
                </c:pt>
                <c:pt idx="17">
                  <c:v>8.259621442095956E-2</c:v>
                </c:pt>
                <c:pt idx="18">
                  <c:v>0.11186517980618915</c:v>
                </c:pt>
                <c:pt idx="19">
                  <c:v>0.1400073473822179</c:v>
                </c:pt>
                <c:pt idx="20">
                  <c:v>0.15661149843718042</c:v>
                </c:pt>
                <c:pt idx="21">
                  <c:v>0.14913439675294138</c:v>
                </c:pt>
                <c:pt idx="22">
                  <c:v>0.11269916628290458</c:v>
                </c:pt>
                <c:pt idx="23">
                  <c:v>6.1129722996777457E-2</c:v>
                </c:pt>
                <c:pt idx="24">
                  <c:v>2.0641546125050075E-2</c:v>
                </c:pt>
                <c:pt idx="25">
                  <c:v>3.5511931742546227E-3</c:v>
                </c:pt>
                <c:pt idx="26">
                  <c:v>2.3527141492257059E-4</c:v>
                </c:pt>
                <c:pt idx="27">
                  <c:v>4.0701639734638404E-6</c:v>
                </c:pt>
                <c:pt idx="28">
                  <c:v>1.0762133234275357E-8</c:v>
                </c:pt>
                <c:pt idx="29">
                  <c:v>2.0880123786528908E-12</c:v>
                </c:pt>
                <c:pt idx="30">
                  <c:v>1.0941212691746215E-17</c:v>
                </c:pt>
                <c:pt idx="31">
                  <c:v>4.0005352047566578E-25</c:v>
                </c:pt>
                <c:pt idx="32">
                  <c:v>1.6493888162844452E-35</c:v>
                </c:pt>
                <c:pt idx="33">
                  <c:v>6.6729523081759106E-50</c:v>
                </c:pt>
                <c:pt idx="34">
                  <c:v>1.023140018107473E-69</c:v>
                </c:pt>
              </c:numCache>
            </c:numRef>
          </c:val>
          <c:smooth val="1"/>
          <c:extLst>
            <c:ext xmlns:c16="http://schemas.microsoft.com/office/drawing/2014/chart" uri="{C3380CC4-5D6E-409C-BE32-E72D297353CC}">
              <c16:uniqueId val="{00000006-9C43-44FE-B085-783E4A9BB54C}"/>
            </c:ext>
          </c:extLst>
        </c:ser>
        <c:dLbls>
          <c:showLegendKey val="0"/>
          <c:showVal val="0"/>
          <c:showCatName val="0"/>
          <c:showSerName val="0"/>
          <c:showPercent val="0"/>
          <c:showBubbleSize val="0"/>
        </c:dLbls>
        <c:marker val="1"/>
        <c:smooth val="0"/>
        <c:axId val="645057632"/>
        <c:axId val="533756448"/>
      </c:lineChart>
      <c:catAx>
        <c:axId val="183175065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Age</a:t>
                </a:r>
              </a:p>
            </c:rich>
          </c:tx>
          <c:layout>
            <c:manualLayout>
              <c:xMode val="edge"/>
              <c:yMode val="edge"/>
              <c:x val="0.8645577057846956"/>
              <c:y val="0.8231921340302118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3766848"/>
        <c:crosses val="autoZero"/>
        <c:auto val="1"/>
        <c:lblAlgn val="ctr"/>
        <c:lblOffset val="100"/>
        <c:tickLblSkip val="2"/>
        <c:tickMarkSkip val="2"/>
        <c:noMultiLvlLbl val="0"/>
      </c:catAx>
      <c:valAx>
        <c:axId val="533766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Number of poles replaced</a:t>
                </a:r>
              </a:p>
            </c:rich>
          </c:tx>
          <c:layout>
            <c:manualLayout>
              <c:xMode val="edge"/>
              <c:yMode val="edge"/>
              <c:x val="3.7744753925008606E-3"/>
              <c:y val="4.9348491263950904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31750656"/>
        <c:crosses val="autoZero"/>
        <c:crossBetween val="between"/>
      </c:valAx>
      <c:valAx>
        <c:axId val="533756448"/>
        <c:scaling>
          <c:orientation val="minMax"/>
          <c:min val="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Distribution of</a:t>
                </a:r>
                <a:r>
                  <a:rPr lang="en-AU" b="1" baseline="0"/>
                  <a:t> fitted Weigbull curves</a:t>
                </a:r>
                <a:endParaRPr lang="en-AU" b="1"/>
              </a:p>
            </c:rich>
          </c:tx>
          <c:layout>
            <c:manualLayout>
              <c:xMode val="edge"/>
              <c:yMode val="edge"/>
              <c:x val="0.96564276343906419"/>
              <c:y val="3.4658673890639355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5057632"/>
        <c:crosses val="max"/>
        <c:crossBetween val="between"/>
        <c:majorUnit val="4.0000000000000008E-2"/>
      </c:valAx>
      <c:catAx>
        <c:axId val="645057632"/>
        <c:scaling>
          <c:orientation val="minMax"/>
        </c:scaling>
        <c:delete val="1"/>
        <c:axPos val="b"/>
        <c:majorTickMark val="out"/>
        <c:minorTickMark val="none"/>
        <c:tickLblPos val="nextTo"/>
        <c:crossAx val="533756448"/>
        <c:crosses val="autoZero"/>
        <c:auto val="1"/>
        <c:lblAlgn val="ctr"/>
        <c:lblOffset val="100"/>
        <c:noMultiLvlLbl val="0"/>
      </c:catAx>
      <c:spPr>
        <a:noFill/>
        <a:ln>
          <a:noFill/>
        </a:ln>
        <a:effectLst/>
      </c:spPr>
    </c:plotArea>
    <c:legend>
      <c:legendPos val="b"/>
      <c:layout>
        <c:manualLayout>
          <c:xMode val="edge"/>
          <c:yMode val="edge"/>
          <c:x val="0.18724607736901827"/>
          <c:y val="0.85497613178215681"/>
          <c:w val="0.62550784526196346"/>
          <c:h val="7.48134585611829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CAPEX_O!$M$250</c:f>
              <c:strCache>
                <c:ptCount val="1"/>
                <c:pt idx="0">
                  <c:v>Upper bound</c:v>
                </c:pt>
              </c:strCache>
            </c:strRef>
          </c:tx>
          <c:spPr>
            <a:ln w="76200" cap="rnd">
              <a:solidFill>
                <a:srgbClr val="2A3D6F"/>
              </a:solidFill>
              <a:round/>
            </a:ln>
            <a:effectLst/>
          </c:spPr>
          <c:marker>
            <c:symbol val="none"/>
          </c:marker>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F5F-4686-B208-ACFBC9C9BE09}"/>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5F-4686-B208-ACFBC9C9B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CAPEX_O!$N$249:$T$249</c:f>
              <c:strCache>
                <c:ptCount val="7"/>
                <c:pt idx="0">
                  <c:v>2017-18</c:v>
                </c:pt>
                <c:pt idx="1">
                  <c:v>2018-19</c:v>
                </c:pt>
                <c:pt idx="2">
                  <c:v>2019-20</c:v>
                </c:pt>
                <c:pt idx="3">
                  <c:v>2020-21</c:v>
                </c:pt>
                <c:pt idx="4">
                  <c:v>2021-22</c:v>
                </c:pt>
                <c:pt idx="5">
                  <c:v>2022-23</c:v>
                </c:pt>
                <c:pt idx="6">
                  <c:v>2023-24</c:v>
                </c:pt>
              </c:strCache>
            </c:strRef>
          </c:cat>
          <c:val>
            <c:numRef>
              <c:f>CAPEX_O!$N$250:$T$250</c:f>
              <c:numCache>
                <c:formatCode>_-* #,##0.0_-;\-* #,##0.0_-;_-* "-"??_-;_-@_-</c:formatCode>
                <c:ptCount val="7"/>
                <c:pt idx="0">
                  <c:v>41.323679958278724</c:v>
                </c:pt>
                <c:pt idx="1">
                  <c:v>42.758982612146596</c:v>
                </c:pt>
                <c:pt idx="2">
                  <c:v>44.19499616381232</c:v>
                </c:pt>
                <c:pt idx="3">
                  <c:v>45.631720613275903</c:v>
                </c:pt>
                <c:pt idx="4">
                  <c:v>47.069155960537337</c:v>
                </c:pt>
                <c:pt idx="5">
                  <c:v>48.507302205596623</c:v>
                </c:pt>
                <c:pt idx="6">
                  <c:v>49.946159348453769</c:v>
                </c:pt>
              </c:numCache>
            </c:numRef>
          </c:val>
          <c:smooth val="0"/>
          <c:extLst>
            <c:ext xmlns:c16="http://schemas.microsoft.com/office/drawing/2014/chart" uri="{C3380CC4-5D6E-409C-BE32-E72D297353CC}">
              <c16:uniqueId val="{00000000-0F5F-4686-B208-ACFBC9C9BE09}"/>
            </c:ext>
          </c:extLst>
        </c:ser>
        <c:ser>
          <c:idx val="1"/>
          <c:order val="1"/>
          <c:tx>
            <c:strRef>
              <c:f>CAPEX_O!$M$251</c:f>
              <c:strCache>
                <c:ptCount val="1"/>
                <c:pt idx="0">
                  <c:v>Expected value</c:v>
                </c:pt>
              </c:strCache>
            </c:strRef>
          </c:tx>
          <c:spPr>
            <a:ln w="76200" cap="rnd">
              <a:solidFill>
                <a:srgbClr val="75842F"/>
              </a:solidFill>
              <a:round/>
            </a:ln>
            <a:effectLst/>
          </c:spPr>
          <c:marker>
            <c:symbol val="none"/>
          </c:marker>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F5F-4686-B208-ACFBC9C9BE09}"/>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5F-4686-B208-ACFBC9C9B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CAPEX_O!$N$249:$T$249</c:f>
              <c:strCache>
                <c:ptCount val="7"/>
                <c:pt idx="0">
                  <c:v>2017-18</c:v>
                </c:pt>
                <c:pt idx="1">
                  <c:v>2018-19</c:v>
                </c:pt>
                <c:pt idx="2">
                  <c:v>2019-20</c:v>
                </c:pt>
                <c:pt idx="3">
                  <c:v>2020-21</c:v>
                </c:pt>
                <c:pt idx="4">
                  <c:v>2021-22</c:v>
                </c:pt>
                <c:pt idx="5">
                  <c:v>2022-23</c:v>
                </c:pt>
                <c:pt idx="6">
                  <c:v>2023-24</c:v>
                </c:pt>
              </c:strCache>
            </c:strRef>
          </c:cat>
          <c:val>
            <c:numRef>
              <c:f>CAPEX_O!$N$251:$T$251</c:f>
              <c:numCache>
                <c:formatCode>_-* #,##0.0_-;\-* #,##0.0_-;_-* "-"??_-;_-@_-</c:formatCode>
                <c:ptCount val="7"/>
                <c:pt idx="0">
                  <c:v>33.09304342377019</c:v>
                </c:pt>
                <c:pt idx="1">
                  <c:v>33.874935659795035</c:v>
                </c:pt>
                <c:pt idx="2">
                  <c:v>34.657215162900627</c:v>
                </c:pt>
                <c:pt idx="3">
                  <c:v>35.439881933086966</c:v>
                </c:pt>
                <c:pt idx="4">
                  <c:v>36.222935970354044</c:v>
                </c:pt>
                <c:pt idx="5">
                  <c:v>37.006377274701869</c:v>
                </c:pt>
                <c:pt idx="6">
                  <c:v>37.790205846130441</c:v>
                </c:pt>
              </c:numCache>
            </c:numRef>
          </c:val>
          <c:smooth val="0"/>
          <c:extLst>
            <c:ext xmlns:c16="http://schemas.microsoft.com/office/drawing/2014/chart" uri="{C3380CC4-5D6E-409C-BE32-E72D297353CC}">
              <c16:uniqueId val="{00000001-0F5F-4686-B208-ACFBC9C9BE09}"/>
            </c:ext>
          </c:extLst>
        </c:ser>
        <c:ser>
          <c:idx val="2"/>
          <c:order val="2"/>
          <c:tx>
            <c:strRef>
              <c:f>CAPEX_O!$M$252</c:f>
              <c:strCache>
                <c:ptCount val="1"/>
                <c:pt idx="0">
                  <c:v>Lower bound</c:v>
                </c:pt>
              </c:strCache>
            </c:strRef>
          </c:tx>
          <c:spPr>
            <a:ln w="76200" cap="rnd">
              <a:solidFill>
                <a:srgbClr val="8C1B10"/>
              </a:solidFill>
              <a:round/>
            </a:ln>
            <a:effectLst/>
          </c:spPr>
          <c:marker>
            <c:symbol val="none"/>
          </c:marker>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0F5F-4686-B208-ACFBC9C9BE09}"/>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5F-4686-B208-ACFBC9C9B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CAPEX_O!$N$249:$T$249</c:f>
              <c:strCache>
                <c:ptCount val="7"/>
                <c:pt idx="0">
                  <c:v>2017-18</c:v>
                </c:pt>
                <c:pt idx="1">
                  <c:v>2018-19</c:v>
                </c:pt>
                <c:pt idx="2">
                  <c:v>2019-20</c:v>
                </c:pt>
                <c:pt idx="3">
                  <c:v>2020-21</c:v>
                </c:pt>
                <c:pt idx="4">
                  <c:v>2021-22</c:v>
                </c:pt>
                <c:pt idx="5">
                  <c:v>2022-23</c:v>
                </c:pt>
                <c:pt idx="6">
                  <c:v>2023-24</c:v>
                </c:pt>
              </c:strCache>
            </c:strRef>
          </c:cat>
          <c:val>
            <c:numRef>
              <c:f>CAPEX_O!$N$252:$T$252</c:f>
              <c:numCache>
                <c:formatCode>_-* #,##0.0_-;\-* #,##0.0_-;_-* "-"??_-;_-@_-</c:formatCode>
                <c:ptCount val="7"/>
                <c:pt idx="0">
                  <c:v>24.862406889261674</c:v>
                </c:pt>
                <c:pt idx="1">
                  <c:v>24.990888707443492</c:v>
                </c:pt>
                <c:pt idx="2">
                  <c:v>25.119434161988945</c:v>
                </c:pt>
                <c:pt idx="3">
                  <c:v>25.248043252898036</c:v>
                </c:pt>
                <c:pt idx="4">
                  <c:v>25.376715980170761</c:v>
                </c:pt>
                <c:pt idx="5">
                  <c:v>25.505452343807125</c:v>
                </c:pt>
                <c:pt idx="6">
                  <c:v>25.634252343807123</c:v>
                </c:pt>
              </c:numCache>
            </c:numRef>
          </c:val>
          <c:smooth val="0"/>
          <c:extLst>
            <c:ext xmlns:c16="http://schemas.microsoft.com/office/drawing/2014/chart" uri="{C3380CC4-5D6E-409C-BE32-E72D297353CC}">
              <c16:uniqueId val="{00000002-0F5F-4686-B208-ACFBC9C9BE09}"/>
            </c:ext>
          </c:extLst>
        </c:ser>
        <c:dLbls>
          <c:showLegendKey val="0"/>
          <c:showVal val="0"/>
          <c:showCatName val="0"/>
          <c:showSerName val="0"/>
          <c:showPercent val="0"/>
          <c:showBubbleSize val="0"/>
        </c:dLbls>
        <c:smooth val="0"/>
        <c:axId val="417756239"/>
        <c:axId val="533805536"/>
      </c:lineChart>
      <c:catAx>
        <c:axId val="4177562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3805536"/>
        <c:crosses val="autoZero"/>
        <c:auto val="1"/>
        <c:lblAlgn val="ctr"/>
        <c:lblOffset val="100"/>
        <c:noMultiLvlLbl val="0"/>
      </c:catAx>
      <c:valAx>
        <c:axId val="533805536"/>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17756239"/>
        <c:crosses val="autoZero"/>
        <c:crossBetween val="between"/>
        <c:majorUnit val="1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77580927384077"/>
          <c:y val="5.6750111149053442E-2"/>
          <c:w val="0.81266863517060361"/>
          <c:h val="0.75142452061345311"/>
        </c:manualLayout>
      </c:layout>
      <c:barChart>
        <c:barDir val="col"/>
        <c:grouping val="clustered"/>
        <c:varyColors val="0"/>
        <c:ser>
          <c:idx val="0"/>
          <c:order val="0"/>
          <c:tx>
            <c:strRef>
              <c:f>OPEX_A!$L$353</c:f>
              <c:strCache>
                <c:ptCount val="1"/>
                <c:pt idx="0">
                  <c:v>Energex</c:v>
                </c:pt>
              </c:strCache>
            </c:strRef>
          </c:tx>
          <c:spPr>
            <a:solidFill>
              <a:schemeClr val="accent1"/>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OPEX_A!$M$353:$R$353</c15:sqref>
                  </c15:fullRef>
                </c:ext>
              </c:extLst>
              <c:f>OPEX_A!$M$353:$Q$353</c:f>
              <c:numCache>
                <c:formatCode>_-* #,##0.0_-;\-* #,##0.0_-;_-* "-"??_-;_-@_-</c:formatCode>
                <c:ptCount val="5"/>
                <c:pt idx="0">
                  <c:v>#N/A</c:v>
                </c:pt>
                <c:pt idx="1">
                  <c:v>#N/A</c:v>
                </c:pt>
                <c:pt idx="2">
                  <c:v>376.01128253299788</c:v>
                </c:pt>
                <c:pt idx="3">
                  <c:v>380.432258547223</c:v>
                </c:pt>
                <c:pt idx="4">
                  <c:v>422.81961715881943</c:v>
                </c:pt>
              </c:numCache>
            </c:numRef>
          </c:val>
          <c:extLst>
            <c:ext xmlns:c16="http://schemas.microsoft.com/office/drawing/2014/chart" uri="{C3380CC4-5D6E-409C-BE32-E72D297353CC}">
              <c16:uniqueId val="{00000000-DF61-40E0-99AA-137969A5054D}"/>
            </c:ext>
          </c:extLst>
        </c:ser>
        <c:ser>
          <c:idx val="1"/>
          <c:order val="1"/>
          <c:tx>
            <c:strRef>
              <c:f>OPEX_A!$L$354</c:f>
              <c:strCache>
                <c:ptCount val="1"/>
                <c:pt idx="0">
                  <c:v>Ergon Energy</c:v>
                </c:pt>
              </c:strCache>
            </c:strRef>
          </c:tx>
          <c:spPr>
            <a:solidFill>
              <a:srgbClr val="0061AC"/>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OPEX_A!$M$354:$R$354</c15:sqref>
                  </c15:fullRef>
                </c:ext>
              </c:extLst>
              <c:f>OPEX_A!$M$354:$Q$354</c:f>
              <c:numCache>
                <c:formatCode>_-* #,##0.0_-;\-* #,##0.0_-;_-* "-"??_-;_-@_-</c:formatCode>
                <c:ptCount val="5"/>
                <c:pt idx="0">
                  <c:v>160.22564793673752</c:v>
                </c:pt>
                <c:pt idx="1">
                  <c:v>167.79052217563915</c:v>
                </c:pt>
                <c:pt idx="2">
                  <c:v>192.07434995421966</c:v>
                </c:pt>
                <c:pt idx="3">
                  <c:v>189.67165752813816</c:v>
                </c:pt>
                <c:pt idx="4">
                  <c:v>167.98927440211384</c:v>
                </c:pt>
              </c:numCache>
            </c:numRef>
          </c:val>
          <c:extLst>
            <c:ext xmlns:c16="http://schemas.microsoft.com/office/drawing/2014/chart" uri="{C3380CC4-5D6E-409C-BE32-E72D297353CC}">
              <c16:uniqueId val="{00000001-DF61-40E0-99AA-137969A5054D}"/>
            </c:ext>
          </c:extLst>
        </c:ser>
        <c:ser>
          <c:idx val="2"/>
          <c:order val="2"/>
          <c:tx>
            <c:strRef>
              <c:f>OPEX_A!$L$355</c:f>
              <c:strCache>
                <c:ptCount val="1"/>
                <c:pt idx="0">
                  <c:v>Essential Energy</c:v>
                </c:pt>
              </c:strCache>
            </c:strRef>
          </c:tx>
          <c:spPr>
            <a:solidFill>
              <a:srgbClr val="4BB0E4"/>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OPEX_A!$M$355:$R$355</c15:sqref>
                  </c15:fullRef>
                </c:ext>
              </c:extLst>
              <c:f>OPEX_A!$M$355:$Q$355</c:f>
              <c:numCache>
                <c:formatCode>_-* #,##0.0_-;\-* #,##0.0_-;_-* "-"??_-;_-@_-</c:formatCode>
                <c:ptCount val="5"/>
                <c:pt idx="0">
                  <c:v>268.34117110490536</c:v>
                </c:pt>
                <c:pt idx="1">
                  <c:v>375.40213821785846</c:v>
                </c:pt>
                <c:pt idx="2">
                  <c:v>218.27321769928886</c:v>
                </c:pt>
                <c:pt idx="3">
                  <c:v>215.54279894682378</c:v>
                </c:pt>
                <c:pt idx="4">
                  <c:v>227.8622582804939</c:v>
                </c:pt>
              </c:numCache>
            </c:numRef>
          </c:val>
          <c:extLst>
            <c:ext xmlns:c16="http://schemas.microsoft.com/office/drawing/2014/chart" uri="{C3380CC4-5D6E-409C-BE32-E72D297353CC}">
              <c16:uniqueId val="{00000002-DF61-40E0-99AA-137969A5054D}"/>
            </c:ext>
          </c:extLst>
        </c:ser>
        <c:ser>
          <c:idx val="3"/>
          <c:order val="3"/>
          <c:tx>
            <c:strRef>
              <c:f>OPEX_A!$L$356</c:f>
              <c:strCache>
                <c:ptCount val="1"/>
                <c:pt idx="0">
                  <c:v>Powercor</c:v>
                </c:pt>
              </c:strCache>
            </c:strRef>
          </c:tx>
          <c:spPr>
            <a:solidFill>
              <a:srgbClr val="8C1B10"/>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OPEX_A!$M$356:$R$356</c15:sqref>
                  </c15:fullRef>
                </c:ext>
              </c:extLst>
              <c:f>OPEX_A!$M$356:$Q$356</c:f>
              <c:numCache>
                <c:formatCode>_-* #,##0.0_-;\-* #,##0.0_-;_-* "-"??_-;_-@_-</c:formatCode>
                <c:ptCount val="5"/>
                <c:pt idx="0">
                  <c:v>919.92233849469528</c:v>
                </c:pt>
                <c:pt idx="1">
                  <c:v>865.51155006089152</c:v>
                </c:pt>
                <c:pt idx="2">
                  <c:v>693.25135628288308</c:v>
                </c:pt>
                <c:pt idx="3">
                  <c:v>475.10215061173881</c:v>
                </c:pt>
                <c:pt idx="4">
                  <c:v>526.77115367017598</c:v>
                </c:pt>
              </c:numCache>
            </c:numRef>
          </c:val>
          <c:extLst>
            <c:ext xmlns:c16="http://schemas.microsoft.com/office/drawing/2014/chart" uri="{C3380CC4-5D6E-409C-BE32-E72D297353CC}">
              <c16:uniqueId val="{00000003-DF61-40E0-99AA-137969A5054D}"/>
            </c:ext>
          </c:extLst>
        </c:ser>
        <c:ser>
          <c:idx val="4"/>
          <c:order val="4"/>
          <c:tx>
            <c:strRef>
              <c:f>OPEX_A!$L$357</c:f>
              <c:strCache>
                <c:ptCount val="1"/>
                <c:pt idx="0">
                  <c:v>SA Power Networks</c:v>
                </c:pt>
              </c:strCache>
            </c:strRef>
          </c:tx>
          <c:spPr>
            <a:solidFill>
              <a:srgbClr val="FFD339"/>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OPEX_A!$M$357:$R$357</c15:sqref>
                  </c15:fullRef>
                </c:ext>
              </c:extLst>
              <c:f>OPEX_A!$M$357:$Q$357</c:f>
              <c:numCache>
                <c:formatCode>_-* #,##0.0_-;\-* #,##0.0_-;_-* "-"??_-;_-@_-</c:formatCode>
                <c:ptCount val="5"/>
                <c:pt idx="0">
                  <c:v>454.29742908644494</c:v>
                </c:pt>
                <c:pt idx="1">
                  <c:v>469.21870923647128</c:v>
                </c:pt>
                <c:pt idx="2">
                  <c:v>494.7329012730155</c:v>
                </c:pt>
                <c:pt idx="3">
                  <c:v>488.54419885072269</c:v>
                </c:pt>
                <c:pt idx="4">
                  <c:v>474.43010794038332</c:v>
                </c:pt>
              </c:numCache>
            </c:numRef>
          </c:val>
          <c:extLst>
            <c:ext xmlns:c16="http://schemas.microsoft.com/office/drawing/2014/chart" uri="{C3380CC4-5D6E-409C-BE32-E72D297353CC}">
              <c16:uniqueId val="{00000004-DF61-40E0-99AA-137969A5054D}"/>
            </c:ext>
          </c:extLst>
        </c:ser>
        <c:ser>
          <c:idx val="5"/>
          <c:order val="5"/>
          <c:tx>
            <c:strRef>
              <c:f>OPEX_A!$L$358</c:f>
              <c:strCache>
                <c:ptCount val="1"/>
                <c:pt idx="0">
                  <c:v>PWC</c:v>
                </c:pt>
              </c:strCache>
            </c:strRef>
          </c:tx>
          <c:spPr>
            <a:solidFill>
              <a:srgbClr val="75842F">
                <a:alpha val="96000"/>
              </a:srgbClr>
            </a:solidFill>
            <a:ln>
              <a:solidFill>
                <a:schemeClr val="bg1"/>
              </a:solidFill>
            </a:ln>
            <a:effectLst/>
          </c:spPr>
          <c:invertIfNegative val="0"/>
          <c:cat>
            <c:numRef>
              <c:extLst>
                <c:ext xmlns:c15="http://schemas.microsoft.com/office/drawing/2012/chart" uri="{02D57815-91ED-43cb-92C2-25804820EDAC}">
                  <c15:fullRef>
                    <c15:sqref>OPEX_A!$M$352:$R$352</c15:sqref>
                  </c15:fullRef>
                </c:ext>
              </c:extLst>
              <c:f>OPEX_A!$M$352:$Q$352</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OPEX_A!$M$358:$R$358</c15:sqref>
                  </c15:fullRef>
                </c:ext>
              </c:extLst>
              <c:f>OPEX_A!$M$358:$Q$358</c:f>
              <c:numCache>
                <c:formatCode>_-* #,##0.0_-;\-* #,##0.0_-;_-* "-"??_-;_-@_-</c:formatCode>
                <c:ptCount val="5"/>
                <c:pt idx="0">
                  <c:v>#N/A</c:v>
                </c:pt>
                <c:pt idx="1">
                  <c:v>724.33665976353473</c:v>
                </c:pt>
                <c:pt idx="2">
                  <c:v>739.16349087050219</c:v>
                </c:pt>
                <c:pt idx="3">
                  <c:v>599.55019812796297</c:v>
                </c:pt>
                <c:pt idx="4">
                  <c:v>345.90937047869829</c:v>
                </c:pt>
              </c:numCache>
            </c:numRef>
          </c:val>
          <c:extLst>
            <c:ext xmlns:c16="http://schemas.microsoft.com/office/drawing/2014/chart" uri="{C3380CC4-5D6E-409C-BE32-E72D297353CC}">
              <c16:uniqueId val="{00000005-DF61-40E0-99AA-137969A5054D}"/>
            </c:ext>
          </c:extLst>
        </c:ser>
        <c:dLbls>
          <c:showLegendKey val="0"/>
          <c:showVal val="0"/>
          <c:showCatName val="0"/>
          <c:showSerName val="0"/>
          <c:showPercent val="0"/>
          <c:showBubbleSize val="0"/>
        </c:dLbls>
        <c:gapWidth val="5"/>
        <c:overlap val="-27"/>
        <c:axId val="1242559120"/>
        <c:axId val="1242559448"/>
      </c:barChart>
      <c:catAx>
        <c:axId val="124255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2559448"/>
        <c:crosses val="autoZero"/>
        <c:auto val="1"/>
        <c:lblAlgn val="ctr"/>
        <c:lblOffset val="100"/>
        <c:noMultiLvlLbl val="0"/>
      </c:catAx>
      <c:valAx>
        <c:axId val="1242559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Dollars per Maintenance Span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2559120"/>
        <c:crosses val="autoZero"/>
        <c:crossBetween val="between"/>
        <c:majorUnit val="200"/>
      </c:valAx>
      <c:spPr>
        <a:noFill/>
        <a:ln>
          <a:noFill/>
        </a:ln>
        <a:effectLst/>
      </c:spPr>
    </c:plotArea>
    <c:legend>
      <c:legendPos val="b"/>
      <c:layout>
        <c:manualLayout>
          <c:xMode val="edge"/>
          <c:yMode val="edge"/>
          <c:x val="0.11173797025371827"/>
          <c:y val="0.90742597267507463"/>
          <c:w val="0.86541294838145222"/>
          <c:h val="7.8742922111694563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66469816272967"/>
          <c:y val="5.0537929808685517E-2"/>
          <c:w val="0.82377974628171491"/>
          <c:h val="0.70135650729862242"/>
        </c:manualLayout>
      </c:layout>
      <c:barChart>
        <c:barDir val="col"/>
        <c:grouping val="clustered"/>
        <c:varyColors val="0"/>
        <c:ser>
          <c:idx val="0"/>
          <c:order val="0"/>
          <c:tx>
            <c:strRef>
              <c:f>OPEX_A!$L$368</c:f>
              <c:strCache>
                <c:ptCount val="1"/>
                <c:pt idx="0">
                  <c:v>Energex</c:v>
                </c:pt>
              </c:strCache>
            </c:strRef>
          </c:tx>
          <c:spPr>
            <a:solidFill>
              <a:schemeClr val="accent1"/>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OPEX_A!$M$368:$R$368</c15:sqref>
                  </c15:fullRef>
                </c:ext>
              </c:extLst>
              <c:f>OPEX_A!$M$368:$Q$368</c:f>
              <c:numCache>
                <c:formatCode>_-* #,##0.0_-;\-* #,##0.0_-;_-* "-"??_-;_-@_-</c:formatCode>
                <c:ptCount val="5"/>
                <c:pt idx="0">
                  <c:v>0</c:v>
                </c:pt>
                <c:pt idx="1">
                  <c:v>0</c:v>
                </c:pt>
                <c:pt idx="2">
                  <c:v>103.45563609183708</c:v>
                </c:pt>
                <c:pt idx="3">
                  <c:v>104.67202216040745</c:v>
                </c:pt>
                <c:pt idx="4">
                  <c:v>113.92242340366009</c:v>
                </c:pt>
              </c:numCache>
            </c:numRef>
          </c:val>
          <c:extLst>
            <c:ext xmlns:c16="http://schemas.microsoft.com/office/drawing/2014/chart" uri="{C3380CC4-5D6E-409C-BE32-E72D297353CC}">
              <c16:uniqueId val="{00000000-1F92-4BAF-AD14-F34FA32246AF}"/>
            </c:ext>
          </c:extLst>
        </c:ser>
        <c:ser>
          <c:idx val="1"/>
          <c:order val="1"/>
          <c:tx>
            <c:strRef>
              <c:f>OPEX_A!$L$369</c:f>
              <c:strCache>
                <c:ptCount val="1"/>
                <c:pt idx="0">
                  <c:v>Ergon Energy</c:v>
                </c:pt>
              </c:strCache>
            </c:strRef>
          </c:tx>
          <c:spPr>
            <a:solidFill>
              <a:srgbClr val="0061AC"/>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OPEX_A!$M$369:$R$369</c15:sqref>
                  </c15:fullRef>
                </c:ext>
              </c:extLst>
              <c:f>OPEX_A!$M$369:$Q$369</c:f>
              <c:numCache>
                <c:formatCode>_-* #,##0.0_-;\-* #,##0.0_-;_-* "-"??_-;_-@_-</c:formatCode>
                <c:ptCount val="5"/>
                <c:pt idx="0">
                  <c:v>31.528836975079262</c:v>
                </c:pt>
                <c:pt idx="1">
                  <c:v>14.575157932074209</c:v>
                </c:pt>
                <c:pt idx="2">
                  <c:v>70.251192952558412</c:v>
                </c:pt>
                <c:pt idx="3">
                  <c:v>69.372408204514045</c:v>
                </c:pt>
                <c:pt idx="4">
                  <c:v>56.485508596515622</c:v>
                </c:pt>
              </c:numCache>
            </c:numRef>
          </c:val>
          <c:extLst>
            <c:ext xmlns:c16="http://schemas.microsoft.com/office/drawing/2014/chart" uri="{C3380CC4-5D6E-409C-BE32-E72D297353CC}">
              <c16:uniqueId val="{00000001-1F92-4BAF-AD14-F34FA32246AF}"/>
            </c:ext>
          </c:extLst>
        </c:ser>
        <c:ser>
          <c:idx val="2"/>
          <c:order val="2"/>
          <c:tx>
            <c:strRef>
              <c:f>OPEX_A!$L$370</c:f>
              <c:strCache>
                <c:ptCount val="1"/>
                <c:pt idx="0">
                  <c:v>Essential Energy</c:v>
                </c:pt>
              </c:strCache>
            </c:strRef>
          </c:tx>
          <c:spPr>
            <a:solidFill>
              <a:srgbClr val="4BB0E4"/>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OPEX_A!$M$370:$R$370</c15:sqref>
                  </c15:fullRef>
                </c:ext>
              </c:extLst>
              <c:f>OPEX_A!$M$370:$Q$370</c:f>
              <c:numCache>
                <c:formatCode>_-* #,##0.0_-;\-* #,##0.0_-;_-* "-"??_-;_-@_-</c:formatCode>
                <c:ptCount val="5"/>
                <c:pt idx="0">
                  <c:v>81.317052943148639</c:v>
                </c:pt>
                <c:pt idx="1">
                  <c:v>107.95125025982226</c:v>
                </c:pt>
                <c:pt idx="2">
                  <c:v>60.818389798654003</c:v>
                </c:pt>
                <c:pt idx="3">
                  <c:v>60.05760167379227</c:v>
                </c:pt>
                <c:pt idx="4">
                  <c:v>85.261826554164358</c:v>
                </c:pt>
              </c:numCache>
            </c:numRef>
          </c:val>
          <c:extLst>
            <c:ext xmlns:c16="http://schemas.microsoft.com/office/drawing/2014/chart" uri="{C3380CC4-5D6E-409C-BE32-E72D297353CC}">
              <c16:uniqueId val="{00000002-1F92-4BAF-AD14-F34FA32246AF}"/>
            </c:ext>
          </c:extLst>
        </c:ser>
        <c:ser>
          <c:idx val="3"/>
          <c:order val="3"/>
          <c:tx>
            <c:strRef>
              <c:f>OPEX_A!$L$371</c:f>
              <c:strCache>
                <c:ptCount val="1"/>
                <c:pt idx="0">
                  <c:v>Powercor</c:v>
                </c:pt>
              </c:strCache>
            </c:strRef>
          </c:tx>
          <c:spPr>
            <a:solidFill>
              <a:srgbClr val="8C1B10"/>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OPEX_A!$M$371:$R$371</c15:sqref>
                  </c15:fullRef>
                </c:ext>
              </c:extLst>
              <c:f>OPEX_A!$M$371:$Q$371</c:f>
              <c:numCache>
                <c:formatCode>_-* #,##0.0_-;\-* #,##0.0_-;_-* "-"??_-;_-@_-</c:formatCode>
                <c:ptCount val="5"/>
                <c:pt idx="0">
                  <c:v>115.46707749572893</c:v>
                </c:pt>
                <c:pt idx="1">
                  <c:v>165.6757956867566</c:v>
                </c:pt>
                <c:pt idx="2">
                  <c:v>105.78633976681908</c:v>
                </c:pt>
                <c:pt idx="3">
                  <c:v>48.187649572495161</c:v>
                </c:pt>
                <c:pt idx="4">
                  <c:v>68.527861951841189</c:v>
                </c:pt>
              </c:numCache>
            </c:numRef>
          </c:val>
          <c:extLst>
            <c:ext xmlns:c16="http://schemas.microsoft.com/office/drawing/2014/chart" uri="{C3380CC4-5D6E-409C-BE32-E72D297353CC}">
              <c16:uniqueId val="{00000003-1F92-4BAF-AD14-F34FA32246AF}"/>
            </c:ext>
          </c:extLst>
        </c:ser>
        <c:ser>
          <c:idx val="4"/>
          <c:order val="4"/>
          <c:tx>
            <c:strRef>
              <c:f>OPEX_A!$L$372</c:f>
              <c:strCache>
                <c:ptCount val="1"/>
                <c:pt idx="0">
                  <c:v>SA Power Networks</c:v>
                </c:pt>
              </c:strCache>
            </c:strRef>
          </c:tx>
          <c:spPr>
            <a:solidFill>
              <a:srgbClr val="FFD339"/>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OPEX_A!$M$372:$R$372</c15:sqref>
                  </c15:fullRef>
                </c:ext>
              </c:extLst>
              <c:f>OPEX_A!$M$372:$Q$372</c:f>
              <c:numCache>
                <c:formatCode>_-* #,##0.0_-;\-* #,##0.0_-;_-* "-"??_-;_-@_-</c:formatCode>
                <c:ptCount val="5"/>
                <c:pt idx="0">
                  <c:v>57.565901888159608</c:v>
                </c:pt>
                <c:pt idx="1">
                  <c:v>66.531610889940339</c:v>
                </c:pt>
                <c:pt idx="2">
                  <c:v>66.259220878904515</c:v>
                </c:pt>
                <c:pt idx="3">
                  <c:v>65.430372424117337</c:v>
                </c:pt>
                <c:pt idx="4">
                  <c:v>70.028501116960186</c:v>
                </c:pt>
              </c:numCache>
            </c:numRef>
          </c:val>
          <c:extLst>
            <c:ext xmlns:c16="http://schemas.microsoft.com/office/drawing/2014/chart" uri="{C3380CC4-5D6E-409C-BE32-E72D297353CC}">
              <c16:uniqueId val="{00000004-1F92-4BAF-AD14-F34FA32246AF}"/>
            </c:ext>
          </c:extLst>
        </c:ser>
        <c:ser>
          <c:idx val="5"/>
          <c:order val="5"/>
          <c:tx>
            <c:strRef>
              <c:f>OPEX_A!$L$373</c:f>
              <c:strCache>
                <c:ptCount val="1"/>
                <c:pt idx="0">
                  <c:v>PWC</c:v>
                </c:pt>
              </c:strCache>
            </c:strRef>
          </c:tx>
          <c:spPr>
            <a:solidFill>
              <a:srgbClr val="75842F">
                <a:alpha val="96000"/>
              </a:srgbClr>
            </a:solidFill>
            <a:ln>
              <a:solidFill>
                <a:schemeClr val="bg1"/>
              </a:solidFill>
            </a:ln>
            <a:effectLst/>
          </c:spPr>
          <c:invertIfNegative val="0"/>
          <c:cat>
            <c:numRef>
              <c:extLst>
                <c:ext xmlns:c15="http://schemas.microsoft.com/office/drawing/2012/chart" uri="{02D57815-91ED-43cb-92C2-25804820EDAC}">
                  <c15:fullRef>
                    <c15:sqref>OPEX_A!$M$367:$R$367</c15:sqref>
                  </c15:fullRef>
                </c:ext>
              </c:extLst>
              <c:f>OPEX_A!$M$367:$Q$367</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OPEX_A!$M$373:$R$373</c15:sqref>
                  </c15:fullRef>
                </c:ext>
              </c:extLst>
              <c:f>OPEX_A!$M$373:$Q$373</c:f>
              <c:numCache>
                <c:formatCode>_-* #,##0.0_-;\-* #,##0.0_-;_-* "-"??_-;_-@_-</c:formatCode>
                <c:ptCount val="5"/>
                <c:pt idx="0">
                  <c:v>0</c:v>
                </c:pt>
                <c:pt idx="1">
                  <c:v>236.27686414686863</c:v>
                </c:pt>
                <c:pt idx="2">
                  <c:v>253.82299621507383</c:v>
                </c:pt>
                <c:pt idx="3">
                  <c:v>186.10615933755739</c:v>
                </c:pt>
                <c:pt idx="4">
                  <c:v>105.20518216843799</c:v>
                </c:pt>
              </c:numCache>
            </c:numRef>
          </c:val>
          <c:extLst>
            <c:ext xmlns:c16="http://schemas.microsoft.com/office/drawing/2014/chart" uri="{C3380CC4-5D6E-409C-BE32-E72D297353CC}">
              <c16:uniqueId val="{00000005-1F92-4BAF-AD14-F34FA32246AF}"/>
            </c:ext>
          </c:extLst>
        </c:ser>
        <c:dLbls>
          <c:showLegendKey val="0"/>
          <c:showVal val="0"/>
          <c:showCatName val="0"/>
          <c:showSerName val="0"/>
          <c:showPercent val="0"/>
          <c:showBubbleSize val="0"/>
        </c:dLbls>
        <c:gapWidth val="5"/>
        <c:overlap val="-27"/>
        <c:axId val="1242559120"/>
        <c:axId val="1242559448"/>
      </c:barChart>
      <c:catAx>
        <c:axId val="124255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2559448"/>
        <c:crosses val="autoZero"/>
        <c:auto val="1"/>
        <c:lblAlgn val="ctr"/>
        <c:lblOffset val="100"/>
        <c:noMultiLvlLbl val="0"/>
      </c:catAx>
      <c:valAx>
        <c:axId val="1242559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Dollars per Tree</a:t>
                </a:r>
              </a:p>
            </c:rich>
          </c:tx>
          <c:layout>
            <c:manualLayout>
              <c:xMode val="edge"/>
              <c:yMode val="edge"/>
              <c:x val="1.029199475065617E-2"/>
              <c:y val="0.167058906060507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2559120"/>
        <c:crosses val="autoZero"/>
        <c:crossBetween val="between"/>
        <c:majorUnit val="100"/>
      </c:valAx>
      <c:spPr>
        <a:noFill/>
        <a:ln>
          <a:noFill/>
        </a:ln>
        <a:effectLst/>
      </c:spPr>
    </c:plotArea>
    <c:legend>
      <c:legendPos val="b"/>
      <c:layout>
        <c:manualLayout>
          <c:xMode val="edge"/>
          <c:yMode val="edge"/>
          <c:x val="9.2293525809273844E-2"/>
          <c:y val="0.89987412672765699"/>
          <c:w val="0.89490201224846899"/>
          <c:h val="0.1001258732723428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OPEX_A!$L$149</c:f>
              <c:strCache>
                <c:ptCount val="1"/>
                <c:pt idx="0">
                  <c:v>Maintenance (before 2013-14)</c:v>
                </c:pt>
              </c:strCache>
            </c:strRef>
          </c:tx>
          <c:spPr>
            <a:solidFill>
              <a:srgbClr val="75842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OPEX_A!$M$143:$V$143</c:f>
              <c:strCache>
                <c:ptCount val="10"/>
                <c:pt idx="0">
                  <c:v>2008-09</c:v>
                </c:pt>
                <c:pt idx="1">
                  <c:v>2009-10</c:v>
                </c:pt>
                <c:pt idx="2">
                  <c:v>2010-11</c:v>
                </c:pt>
                <c:pt idx="3">
                  <c:v>2011-12</c:v>
                </c:pt>
                <c:pt idx="4">
                  <c:v>2012-13</c:v>
                </c:pt>
                <c:pt idx="5">
                  <c:v>2013-14</c:v>
                </c:pt>
                <c:pt idx="6">
                  <c:v>2014-15</c:v>
                </c:pt>
                <c:pt idx="7">
                  <c:v>2015-16</c:v>
                </c:pt>
                <c:pt idx="8">
                  <c:v>2016-17</c:v>
                </c:pt>
                <c:pt idx="9">
                  <c:v>2017-18 (adj. TC Marcus)</c:v>
                </c:pt>
              </c:strCache>
            </c:strRef>
          </c:cat>
          <c:val>
            <c:numRef>
              <c:f>OPEX_A!$M$149:$V$149</c:f>
              <c:numCache>
                <c:formatCode>_-* #,##0.0_-;\-* #,##0.0_-;_-* "-"??_-;_-@_-</c:formatCode>
                <c:ptCount val="10"/>
                <c:pt idx="0">
                  <c:v>10.355066570564199</c:v>
                </c:pt>
                <c:pt idx="1">
                  <c:v>11.633732615816408</c:v>
                </c:pt>
                <c:pt idx="2">
                  <c:v>11.646231021725677</c:v>
                </c:pt>
                <c:pt idx="3">
                  <c:v>18.41817244754068</c:v>
                </c:pt>
                <c:pt idx="4">
                  <c:v>25.46876882050833</c:v>
                </c:pt>
                <c:pt idx="5">
                  <c:v>#N/A</c:v>
                </c:pt>
                <c:pt idx="6">
                  <c:v>#N/A</c:v>
                </c:pt>
                <c:pt idx="7">
                  <c:v>#N/A</c:v>
                </c:pt>
                <c:pt idx="8">
                  <c:v>#N/A</c:v>
                </c:pt>
                <c:pt idx="9">
                  <c:v>#N/A</c:v>
                </c:pt>
              </c:numCache>
            </c:numRef>
          </c:val>
          <c:extLst>
            <c:ext xmlns:c16="http://schemas.microsoft.com/office/drawing/2014/chart" uri="{C3380CC4-5D6E-409C-BE32-E72D297353CC}">
              <c16:uniqueId val="{00000000-371C-45B6-AF36-6DBE98A799CC}"/>
            </c:ext>
          </c:extLst>
        </c:ser>
        <c:ser>
          <c:idx val="1"/>
          <c:order val="1"/>
          <c:tx>
            <c:strRef>
              <c:f>OPEX_A!$L$150</c:f>
              <c:strCache>
                <c:ptCount val="1"/>
                <c:pt idx="0">
                  <c:v>Routine maintenance (from 2013-14)</c:v>
                </c:pt>
              </c:strCache>
            </c:strRef>
          </c:tx>
          <c:spPr>
            <a:solidFill>
              <a:srgbClr val="2A3D6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OPEX_A!$M$143:$V$143</c:f>
              <c:strCache>
                <c:ptCount val="10"/>
                <c:pt idx="0">
                  <c:v>2008-09</c:v>
                </c:pt>
                <c:pt idx="1">
                  <c:v>2009-10</c:v>
                </c:pt>
                <c:pt idx="2">
                  <c:v>2010-11</c:v>
                </c:pt>
                <c:pt idx="3">
                  <c:v>2011-12</c:v>
                </c:pt>
                <c:pt idx="4">
                  <c:v>2012-13</c:v>
                </c:pt>
                <c:pt idx="5">
                  <c:v>2013-14</c:v>
                </c:pt>
                <c:pt idx="6">
                  <c:v>2014-15</c:v>
                </c:pt>
                <c:pt idx="7">
                  <c:v>2015-16</c:v>
                </c:pt>
                <c:pt idx="8">
                  <c:v>2016-17</c:v>
                </c:pt>
                <c:pt idx="9">
                  <c:v>2017-18 (adj. TC Marcus)</c:v>
                </c:pt>
              </c:strCache>
            </c:strRef>
          </c:cat>
          <c:val>
            <c:numRef>
              <c:f>OPEX_A!$M$150:$V$150</c:f>
              <c:numCache>
                <c:formatCode>_-* #,##0.0_-;\-* #,##0.0_-;_-* "-"??_-;_-@_-</c:formatCode>
                <c:ptCount val="10"/>
                <c:pt idx="0">
                  <c:v>#N/A</c:v>
                </c:pt>
                <c:pt idx="1">
                  <c:v>#N/A</c:v>
                </c:pt>
                <c:pt idx="2">
                  <c:v>#N/A</c:v>
                </c:pt>
                <c:pt idx="3">
                  <c:v>#N/A</c:v>
                </c:pt>
                <c:pt idx="4">
                  <c:v>#N/A</c:v>
                </c:pt>
                <c:pt idx="5">
                  <c:v>8.7559750674969656</c:v>
                </c:pt>
                <c:pt idx="6">
                  <c:v>7.069297682090113</c:v>
                </c:pt>
                <c:pt idx="7">
                  <c:v>6.2765069042461858</c:v>
                </c:pt>
                <c:pt idx="8">
                  <c:v>5.5511873810358541</c:v>
                </c:pt>
                <c:pt idx="9">
                  <c:v>3.7481484371419591</c:v>
                </c:pt>
              </c:numCache>
            </c:numRef>
          </c:val>
          <c:extLst>
            <c:ext xmlns:c16="http://schemas.microsoft.com/office/drawing/2014/chart" uri="{C3380CC4-5D6E-409C-BE32-E72D297353CC}">
              <c16:uniqueId val="{00000001-371C-45B6-AF36-6DBE98A799CC}"/>
            </c:ext>
          </c:extLst>
        </c:ser>
        <c:ser>
          <c:idx val="2"/>
          <c:order val="2"/>
          <c:tx>
            <c:strRef>
              <c:f>OPEX_A!$L$151</c:f>
              <c:strCache>
                <c:ptCount val="1"/>
                <c:pt idx="0">
                  <c:v>Non-routine maintenance (from 2013-14)</c:v>
                </c:pt>
              </c:strCache>
            </c:strRef>
          </c:tx>
          <c:spPr>
            <a:solidFill>
              <a:srgbClr val="4BB0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OPEX_A!$M$143:$V$143</c:f>
              <c:strCache>
                <c:ptCount val="10"/>
                <c:pt idx="0">
                  <c:v>2008-09</c:v>
                </c:pt>
                <c:pt idx="1">
                  <c:v>2009-10</c:v>
                </c:pt>
                <c:pt idx="2">
                  <c:v>2010-11</c:v>
                </c:pt>
                <c:pt idx="3">
                  <c:v>2011-12</c:v>
                </c:pt>
                <c:pt idx="4">
                  <c:v>2012-13</c:v>
                </c:pt>
                <c:pt idx="5">
                  <c:v>2013-14</c:v>
                </c:pt>
                <c:pt idx="6">
                  <c:v>2014-15</c:v>
                </c:pt>
                <c:pt idx="7">
                  <c:v>2015-16</c:v>
                </c:pt>
                <c:pt idx="8">
                  <c:v>2016-17</c:v>
                </c:pt>
                <c:pt idx="9">
                  <c:v>2017-18 (adj. TC Marcus)</c:v>
                </c:pt>
              </c:strCache>
            </c:strRef>
          </c:cat>
          <c:val>
            <c:numRef>
              <c:f>OPEX_A!$M$151:$V$151</c:f>
              <c:numCache>
                <c:formatCode>_-* #,##0.0_-;\-* #,##0.0_-;_-* "-"??_-;_-@_-</c:formatCode>
                <c:ptCount val="10"/>
                <c:pt idx="0">
                  <c:v>#N/A</c:v>
                </c:pt>
                <c:pt idx="1">
                  <c:v>#N/A</c:v>
                </c:pt>
                <c:pt idx="2">
                  <c:v>#N/A</c:v>
                </c:pt>
                <c:pt idx="3">
                  <c:v>#N/A</c:v>
                </c:pt>
                <c:pt idx="4">
                  <c:v>#N/A</c:v>
                </c:pt>
                <c:pt idx="5">
                  <c:v>11.654538157512103</c:v>
                </c:pt>
                <c:pt idx="6">
                  <c:v>14.578522310732048</c:v>
                </c:pt>
                <c:pt idx="7">
                  <c:v>12.246712486608695</c:v>
                </c:pt>
                <c:pt idx="8">
                  <c:v>12.185125286870923</c:v>
                </c:pt>
                <c:pt idx="9">
                  <c:v>12.726803835470967</c:v>
                </c:pt>
              </c:numCache>
            </c:numRef>
          </c:val>
          <c:extLst>
            <c:ext xmlns:c16="http://schemas.microsoft.com/office/drawing/2014/chart" uri="{C3380CC4-5D6E-409C-BE32-E72D297353CC}">
              <c16:uniqueId val="{00000002-371C-45B6-AF36-6DBE98A799CC}"/>
            </c:ext>
          </c:extLst>
        </c:ser>
        <c:dLbls>
          <c:showLegendKey val="0"/>
          <c:showVal val="0"/>
          <c:showCatName val="0"/>
          <c:showSerName val="0"/>
          <c:showPercent val="0"/>
          <c:showBubbleSize val="0"/>
        </c:dLbls>
        <c:gapWidth val="50"/>
        <c:overlap val="100"/>
        <c:axId val="1388149840"/>
        <c:axId val="1671155296"/>
      </c:barChart>
      <c:catAx>
        <c:axId val="138814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1155296"/>
        <c:crosses val="autoZero"/>
        <c:auto val="1"/>
        <c:lblAlgn val="ctr"/>
        <c:lblOffset val="100"/>
        <c:noMultiLvlLbl val="0"/>
      </c:catAx>
      <c:valAx>
        <c:axId val="1671155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388149840"/>
        <c:crosses val="autoZero"/>
        <c:crossBetween val="between"/>
      </c:valAx>
      <c:spPr>
        <a:noFill/>
        <a:ln>
          <a:noFill/>
        </a:ln>
        <a:effectLst/>
      </c:spPr>
    </c:plotArea>
    <c:legend>
      <c:legendPos val="b"/>
      <c:layout>
        <c:manualLayout>
          <c:xMode val="edge"/>
          <c:yMode val="edge"/>
          <c:x val="4.9999959805943094E-2"/>
          <c:y val="0.8498931182222712"/>
          <c:w val="0.73134430681096019"/>
          <c:h val="0.150106881777728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22694170270968E-2"/>
          <c:y val="0.42406383202099746"/>
          <c:w val="0.85723411334146615"/>
          <c:h val="0.41064146981627297"/>
        </c:manualLayout>
      </c:layout>
      <c:barChart>
        <c:barDir val="col"/>
        <c:grouping val="clustered"/>
        <c:varyColors val="0"/>
        <c:ser>
          <c:idx val="0"/>
          <c:order val="0"/>
          <c:tx>
            <c:strRef>
              <c:f>OPEX_A!$M$64</c:f>
              <c:strCache>
                <c:ptCount val="1"/>
                <c:pt idx="0">
                  <c:v>Regular hours</c:v>
                </c:pt>
              </c:strCache>
            </c:strRef>
          </c:tx>
          <c:spPr>
            <a:solidFill>
              <a:srgbClr val="75842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OPEX_A!$L$65:$L$66</c:f>
              <c:strCache>
                <c:ptCount val="2"/>
                <c:pt idx="0">
                  <c:v>Cyclone Marcus
(March to June 2018)</c:v>
                </c:pt>
                <c:pt idx="1">
                  <c:v>3 year trimester average
(2015-16 to 2016-17)</c:v>
                </c:pt>
              </c:strCache>
            </c:strRef>
          </c:cat>
          <c:val>
            <c:numRef>
              <c:f>OPEX_A!$M$65:$M$66</c:f>
              <c:numCache>
                <c:formatCode>_-* #,##0.0_-;\-* #,##0.0_-;_-* "-"??_-;_-@_-</c:formatCode>
                <c:ptCount val="2"/>
                <c:pt idx="0">
                  <c:v>2.8624643463870321</c:v>
                </c:pt>
                <c:pt idx="1">
                  <c:v>1.5032702241640057</c:v>
                </c:pt>
              </c:numCache>
            </c:numRef>
          </c:val>
          <c:extLst>
            <c:ext xmlns:c16="http://schemas.microsoft.com/office/drawing/2014/chart" uri="{C3380CC4-5D6E-409C-BE32-E72D297353CC}">
              <c16:uniqueId val="{00000000-F3DD-4E19-B152-541182C608D6}"/>
            </c:ext>
          </c:extLst>
        </c:ser>
        <c:ser>
          <c:idx val="1"/>
          <c:order val="1"/>
          <c:tx>
            <c:strRef>
              <c:f>OPEX_A!$N$64</c:f>
              <c:strCache>
                <c:ptCount val="1"/>
                <c:pt idx="0">
                  <c:v>Overtime</c:v>
                </c:pt>
              </c:strCache>
            </c:strRef>
          </c:tx>
          <c:spPr>
            <a:solidFill>
              <a:srgbClr val="2A3D6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OPEX_A!$L$65:$L$66</c:f>
              <c:strCache>
                <c:ptCount val="2"/>
                <c:pt idx="0">
                  <c:v>Cyclone Marcus
(March to June 2018)</c:v>
                </c:pt>
                <c:pt idx="1">
                  <c:v>3 year trimester average
(2015-16 to 2016-17)</c:v>
                </c:pt>
              </c:strCache>
            </c:strRef>
          </c:cat>
          <c:val>
            <c:numRef>
              <c:f>OPEX_A!$N$65:$N$66</c:f>
              <c:numCache>
                <c:formatCode>_-* #,##0.0_-;\-* #,##0.0_-;_-* "-"??_-;_-@_-</c:formatCode>
                <c:ptCount val="2"/>
                <c:pt idx="0">
                  <c:v>1.2044744235560976</c:v>
                </c:pt>
                <c:pt idx="1">
                  <c:v>0.59695992299749845</c:v>
                </c:pt>
              </c:numCache>
            </c:numRef>
          </c:val>
          <c:extLst>
            <c:ext xmlns:c16="http://schemas.microsoft.com/office/drawing/2014/chart" uri="{C3380CC4-5D6E-409C-BE32-E72D297353CC}">
              <c16:uniqueId val="{00000001-F3DD-4E19-B152-541182C608D6}"/>
            </c:ext>
          </c:extLst>
        </c:ser>
        <c:dLbls>
          <c:showLegendKey val="0"/>
          <c:showVal val="0"/>
          <c:showCatName val="0"/>
          <c:showSerName val="0"/>
          <c:showPercent val="0"/>
          <c:showBubbleSize val="0"/>
        </c:dLbls>
        <c:gapWidth val="150"/>
        <c:overlap val="-20"/>
        <c:axId val="2081346543"/>
        <c:axId val="1066500143"/>
      </c:barChart>
      <c:catAx>
        <c:axId val="2081346543"/>
        <c:scaling>
          <c:orientation val="minMax"/>
        </c:scaling>
        <c:delete val="1"/>
        <c:axPos val="b"/>
        <c:numFmt formatCode="General" sourceLinked="1"/>
        <c:majorTickMark val="none"/>
        <c:minorTickMark val="none"/>
        <c:tickLblPos val="nextTo"/>
        <c:crossAx val="1066500143"/>
        <c:crosses val="autoZero"/>
        <c:auto val="1"/>
        <c:lblAlgn val="ctr"/>
        <c:lblOffset val="100"/>
        <c:noMultiLvlLbl val="0"/>
      </c:catAx>
      <c:valAx>
        <c:axId val="1066500143"/>
        <c:scaling>
          <c:orientation val="minMax"/>
          <c:max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81346543"/>
        <c:crosses val="autoZero"/>
        <c:crossBetween val="between"/>
        <c:majorUnit val="1"/>
      </c:valAx>
      <c:spPr>
        <a:noFill/>
        <a:ln>
          <a:noFill/>
        </a:ln>
        <a:effectLst/>
      </c:spPr>
    </c:plotArea>
    <c:legend>
      <c:legendPos val="b"/>
      <c:layout>
        <c:manualLayout>
          <c:xMode val="edge"/>
          <c:yMode val="edge"/>
          <c:x val="0.16505600532327827"/>
          <c:y val="0.90922218722659665"/>
          <c:w val="0.65661676093305232"/>
          <c:h val="6.42948031496062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22694170270968E-2"/>
          <c:y val="0.42406383202099746"/>
          <c:w val="0.85723411334146615"/>
          <c:h val="0.41064146981627297"/>
        </c:manualLayout>
      </c:layout>
      <c:barChart>
        <c:barDir val="col"/>
        <c:grouping val="clustered"/>
        <c:varyColors val="0"/>
        <c:ser>
          <c:idx val="0"/>
          <c:order val="0"/>
          <c:tx>
            <c:strRef>
              <c:f>OPEX_A!$O$64</c:f>
              <c:strCache>
                <c:ptCount val="1"/>
                <c:pt idx="0">
                  <c:v>Regular hours</c:v>
                </c:pt>
              </c:strCache>
            </c:strRef>
          </c:tx>
          <c:spPr>
            <a:solidFill>
              <a:srgbClr val="75842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OPEX_A!$L$65:$L$66</c:f>
              <c:strCache>
                <c:ptCount val="2"/>
                <c:pt idx="0">
                  <c:v>Cyclone Marcus
(March to June 2018)</c:v>
                </c:pt>
                <c:pt idx="1">
                  <c:v>3 year trimester average
(2015-16 to 2016-17)</c:v>
                </c:pt>
              </c:strCache>
            </c:strRef>
          </c:cat>
          <c:val>
            <c:numRef>
              <c:f>OPEX_A!$O$65:$O$66</c:f>
              <c:numCache>
                <c:formatCode>_-* #,##0.0_-;\-* #,##0.0_-;_-* "-"??_-;_-@_-</c:formatCode>
                <c:ptCount val="2"/>
                <c:pt idx="0">
                  <c:v>2.7333651268874757</c:v>
                </c:pt>
                <c:pt idx="1">
                  <c:v>4.1548296765649182</c:v>
                </c:pt>
              </c:numCache>
            </c:numRef>
          </c:val>
          <c:extLst>
            <c:ext xmlns:c16="http://schemas.microsoft.com/office/drawing/2014/chart" uri="{C3380CC4-5D6E-409C-BE32-E72D297353CC}">
              <c16:uniqueId val="{00000000-9C30-4427-8F0E-406361550921}"/>
            </c:ext>
          </c:extLst>
        </c:ser>
        <c:ser>
          <c:idx val="1"/>
          <c:order val="1"/>
          <c:tx>
            <c:strRef>
              <c:f>OPEX_A!$P$64</c:f>
              <c:strCache>
                <c:ptCount val="1"/>
                <c:pt idx="0">
                  <c:v>Overtime</c:v>
                </c:pt>
              </c:strCache>
            </c:strRef>
          </c:tx>
          <c:spPr>
            <a:solidFill>
              <a:srgbClr val="2A3D6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OPEX_A!$L$65:$L$66</c:f>
              <c:strCache>
                <c:ptCount val="2"/>
                <c:pt idx="0">
                  <c:v>Cyclone Marcus
(March to June 2018)</c:v>
                </c:pt>
                <c:pt idx="1">
                  <c:v>3 year trimester average
(2015-16 to 2016-17)</c:v>
                </c:pt>
              </c:strCache>
            </c:strRef>
          </c:cat>
          <c:val>
            <c:numRef>
              <c:f>OPEX_A!$P$65:$P$66</c:f>
              <c:numCache>
                <c:formatCode>_-* #,##0.0_-;\-* #,##0.0_-;_-* "-"??_-;_-@_-</c:formatCode>
                <c:ptCount val="2"/>
                <c:pt idx="0">
                  <c:v>0.10863804453017134</c:v>
                </c:pt>
                <c:pt idx="1">
                  <c:v>0.20235707869539232</c:v>
                </c:pt>
              </c:numCache>
            </c:numRef>
          </c:val>
          <c:extLst>
            <c:ext xmlns:c16="http://schemas.microsoft.com/office/drawing/2014/chart" uri="{C3380CC4-5D6E-409C-BE32-E72D297353CC}">
              <c16:uniqueId val="{00000001-9C30-4427-8F0E-406361550921}"/>
            </c:ext>
          </c:extLst>
        </c:ser>
        <c:dLbls>
          <c:showLegendKey val="0"/>
          <c:showVal val="0"/>
          <c:showCatName val="0"/>
          <c:showSerName val="0"/>
          <c:showPercent val="0"/>
          <c:showBubbleSize val="0"/>
        </c:dLbls>
        <c:gapWidth val="150"/>
        <c:overlap val="-20"/>
        <c:axId val="2081346543"/>
        <c:axId val="1066500143"/>
      </c:barChart>
      <c:catAx>
        <c:axId val="2081346543"/>
        <c:scaling>
          <c:orientation val="minMax"/>
        </c:scaling>
        <c:delete val="1"/>
        <c:axPos val="b"/>
        <c:numFmt formatCode="General" sourceLinked="1"/>
        <c:majorTickMark val="none"/>
        <c:minorTickMark val="none"/>
        <c:tickLblPos val="nextTo"/>
        <c:crossAx val="1066500143"/>
        <c:crosses val="autoZero"/>
        <c:auto val="1"/>
        <c:lblAlgn val="ctr"/>
        <c:lblOffset val="100"/>
        <c:noMultiLvlLbl val="0"/>
      </c:catAx>
      <c:valAx>
        <c:axId val="1066500143"/>
        <c:scaling>
          <c:orientation val="minMax"/>
          <c:max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81346543"/>
        <c:crosses val="autoZero"/>
        <c:crossBetween val="between"/>
        <c:majorUnit val="1"/>
      </c:valAx>
      <c:spPr>
        <a:noFill/>
        <a:ln>
          <a:noFill/>
        </a:ln>
        <a:effectLst/>
      </c:spPr>
    </c:plotArea>
    <c:legend>
      <c:legendPos val="b"/>
      <c:layout>
        <c:manualLayout>
          <c:xMode val="edge"/>
          <c:yMode val="edge"/>
          <c:x val="0.16505600532327827"/>
          <c:y val="0.90922218722659665"/>
          <c:w val="0.7024760637314702"/>
          <c:h val="6.42948031496062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4185765394602"/>
          <c:y val="5.2824074074074072E-2"/>
          <c:w val="0.76787225490773725"/>
          <c:h val="0.69683617672790898"/>
        </c:manualLayout>
      </c:layout>
      <c:lineChart>
        <c:grouping val="standard"/>
        <c:varyColors val="0"/>
        <c:ser>
          <c:idx val="0"/>
          <c:order val="0"/>
          <c:tx>
            <c:strRef>
              <c:f>OPEX_A!$L$250</c:f>
              <c:strCache>
                <c:ptCount val="1"/>
                <c:pt idx="0">
                  <c:v>Urban SAIDI</c:v>
                </c:pt>
              </c:strCache>
            </c:strRef>
          </c:tx>
          <c:spPr>
            <a:ln w="28575" cap="rnd">
              <a:solidFill>
                <a:schemeClr val="tx2"/>
              </a:solidFill>
              <a:round/>
            </a:ln>
            <a:effectLst/>
          </c:spPr>
          <c:marker>
            <c:symbol val="none"/>
          </c:marker>
          <c:dLbls>
            <c:dLbl>
              <c:idx val="4"/>
              <c:layout>
                <c:manualLayout>
                  <c:x val="-7.8641636946970739E-2"/>
                  <c:y val="5.5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FCD-468A-89B0-6B64DF47E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OPEX_A!$M$269:$Q$269</c:f>
              <c:strCache>
                <c:ptCount val="5"/>
                <c:pt idx="0">
                  <c:v>2013-14</c:v>
                </c:pt>
                <c:pt idx="1">
                  <c:v>2014-15</c:v>
                </c:pt>
                <c:pt idx="2">
                  <c:v>2015-16</c:v>
                </c:pt>
                <c:pt idx="3">
                  <c:v>2016-17</c:v>
                </c:pt>
                <c:pt idx="4">
                  <c:v>2017-18</c:v>
                </c:pt>
              </c:strCache>
            </c:strRef>
          </c:cat>
          <c:val>
            <c:numRef>
              <c:f>OPEX_A!$M$250:$Q$250</c:f>
              <c:numCache>
                <c:formatCode>_-* #,##0.0_-;\-* #,##0.0_-;_-* "-"??_-;_-@_-</c:formatCode>
                <c:ptCount val="5"/>
                <c:pt idx="0">
                  <c:v>110.96922333225915</c:v>
                </c:pt>
                <c:pt idx="1">
                  <c:v>180.47451865129642</c:v>
                </c:pt>
                <c:pt idx="2">
                  <c:v>103.15073264095889</c:v>
                </c:pt>
                <c:pt idx="3">
                  <c:v>128.50836326763965</c:v>
                </c:pt>
                <c:pt idx="4">
                  <c:v>97.003474999999938</c:v>
                </c:pt>
              </c:numCache>
            </c:numRef>
          </c:val>
          <c:smooth val="0"/>
          <c:extLst>
            <c:ext xmlns:c16="http://schemas.microsoft.com/office/drawing/2014/chart" uri="{C3380CC4-5D6E-409C-BE32-E72D297353CC}">
              <c16:uniqueId val="{00000000-F0C0-4FBA-B674-F4996179C900}"/>
            </c:ext>
          </c:extLst>
        </c:ser>
        <c:ser>
          <c:idx val="2"/>
          <c:order val="2"/>
          <c:tx>
            <c:strRef>
              <c:f>OPEX_A!$L$252</c:f>
              <c:strCache>
                <c:ptCount val="1"/>
                <c:pt idx="0">
                  <c:v>SAIDI Target</c:v>
                </c:pt>
              </c:strCache>
            </c:strRef>
          </c:tx>
          <c:spPr>
            <a:ln w="28575" cap="rnd">
              <a:solidFill>
                <a:schemeClr val="tx2"/>
              </a:solidFill>
              <a:prstDash val="sysDot"/>
              <a:round/>
            </a:ln>
            <a:effectLst/>
          </c:spPr>
          <c:marker>
            <c:symbol val="none"/>
          </c:marker>
          <c:cat>
            <c:strRef>
              <c:f>OPEX_A!$M$269:$Q$269</c:f>
              <c:strCache>
                <c:ptCount val="5"/>
                <c:pt idx="0">
                  <c:v>2013-14</c:v>
                </c:pt>
                <c:pt idx="1">
                  <c:v>2014-15</c:v>
                </c:pt>
                <c:pt idx="2">
                  <c:v>2015-16</c:v>
                </c:pt>
                <c:pt idx="3">
                  <c:v>2016-17</c:v>
                </c:pt>
                <c:pt idx="4">
                  <c:v>2017-18</c:v>
                </c:pt>
              </c:strCache>
            </c:strRef>
          </c:cat>
          <c:val>
            <c:numRef>
              <c:f>OPEX_A!$M$252:$Q$252</c:f>
              <c:numCache>
                <c:formatCode>_-* #,##0.0_-;\-* #,##0.0_-;_-* "-"??_-;_-@_-</c:formatCode>
                <c:ptCount val="5"/>
                <c:pt idx="0">
                  <c:v>140</c:v>
                </c:pt>
                <c:pt idx="1">
                  <c:v>140</c:v>
                </c:pt>
                <c:pt idx="2">
                  <c:v>140</c:v>
                </c:pt>
                <c:pt idx="3">
                  <c:v>140</c:v>
                </c:pt>
                <c:pt idx="4">
                  <c:v>140</c:v>
                </c:pt>
              </c:numCache>
            </c:numRef>
          </c:val>
          <c:smooth val="0"/>
          <c:extLst>
            <c:ext xmlns:c16="http://schemas.microsoft.com/office/drawing/2014/chart" uri="{C3380CC4-5D6E-409C-BE32-E72D297353CC}">
              <c16:uniqueId val="{00000001-F0C0-4FBA-B674-F4996179C900}"/>
            </c:ext>
          </c:extLst>
        </c:ser>
        <c:dLbls>
          <c:showLegendKey val="0"/>
          <c:showVal val="0"/>
          <c:showCatName val="0"/>
          <c:showSerName val="0"/>
          <c:showPercent val="0"/>
          <c:showBubbleSize val="0"/>
        </c:dLbls>
        <c:marker val="1"/>
        <c:smooth val="0"/>
        <c:axId val="17268592"/>
        <c:axId val="1506133535"/>
      </c:lineChart>
      <c:lineChart>
        <c:grouping val="standard"/>
        <c:varyColors val="0"/>
        <c:ser>
          <c:idx val="1"/>
          <c:order val="1"/>
          <c:tx>
            <c:strRef>
              <c:f>OPEX_A!$L$251</c:f>
              <c:strCache>
                <c:ptCount val="1"/>
                <c:pt idx="0">
                  <c:v>Urban SAIFI</c:v>
                </c:pt>
              </c:strCache>
            </c:strRef>
          </c:tx>
          <c:spPr>
            <a:ln w="28575" cap="rnd">
              <a:solidFill>
                <a:srgbClr val="75842F"/>
              </a:solidFill>
              <a:round/>
            </a:ln>
            <a:effectLst/>
          </c:spPr>
          <c:marker>
            <c:symbol val="none"/>
          </c:marker>
          <c:dLbls>
            <c:dLbl>
              <c:idx val="4"/>
              <c:layout>
                <c:manualLayout>
                  <c:x val="-7.8641636946970739E-2"/>
                  <c:y val="4.166666666666666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FCD-468A-89B0-6B64DF47E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OPEX_A!$M$249:$Q$249</c:f>
              <c:strCache>
                <c:ptCount val="5"/>
                <c:pt idx="0">
                  <c:v>2013-14</c:v>
                </c:pt>
                <c:pt idx="1">
                  <c:v>2014-15</c:v>
                </c:pt>
                <c:pt idx="2">
                  <c:v>2015-16</c:v>
                </c:pt>
                <c:pt idx="3">
                  <c:v>2016-17</c:v>
                </c:pt>
                <c:pt idx="4">
                  <c:v>2017-18</c:v>
                </c:pt>
              </c:strCache>
            </c:strRef>
          </c:cat>
          <c:val>
            <c:numRef>
              <c:f>OPEX_A!$M$251:$Q$251</c:f>
              <c:numCache>
                <c:formatCode>_-* #,##0.0_-;\-* #,##0.0_-;_-* "-"??_-;_-@_-</c:formatCode>
                <c:ptCount val="5"/>
                <c:pt idx="0">
                  <c:v>1.7899774411859459</c:v>
                </c:pt>
                <c:pt idx="1">
                  <c:v>1.5335785146954286</c:v>
                </c:pt>
                <c:pt idx="2">
                  <c:v>1.882997081986755</c:v>
                </c:pt>
                <c:pt idx="3">
                  <c:v>1.8278696482314398</c:v>
                </c:pt>
                <c:pt idx="4">
                  <c:v>1.8836829999999924</c:v>
                </c:pt>
              </c:numCache>
            </c:numRef>
          </c:val>
          <c:smooth val="0"/>
          <c:extLst>
            <c:ext xmlns:c16="http://schemas.microsoft.com/office/drawing/2014/chart" uri="{C3380CC4-5D6E-409C-BE32-E72D297353CC}">
              <c16:uniqueId val="{00000002-F0C0-4FBA-B674-F4996179C900}"/>
            </c:ext>
          </c:extLst>
        </c:ser>
        <c:ser>
          <c:idx val="3"/>
          <c:order val="3"/>
          <c:tx>
            <c:strRef>
              <c:f>OPEX_A!$L$253</c:f>
              <c:strCache>
                <c:ptCount val="1"/>
                <c:pt idx="0">
                  <c:v>SAIFI Target</c:v>
                </c:pt>
              </c:strCache>
            </c:strRef>
          </c:tx>
          <c:spPr>
            <a:ln w="28575" cap="rnd">
              <a:solidFill>
                <a:srgbClr val="75842F"/>
              </a:solidFill>
              <a:prstDash val="sysDot"/>
              <a:round/>
            </a:ln>
            <a:effectLst/>
          </c:spPr>
          <c:marker>
            <c:symbol val="none"/>
          </c:marker>
          <c:cat>
            <c:strRef>
              <c:f>OPEX_A!$M$249:$Q$249</c:f>
              <c:strCache>
                <c:ptCount val="5"/>
                <c:pt idx="0">
                  <c:v>2013-14</c:v>
                </c:pt>
                <c:pt idx="1">
                  <c:v>2014-15</c:v>
                </c:pt>
                <c:pt idx="2">
                  <c:v>2015-16</c:v>
                </c:pt>
                <c:pt idx="3">
                  <c:v>2016-17</c:v>
                </c:pt>
                <c:pt idx="4">
                  <c:v>2017-18</c:v>
                </c:pt>
              </c:strCache>
            </c:strRef>
          </c:cat>
          <c:val>
            <c:numRef>
              <c:f>OPEX_A!$M$253:$Q$253</c:f>
              <c:numCache>
                <c:formatCode>_-* #,##0.0_-;\-* #,##0.0_-;_-* "-"??_-;_-@_-</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3-F0C0-4FBA-B674-F4996179C900}"/>
            </c:ext>
          </c:extLst>
        </c:ser>
        <c:dLbls>
          <c:showLegendKey val="0"/>
          <c:showVal val="0"/>
          <c:showCatName val="0"/>
          <c:showSerName val="0"/>
          <c:showPercent val="0"/>
          <c:showBubbleSize val="0"/>
        </c:dLbls>
        <c:marker val="1"/>
        <c:smooth val="0"/>
        <c:axId val="2094277599"/>
        <c:axId val="1072863023"/>
      </c:lineChart>
      <c:catAx>
        <c:axId val="172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06133535"/>
        <c:crosses val="autoZero"/>
        <c:auto val="1"/>
        <c:lblAlgn val="ctr"/>
        <c:lblOffset val="100"/>
        <c:noMultiLvlLbl val="0"/>
      </c:catAx>
      <c:valAx>
        <c:axId val="1506133535"/>
        <c:scaling>
          <c:orientation val="minMax"/>
          <c:max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SAIDI</a:t>
                </a:r>
              </a:p>
            </c:rich>
          </c:tx>
          <c:layout>
            <c:manualLayout>
              <c:xMode val="edge"/>
              <c:yMode val="edge"/>
              <c:x val="1.1915399537419796E-2"/>
              <c:y val="2.5269757946923301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68592"/>
        <c:crosses val="autoZero"/>
        <c:crossBetween val="between"/>
        <c:majorUnit val="50"/>
      </c:valAx>
      <c:valAx>
        <c:axId val="1072863023"/>
        <c:scaling>
          <c:orientation val="minMax"/>
          <c:max val="2"/>
        </c:scaling>
        <c:delete val="0"/>
        <c:axPos val="r"/>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SAIFI</a:t>
                </a:r>
              </a:p>
            </c:rich>
          </c:tx>
          <c:layout>
            <c:manualLayout>
              <c:xMode val="edge"/>
              <c:yMode val="edge"/>
              <c:x val="0.95991659595611978"/>
              <c:y val="2.2191236512102655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094277599"/>
        <c:crosses val="max"/>
        <c:crossBetween val="between"/>
        <c:majorUnit val="0.5"/>
      </c:valAx>
      <c:catAx>
        <c:axId val="2094277599"/>
        <c:scaling>
          <c:orientation val="minMax"/>
        </c:scaling>
        <c:delete val="1"/>
        <c:axPos val="b"/>
        <c:numFmt formatCode="General" sourceLinked="1"/>
        <c:majorTickMark val="out"/>
        <c:minorTickMark val="none"/>
        <c:tickLblPos val="nextTo"/>
        <c:crossAx val="10728630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CUSTOMER_O!$K$31</c:f>
              <c:strCache>
                <c:ptCount val="1"/>
                <c:pt idx="0">
                  <c:v>Total Opex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1-03F3-4BB2-B957-C5CB065376E7}"/>
              </c:ext>
            </c:extLst>
          </c:dPt>
          <c:dPt>
            <c:idx val="1"/>
            <c:invertIfNegative val="0"/>
            <c:bubble3D val="0"/>
            <c:extLst>
              <c:ext xmlns:c16="http://schemas.microsoft.com/office/drawing/2014/chart" uri="{C3380CC4-5D6E-409C-BE32-E72D297353CC}">
                <c16:uniqueId val="{00000003-03F3-4BB2-B957-C5CB065376E7}"/>
              </c:ext>
            </c:extLst>
          </c:dPt>
          <c:dPt>
            <c:idx val="2"/>
            <c:invertIfNegative val="0"/>
            <c:bubble3D val="0"/>
            <c:extLst>
              <c:ext xmlns:c16="http://schemas.microsoft.com/office/drawing/2014/chart" uri="{C3380CC4-5D6E-409C-BE32-E72D297353CC}">
                <c16:uniqueId val="{00000005-03F3-4BB2-B957-C5CB065376E7}"/>
              </c:ext>
            </c:extLst>
          </c:dPt>
          <c:dPt>
            <c:idx val="3"/>
            <c:invertIfNegative val="0"/>
            <c:bubble3D val="0"/>
            <c:extLst>
              <c:ext xmlns:c16="http://schemas.microsoft.com/office/drawing/2014/chart" uri="{C3380CC4-5D6E-409C-BE32-E72D297353CC}">
                <c16:uniqueId val="{00000007-03F3-4BB2-B957-C5CB065376E7}"/>
              </c:ext>
            </c:extLst>
          </c:dPt>
          <c:dPt>
            <c:idx val="4"/>
            <c:invertIfNegative val="0"/>
            <c:bubble3D val="0"/>
            <c:extLst>
              <c:ext xmlns:c16="http://schemas.microsoft.com/office/drawing/2014/chart" uri="{C3380CC4-5D6E-409C-BE32-E72D297353CC}">
                <c16:uniqueId val="{00000009-03F3-4BB2-B957-C5CB065376E7}"/>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B-03F3-4BB2-B957-C5CB065376E7}"/>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D-03F3-4BB2-B957-C5CB065376E7}"/>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F-03F3-4BB2-B957-C5CB065376E7}"/>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11-03F3-4BB2-B957-C5CB065376E7}"/>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13-03F3-4BB2-B957-C5CB065376E7}"/>
              </c:ext>
            </c:extLst>
          </c:dPt>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CUSTOMER_O!$L$31:$U$31</c:f>
              <c:numCache>
                <c:formatCode>_-* #,##0.0_-;\-* #,##0.0_-;_-* "-"??_-;_-@_-</c:formatCode>
                <c:ptCount val="10"/>
                <c:pt idx="0">
                  <c:v>80.590788207769393</c:v>
                </c:pt>
                <c:pt idx="1">
                  <c:v>86.917818154869906</c:v>
                </c:pt>
                <c:pt idx="2">
                  <c:v>75.627808159861232</c:v>
                </c:pt>
                <c:pt idx="3">
                  <c:v>88.369982978976481</c:v>
                </c:pt>
                <c:pt idx="4">
                  <c:v>88.369982978976481</c:v>
                </c:pt>
                <c:pt idx="5">
                  <c:v>68.200566396524536</c:v>
                </c:pt>
                <c:pt idx="6">
                  <c:v>68.814965434000783</c:v>
                </c:pt>
                <c:pt idx="7">
                  <c:v>69.737842240243268</c:v>
                </c:pt>
                <c:pt idx="8">
                  <c:v>70.556965381421747</c:v>
                </c:pt>
                <c:pt idx="9">
                  <c:v>71.396074698913139</c:v>
                </c:pt>
              </c:numCache>
            </c:numRef>
          </c:val>
          <c:extLst>
            <c:ext xmlns:c16="http://schemas.microsoft.com/office/drawing/2014/chart" uri="{C3380CC4-5D6E-409C-BE32-E72D297353CC}">
              <c16:uniqueId val="{00000014-03F3-4BB2-B957-C5CB065376E7}"/>
            </c:ext>
          </c:extLst>
        </c:ser>
        <c:dLbls>
          <c:showLegendKey val="0"/>
          <c:showVal val="0"/>
          <c:showCatName val="0"/>
          <c:showSerName val="0"/>
          <c:showPercent val="0"/>
          <c:showBubbleSize val="0"/>
        </c:dLbls>
        <c:gapWidth val="20"/>
        <c:axId val="167516800"/>
        <c:axId val="167530880"/>
      </c:barChart>
      <c:lineChart>
        <c:grouping val="standard"/>
        <c:varyColors val="0"/>
        <c:ser>
          <c:idx val="1"/>
          <c:order val="1"/>
          <c:tx>
            <c:strRef>
              <c:f>CUSTOMER_O!$K$32</c:f>
              <c:strCache>
                <c:ptCount val="1"/>
                <c:pt idx="0">
                  <c:v>Opex per Customer ($)</c:v>
                </c:pt>
              </c:strCache>
            </c:strRef>
          </c:tx>
          <c:spPr>
            <a:ln w="28575" cap="rnd">
              <a:solidFill>
                <a:srgbClr val="FFD339"/>
              </a:solidFill>
              <a:round/>
            </a:ln>
            <a:effectLst/>
          </c:spPr>
          <c:marker>
            <c:symbol val="none"/>
          </c:marker>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CUSTOMER_O!$L$32:$U$32</c:f>
              <c:numCache>
                <c:formatCode>_-* #,##0.0_-;\-* #,##0.0_-;_-* "-"??_-;_-@_-</c:formatCode>
                <c:ptCount val="10"/>
                <c:pt idx="0">
                  <c:v>993.58642117307636</c:v>
                </c:pt>
                <c:pt idx="1">
                  <c:v>1048.2761642027365</c:v>
                </c:pt>
                <c:pt idx="2">
                  <c:v>899.04669709773225</c:v>
                </c:pt>
                <c:pt idx="3">
                  <c:v>1038.8890806585371</c:v>
                </c:pt>
                <c:pt idx="4">
                  <c:v>1026.8296089863757</c:v>
                </c:pt>
                <c:pt idx="5">
                  <c:v>786.3549682523294</c:v>
                </c:pt>
                <c:pt idx="6">
                  <c:v>786.40282305214259</c:v>
                </c:pt>
                <c:pt idx="7">
                  <c:v>787.28654594991269</c:v>
                </c:pt>
                <c:pt idx="8">
                  <c:v>790.46566638384206</c:v>
                </c:pt>
                <c:pt idx="9">
                  <c:v>793.75715364507039</c:v>
                </c:pt>
              </c:numCache>
            </c:numRef>
          </c:val>
          <c:smooth val="1"/>
          <c:extLst>
            <c:ext xmlns:c16="http://schemas.microsoft.com/office/drawing/2014/chart" uri="{C3380CC4-5D6E-409C-BE32-E72D297353CC}">
              <c16:uniqueId val="{00000015-03F3-4BB2-B957-C5CB065376E7}"/>
            </c:ext>
          </c:extLst>
        </c:ser>
        <c:ser>
          <c:idx val="2"/>
          <c:order val="2"/>
          <c:tx>
            <c:strRef>
              <c:f>CUSTOMER_O!$K$33</c:f>
              <c:strCache>
                <c:ptCount val="1"/>
                <c:pt idx="0">
                  <c:v>Opex per Cust. (w/out efficiency) ($)</c:v>
                </c:pt>
              </c:strCache>
            </c:strRef>
          </c:tx>
          <c:spPr>
            <a:ln w="28575" cap="rnd">
              <a:solidFill>
                <a:srgbClr val="FFD339"/>
              </a:solidFill>
              <a:prstDash val="dash"/>
              <a:round/>
            </a:ln>
            <a:effectLst/>
          </c:spPr>
          <c:marker>
            <c:symbol val="none"/>
          </c:marker>
          <c:val>
            <c:numRef>
              <c:f>CUSTOMER_O!$L$33:$U$33</c:f>
              <c:numCache>
                <c:formatCode>_-* #,##0.0_-;\-* #,##0.0_-;_-* "-"??_-;_-@_-</c:formatCode>
                <c:ptCount val="10"/>
                <c:pt idx="0">
                  <c:v>993.58642117307636</c:v>
                </c:pt>
                <c:pt idx="1">
                  <c:v>1048.2761642027365</c:v>
                </c:pt>
                <c:pt idx="2">
                  <c:v>899.04669709773225</c:v>
                </c:pt>
                <c:pt idx="3">
                  <c:v>1038.8890806585371</c:v>
                </c:pt>
                <c:pt idx="4">
                  <c:v>1026.8296089863757</c:v>
                </c:pt>
                <c:pt idx="5">
                  <c:v>957.17474998805756</c:v>
                </c:pt>
                <c:pt idx="6">
                  <c:v>957.23763471288271</c:v>
                </c:pt>
                <c:pt idx="7">
                  <c:v>958.32109264722794</c:v>
                </c:pt>
                <c:pt idx="8">
                  <c:v>962.19683511303663</c:v>
                </c:pt>
                <c:pt idx="9">
                  <c:v>966.16666892640251</c:v>
                </c:pt>
              </c:numCache>
            </c:numRef>
          </c:val>
          <c:smooth val="1"/>
          <c:extLst>
            <c:ext xmlns:c16="http://schemas.microsoft.com/office/drawing/2014/chart" uri="{C3380CC4-5D6E-409C-BE32-E72D297353CC}">
              <c16:uniqueId val="{00000016-03F3-4BB2-B957-C5CB065376E7}"/>
            </c:ext>
          </c:extLst>
        </c:ser>
        <c:dLbls>
          <c:showLegendKey val="0"/>
          <c:showVal val="0"/>
          <c:showCatName val="0"/>
          <c:showSerName val="0"/>
          <c:showPercent val="0"/>
          <c:showBubbleSize val="0"/>
        </c:dLbls>
        <c:marker val="1"/>
        <c:smooth val="0"/>
        <c:axId val="167534976"/>
        <c:axId val="167532800"/>
      </c:lineChart>
      <c:catAx>
        <c:axId val="16751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30880"/>
        <c:crosses val="autoZero"/>
        <c:auto val="1"/>
        <c:lblAlgn val="ctr"/>
        <c:lblOffset val="100"/>
        <c:noMultiLvlLbl val="0"/>
      </c:catAx>
      <c:valAx>
        <c:axId val="167530880"/>
        <c:scaling>
          <c:orientation val="minMax"/>
        </c:scaling>
        <c:delete val="0"/>
        <c:axPos val="l"/>
        <c:majorGridlines>
          <c:spPr>
            <a:ln w="9525" cap="flat" cmpd="sng" algn="ctr">
              <a:solidFill>
                <a:schemeClr val="tx1">
                  <a:lumMod val="15000"/>
                  <a:lumOff val="85000"/>
                </a:schemeClr>
              </a:solidFill>
              <a:round/>
            </a:ln>
            <a:effectLst/>
          </c:spPr>
        </c:majorGridlines>
        <c:title>
          <c:tx>
            <c:strRef>
              <c:f>CUSTOMER_O!$K$31</c:f>
              <c:strCache>
                <c:ptCount val="1"/>
                <c:pt idx="0">
                  <c:v>Total Opex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516800"/>
        <c:crosses val="autoZero"/>
        <c:crossBetween val="between"/>
      </c:valAx>
      <c:valAx>
        <c:axId val="167532800"/>
        <c:scaling>
          <c:orientation val="minMax"/>
        </c:scaling>
        <c:delete val="0"/>
        <c:axPos val="r"/>
        <c:title>
          <c:tx>
            <c:strRef>
              <c:f>CUSTOMER_O!$K$32</c:f>
              <c:strCache>
                <c:ptCount val="1"/>
                <c:pt idx="0">
                  <c:v>Opex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534976"/>
        <c:crosses val="max"/>
        <c:crossBetween val="between"/>
      </c:valAx>
      <c:catAx>
        <c:axId val="167534976"/>
        <c:scaling>
          <c:orientation val="minMax"/>
        </c:scaling>
        <c:delete val="1"/>
        <c:axPos val="b"/>
        <c:numFmt formatCode="General" sourceLinked="1"/>
        <c:majorTickMark val="out"/>
        <c:minorTickMark val="none"/>
        <c:tickLblPos val="nextTo"/>
        <c:crossAx val="167532800"/>
        <c:crosses val="autoZero"/>
        <c:auto val="1"/>
        <c:lblAlgn val="ctr"/>
        <c:lblOffset val="100"/>
        <c:noMultiLvlLbl val="0"/>
      </c:catAx>
      <c:spPr>
        <a:noFill/>
        <a:ln>
          <a:noFill/>
        </a:ln>
        <a:effectLst/>
      </c:spPr>
    </c:plotArea>
    <c:legend>
      <c:legendPos val="b"/>
      <c:layout>
        <c:manualLayout>
          <c:xMode val="edge"/>
          <c:yMode val="edge"/>
          <c:x val="1.3464348206474191E-2"/>
          <c:y val="0.82812335958005245"/>
          <c:w val="0.98140463692038493"/>
          <c:h val="0.144098862642169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4185765394602"/>
          <c:y val="5.2824074074074072E-2"/>
          <c:w val="0.76787225490773725"/>
          <c:h val="0.69683617672790898"/>
        </c:manualLayout>
      </c:layout>
      <c:lineChart>
        <c:grouping val="standard"/>
        <c:varyColors val="0"/>
        <c:ser>
          <c:idx val="0"/>
          <c:order val="0"/>
          <c:tx>
            <c:strRef>
              <c:f>OPEX_A!$L$270</c:f>
              <c:strCache>
                <c:ptCount val="1"/>
                <c:pt idx="0">
                  <c:v>Rural short SAIDI</c:v>
                </c:pt>
              </c:strCache>
            </c:strRef>
          </c:tx>
          <c:spPr>
            <a:ln w="28575" cap="rnd">
              <a:solidFill>
                <a:schemeClr val="tx2"/>
              </a:solidFill>
              <a:round/>
            </a:ln>
            <a:effectLst/>
          </c:spPr>
          <c:marker>
            <c:symbol val="none"/>
          </c:marker>
          <c:dLbls>
            <c:dLbl>
              <c:idx val="4"/>
              <c:layout>
                <c:manualLayout>
                  <c:x val="-0.13583555472658568"/>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6BB-4C08-9B9F-31773ED9E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OPEX_A!$M$269:$Q$269</c:f>
              <c:strCache>
                <c:ptCount val="5"/>
                <c:pt idx="0">
                  <c:v>2013-14</c:v>
                </c:pt>
                <c:pt idx="1">
                  <c:v>2014-15</c:v>
                </c:pt>
                <c:pt idx="2">
                  <c:v>2015-16</c:v>
                </c:pt>
                <c:pt idx="3">
                  <c:v>2016-17</c:v>
                </c:pt>
                <c:pt idx="4">
                  <c:v>2017-18</c:v>
                </c:pt>
              </c:strCache>
            </c:strRef>
          </c:cat>
          <c:val>
            <c:numRef>
              <c:f>OPEX_A!$M$270:$Q$270</c:f>
              <c:numCache>
                <c:formatCode>_-* #,##0.0_-;\-* #,##0.0_-;_-* "-"??_-;_-@_-</c:formatCode>
                <c:ptCount val="5"/>
                <c:pt idx="0">
                  <c:v>108.13784614953545</c:v>
                </c:pt>
                <c:pt idx="1">
                  <c:v>172.80976439929805</c:v>
                </c:pt>
                <c:pt idx="2">
                  <c:v>261.89745535351352</c:v>
                </c:pt>
                <c:pt idx="3">
                  <c:v>164.84313237119764</c:v>
                </c:pt>
                <c:pt idx="4">
                  <c:v>191.03254899999988</c:v>
                </c:pt>
              </c:numCache>
            </c:numRef>
          </c:val>
          <c:smooth val="0"/>
          <c:extLst>
            <c:ext xmlns:c16="http://schemas.microsoft.com/office/drawing/2014/chart" uri="{C3380CC4-5D6E-409C-BE32-E72D297353CC}">
              <c16:uniqueId val="{00000000-2386-4D63-B7D2-87C16D01BDD3}"/>
            </c:ext>
          </c:extLst>
        </c:ser>
        <c:ser>
          <c:idx val="2"/>
          <c:order val="2"/>
          <c:tx>
            <c:strRef>
              <c:f>OPEX_A!$L$272</c:f>
              <c:strCache>
                <c:ptCount val="1"/>
                <c:pt idx="0">
                  <c:v>SAIDI Target</c:v>
                </c:pt>
              </c:strCache>
            </c:strRef>
          </c:tx>
          <c:spPr>
            <a:ln w="28575" cap="rnd">
              <a:solidFill>
                <a:schemeClr val="tx2"/>
              </a:solidFill>
              <a:prstDash val="sysDot"/>
              <a:round/>
            </a:ln>
            <a:effectLst/>
          </c:spPr>
          <c:marker>
            <c:symbol val="none"/>
          </c:marker>
          <c:cat>
            <c:strRef>
              <c:f>OPEX_A!$M$269:$Q$269</c:f>
              <c:strCache>
                <c:ptCount val="5"/>
                <c:pt idx="0">
                  <c:v>2013-14</c:v>
                </c:pt>
                <c:pt idx="1">
                  <c:v>2014-15</c:v>
                </c:pt>
                <c:pt idx="2">
                  <c:v>2015-16</c:v>
                </c:pt>
                <c:pt idx="3">
                  <c:v>2016-17</c:v>
                </c:pt>
                <c:pt idx="4">
                  <c:v>2017-18</c:v>
                </c:pt>
              </c:strCache>
            </c:strRef>
          </c:cat>
          <c:val>
            <c:numRef>
              <c:f>OPEX_A!$M$272:$Q$272</c:f>
              <c:numCache>
                <c:formatCode>_-* #,##0.0_-;\-* #,##0.0_-;_-* "-"??_-;_-@_-</c:formatCode>
                <c:ptCount val="5"/>
                <c:pt idx="0">
                  <c:v>90</c:v>
                </c:pt>
                <c:pt idx="1">
                  <c:v>90</c:v>
                </c:pt>
                <c:pt idx="2">
                  <c:v>90</c:v>
                </c:pt>
                <c:pt idx="3">
                  <c:v>90</c:v>
                </c:pt>
                <c:pt idx="4">
                  <c:v>90</c:v>
                </c:pt>
              </c:numCache>
            </c:numRef>
          </c:val>
          <c:smooth val="0"/>
          <c:extLst>
            <c:ext xmlns:c16="http://schemas.microsoft.com/office/drawing/2014/chart" uri="{C3380CC4-5D6E-409C-BE32-E72D297353CC}">
              <c16:uniqueId val="{00000001-2386-4D63-B7D2-87C16D01BDD3}"/>
            </c:ext>
          </c:extLst>
        </c:ser>
        <c:dLbls>
          <c:showLegendKey val="0"/>
          <c:showVal val="0"/>
          <c:showCatName val="0"/>
          <c:showSerName val="0"/>
          <c:showPercent val="0"/>
          <c:showBubbleSize val="0"/>
        </c:dLbls>
        <c:marker val="1"/>
        <c:smooth val="0"/>
        <c:axId val="17268592"/>
        <c:axId val="1506133535"/>
      </c:lineChart>
      <c:lineChart>
        <c:grouping val="standard"/>
        <c:varyColors val="0"/>
        <c:ser>
          <c:idx val="1"/>
          <c:order val="1"/>
          <c:tx>
            <c:strRef>
              <c:f>OPEX_A!$L$271</c:f>
              <c:strCache>
                <c:ptCount val="1"/>
                <c:pt idx="0">
                  <c:v>Rural short SAIFI</c:v>
                </c:pt>
              </c:strCache>
            </c:strRef>
          </c:tx>
          <c:spPr>
            <a:ln w="28575" cap="rnd">
              <a:solidFill>
                <a:srgbClr val="75842F"/>
              </a:solidFill>
              <a:round/>
            </a:ln>
            <a:effectLst/>
          </c:spPr>
          <c:marker>
            <c:symbol val="none"/>
          </c:marker>
          <c:dLbls>
            <c:dLbl>
              <c:idx val="4"/>
              <c:layout>
                <c:manualLayout>
                  <c:x val="-0.26928802954568731"/>
                  <c:y val="-0.15277777777777779"/>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6BB-4C08-9B9F-31773ED9E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OPEX_A!$M$269:$Q$269</c:f>
              <c:strCache>
                <c:ptCount val="5"/>
                <c:pt idx="0">
                  <c:v>2013-14</c:v>
                </c:pt>
                <c:pt idx="1">
                  <c:v>2014-15</c:v>
                </c:pt>
                <c:pt idx="2">
                  <c:v>2015-16</c:v>
                </c:pt>
                <c:pt idx="3">
                  <c:v>2016-17</c:v>
                </c:pt>
                <c:pt idx="4">
                  <c:v>2017-18</c:v>
                </c:pt>
              </c:strCache>
            </c:strRef>
          </c:cat>
          <c:val>
            <c:numRef>
              <c:f>OPEX_A!$M$271:$Q$271</c:f>
              <c:numCache>
                <c:formatCode>_-* #,##0.0_-;\-* #,##0.0_-;_-* "-"??_-;_-@_-</c:formatCode>
                <c:ptCount val="5"/>
                <c:pt idx="0">
                  <c:v>1.7713192340674191</c:v>
                </c:pt>
                <c:pt idx="1">
                  <c:v>2.2146997819496854</c:v>
                </c:pt>
                <c:pt idx="2">
                  <c:v>3.6666756998455146</c:v>
                </c:pt>
                <c:pt idx="3">
                  <c:v>2.8454143389199249</c:v>
                </c:pt>
                <c:pt idx="4">
                  <c:v>2.7149289999999899</c:v>
                </c:pt>
              </c:numCache>
            </c:numRef>
          </c:val>
          <c:smooth val="0"/>
          <c:extLst>
            <c:ext xmlns:c16="http://schemas.microsoft.com/office/drawing/2014/chart" uri="{C3380CC4-5D6E-409C-BE32-E72D297353CC}">
              <c16:uniqueId val="{00000002-2386-4D63-B7D2-87C16D01BDD3}"/>
            </c:ext>
          </c:extLst>
        </c:ser>
        <c:ser>
          <c:idx val="3"/>
          <c:order val="3"/>
          <c:tx>
            <c:strRef>
              <c:f>OPEX_A!$L$273</c:f>
              <c:strCache>
                <c:ptCount val="1"/>
                <c:pt idx="0">
                  <c:v>SAIFI Target</c:v>
                </c:pt>
              </c:strCache>
            </c:strRef>
          </c:tx>
          <c:spPr>
            <a:ln w="28575" cap="rnd">
              <a:solidFill>
                <a:srgbClr val="75842F"/>
              </a:solidFill>
              <a:prstDash val="sysDot"/>
              <a:round/>
            </a:ln>
            <a:effectLst/>
          </c:spPr>
          <c:marker>
            <c:symbol val="none"/>
          </c:marker>
          <c:cat>
            <c:strRef>
              <c:f>OPEX_A!$M$269:$Q$269</c:f>
              <c:strCache>
                <c:ptCount val="5"/>
                <c:pt idx="0">
                  <c:v>2013-14</c:v>
                </c:pt>
                <c:pt idx="1">
                  <c:v>2014-15</c:v>
                </c:pt>
                <c:pt idx="2">
                  <c:v>2015-16</c:v>
                </c:pt>
                <c:pt idx="3">
                  <c:v>2016-17</c:v>
                </c:pt>
                <c:pt idx="4">
                  <c:v>2017-18</c:v>
                </c:pt>
              </c:strCache>
            </c:strRef>
          </c:cat>
          <c:val>
            <c:numRef>
              <c:f>OPEX_A!$M$273:$Q$273</c:f>
              <c:numCache>
                <c:formatCode>_-* #,##0.0_-;\-* #,##0.0_-;_-* "-"??_-;_-@_-</c:formatCode>
                <c:ptCount val="5"/>
                <c:pt idx="0">
                  <c:v>3</c:v>
                </c:pt>
                <c:pt idx="1">
                  <c:v>3</c:v>
                </c:pt>
                <c:pt idx="2">
                  <c:v>3</c:v>
                </c:pt>
                <c:pt idx="3">
                  <c:v>3</c:v>
                </c:pt>
                <c:pt idx="4">
                  <c:v>3</c:v>
                </c:pt>
              </c:numCache>
            </c:numRef>
          </c:val>
          <c:smooth val="0"/>
          <c:extLst>
            <c:ext xmlns:c16="http://schemas.microsoft.com/office/drawing/2014/chart" uri="{C3380CC4-5D6E-409C-BE32-E72D297353CC}">
              <c16:uniqueId val="{00000003-2386-4D63-B7D2-87C16D01BDD3}"/>
            </c:ext>
          </c:extLst>
        </c:ser>
        <c:dLbls>
          <c:showLegendKey val="0"/>
          <c:showVal val="0"/>
          <c:showCatName val="0"/>
          <c:showSerName val="0"/>
          <c:showPercent val="0"/>
          <c:showBubbleSize val="0"/>
        </c:dLbls>
        <c:marker val="1"/>
        <c:smooth val="0"/>
        <c:axId val="2094277599"/>
        <c:axId val="1072863023"/>
      </c:lineChart>
      <c:catAx>
        <c:axId val="172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06133535"/>
        <c:crosses val="autoZero"/>
        <c:auto val="1"/>
        <c:lblAlgn val="ctr"/>
        <c:lblOffset val="100"/>
        <c:noMultiLvlLbl val="0"/>
      </c:catAx>
      <c:valAx>
        <c:axId val="1506133535"/>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SAIDI</a:t>
                </a:r>
              </a:p>
            </c:rich>
          </c:tx>
          <c:layout>
            <c:manualLayout>
              <c:xMode val="edge"/>
              <c:yMode val="edge"/>
              <c:x val="1.1915399537419796E-2"/>
              <c:y val="2.5269757946923301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68592"/>
        <c:crosses val="autoZero"/>
        <c:crossBetween val="between"/>
        <c:majorUnit val="100"/>
      </c:valAx>
      <c:valAx>
        <c:axId val="1072863023"/>
        <c:scaling>
          <c:orientation val="minMax"/>
          <c:max val="4"/>
        </c:scaling>
        <c:delete val="0"/>
        <c:axPos val="r"/>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SAIFI</a:t>
                </a:r>
              </a:p>
            </c:rich>
          </c:tx>
          <c:layout>
            <c:manualLayout>
              <c:xMode val="edge"/>
              <c:yMode val="edge"/>
              <c:x val="0.95276735623366793"/>
              <c:y val="2.2191236512102655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094277599"/>
        <c:crosses val="max"/>
        <c:crossBetween val="between"/>
        <c:majorUnit val="1"/>
      </c:valAx>
      <c:catAx>
        <c:axId val="2094277599"/>
        <c:scaling>
          <c:orientation val="minMax"/>
        </c:scaling>
        <c:delete val="1"/>
        <c:axPos val="b"/>
        <c:numFmt formatCode="General" sourceLinked="1"/>
        <c:majorTickMark val="out"/>
        <c:minorTickMark val="none"/>
        <c:tickLblPos val="nextTo"/>
        <c:crossAx val="10728630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4185765394602"/>
          <c:y val="5.2824074074074072E-2"/>
          <c:w val="0.76787225490773725"/>
          <c:h val="0.69683617672790898"/>
        </c:manualLayout>
      </c:layout>
      <c:lineChart>
        <c:grouping val="standard"/>
        <c:varyColors val="0"/>
        <c:ser>
          <c:idx val="0"/>
          <c:order val="0"/>
          <c:tx>
            <c:strRef>
              <c:f>OPEX_A!$L$230</c:f>
              <c:strCache>
                <c:ptCount val="1"/>
                <c:pt idx="0">
                  <c:v>CBD SAIDI</c:v>
                </c:pt>
              </c:strCache>
            </c:strRef>
          </c:tx>
          <c:spPr>
            <a:ln w="28575" cap="rnd">
              <a:solidFill>
                <a:schemeClr val="tx2"/>
              </a:solidFill>
              <a:round/>
            </a:ln>
            <a:effectLst/>
          </c:spPr>
          <c:marker>
            <c:symbol val="none"/>
          </c:marker>
          <c:dLbls>
            <c:dLbl>
              <c:idx val="4"/>
              <c:layout>
                <c:manualLayout>
                  <c:x val="-7.8641636946970739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86F-49F7-B742-2C7A4B7B74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OPEX_A!$M$269:$Q$269</c:f>
              <c:strCache>
                <c:ptCount val="5"/>
                <c:pt idx="0">
                  <c:v>2013-14</c:v>
                </c:pt>
                <c:pt idx="1">
                  <c:v>2014-15</c:v>
                </c:pt>
                <c:pt idx="2">
                  <c:v>2015-16</c:v>
                </c:pt>
                <c:pt idx="3">
                  <c:v>2016-17</c:v>
                </c:pt>
                <c:pt idx="4">
                  <c:v>2017-18</c:v>
                </c:pt>
              </c:strCache>
            </c:strRef>
          </c:cat>
          <c:val>
            <c:numRef>
              <c:f>OPEX_A!$M$230:$Q$230</c:f>
              <c:numCache>
                <c:formatCode>_-* #,##0.0_-;\-* #,##0.0_-;_-* "-"??_-;_-@_-</c:formatCode>
                <c:ptCount val="5"/>
                <c:pt idx="0">
                  <c:v>10.909123307198861</c:v>
                </c:pt>
                <c:pt idx="1">
                  <c:v>0.79320214669051881</c:v>
                </c:pt>
                <c:pt idx="2">
                  <c:v>1.4208998548621188</c:v>
                </c:pt>
                <c:pt idx="3">
                  <c:v>2.7273504273504274</c:v>
                </c:pt>
                <c:pt idx="4">
                  <c:v>4.8741079999999997</c:v>
                </c:pt>
              </c:numCache>
            </c:numRef>
          </c:val>
          <c:smooth val="0"/>
          <c:extLst>
            <c:ext xmlns:c16="http://schemas.microsoft.com/office/drawing/2014/chart" uri="{C3380CC4-5D6E-409C-BE32-E72D297353CC}">
              <c16:uniqueId val="{00000000-F547-4EDE-AEFA-4CA08DB66D1A}"/>
            </c:ext>
          </c:extLst>
        </c:ser>
        <c:ser>
          <c:idx val="2"/>
          <c:order val="2"/>
          <c:tx>
            <c:strRef>
              <c:f>OPEX_A!$L$232</c:f>
              <c:strCache>
                <c:ptCount val="1"/>
                <c:pt idx="0">
                  <c:v>SAIDI Target</c:v>
                </c:pt>
              </c:strCache>
            </c:strRef>
          </c:tx>
          <c:spPr>
            <a:ln w="28575" cap="rnd">
              <a:solidFill>
                <a:schemeClr val="tx2"/>
              </a:solidFill>
              <a:prstDash val="sysDot"/>
              <a:round/>
            </a:ln>
            <a:effectLst/>
          </c:spPr>
          <c:marker>
            <c:symbol val="none"/>
          </c:marker>
          <c:cat>
            <c:strRef>
              <c:f>OPEX_A!$M$269:$Q$269</c:f>
              <c:strCache>
                <c:ptCount val="5"/>
                <c:pt idx="0">
                  <c:v>2013-14</c:v>
                </c:pt>
                <c:pt idx="1">
                  <c:v>2014-15</c:v>
                </c:pt>
                <c:pt idx="2">
                  <c:v>2015-16</c:v>
                </c:pt>
                <c:pt idx="3">
                  <c:v>2016-17</c:v>
                </c:pt>
                <c:pt idx="4">
                  <c:v>2017-18</c:v>
                </c:pt>
              </c:strCache>
            </c:strRef>
          </c:cat>
          <c:val>
            <c:numRef>
              <c:f>OPEX_A!$M$232:$Q$232</c:f>
              <c:numCache>
                <c:formatCode>_-* #,##0.0_-;\-* #,##0.0_-;_-* "-"??_-;_-@_-</c:formatCode>
                <c:ptCount val="5"/>
                <c:pt idx="0">
                  <c:v>4</c:v>
                </c:pt>
                <c:pt idx="1">
                  <c:v>4</c:v>
                </c:pt>
                <c:pt idx="2">
                  <c:v>4</c:v>
                </c:pt>
                <c:pt idx="3">
                  <c:v>4</c:v>
                </c:pt>
                <c:pt idx="4">
                  <c:v>4</c:v>
                </c:pt>
              </c:numCache>
            </c:numRef>
          </c:val>
          <c:smooth val="0"/>
          <c:extLst>
            <c:ext xmlns:c16="http://schemas.microsoft.com/office/drawing/2014/chart" uri="{C3380CC4-5D6E-409C-BE32-E72D297353CC}">
              <c16:uniqueId val="{00000001-F547-4EDE-AEFA-4CA08DB66D1A}"/>
            </c:ext>
          </c:extLst>
        </c:ser>
        <c:dLbls>
          <c:showLegendKey val="0"/>
          <c:showVal val="0"/>
          <c:showCatName val="0"/>
          <c:showSerName val="0"/>
          <c:showPercent val="0"/>
          <c:showBubbleSize val="0"/>
        </c:dLbls>
        <c:marker val="1"/>
        <c:smooth val="0"/>
        <c:axId val="17268592"/>
        <c:axId val="1506133535"/>
      </c:lineChart>
      <c:lineChart>
        <c:grouping val="standard"/>
        <c:varyColors val="0"/>
        <c:ser>
          <c:idx val="1"/>
          <c:order val="1"/>
          <c:tx>
            <c:strRef>
              <c:f>OPEX_A!$L$231</c:f>
              <c:strCache>
                <c:ptCount val="1"/>
                <c:pt idx="0">
                  <c:v>CBD SAIFI</c:v>
                </c:pt>
              </c:strCache>
            </c:strRef>
          </c:tx>
          <c:spPr>
            <a:ln w="28575" cap="rnd">
              <a:solidFill>
                <a:srgbClr val="75842F"/>
              </a:solidFill>
              <a:round/>
            </a:ln>
            <a:effectLst/>
          </c:spPr>
          <c:marker>
            <c:symbol val="none"/>
          </c:marker>
          <c:dLbls>
            <c:dLbl>
              <c:idx val="4"/>
              <c:layout>
                <c:manualLayout>
                  <c:x val="-4.7661598149679275E-2"/>
                  <c:y val="-4.629629629629629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F-49F7-B742-2C7A4B7B74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OPEX_A!$M$229:$Q$229</c:f>
              <c:strCache>
                <c:ptCount val="5"/>
                <c:pt idx="0">
                  <c:v>2013-14</c:v>
                </c:pt>
                <c:pt idx="1">
                  <c:v>2014-15</c:v>
                </c:pt>
                <c:pt idx="2">
                  <c:v>2015-16</c:v>
                </c:pt>
                <c:pt idx="3">
                  <c:v>2016-17</c:v>
                </c:pt>
                <c:pt idx="4">
                  <c:v>2017-18</c:v>
                </c:pt>
              </c:strCache>
            </c:strRef>
          </c:cat>
          <c:val>
            <c:numRef>
              <c:f>OPEX_A!$M$231:$Q$231</c:f>
              <c:numCache>
                <c:formatCode>_-* #,##0.0_-;\-* #,##0.0_-;_-* "-"??_-;_-@_-</c:formatCode>
                <c:ptCount val="5"/>
                <c:pt idx="0">
                  <c:v>0.18460441910192449</c:v>
                </c:pt>
                <c:pt idx="1">
                  <c:v>0.14311270125223613</c:v>
                </c:pt>
                <c:pt idx="2">
                  <c:v>1.3062409288824383E-2</c:v>
                </c:pt>
                <c:pt idx="3">
                  <c:v>3.2267358110054739E-2</c:v>
                </c:pt>
                <c:pt idx="4">
                  <c:v>0.163443</c:v>
                </c:pt>
              </c:numCache>
            </c:numRef>
          </c:val>
          <c:smooth val="0"/>
          <c:extLst>
            <c:ext xmlns:c16="http://schemas.microsoft.com/office/drawing/2014/chart" uri="{C3380CC4-5D6E-409C-BE32-E72D297353CC}">
              <c16:uniqueId val="{00000002-F547-4EDE-AEFA-4CA08DB66D1A}"/>
            </c:ext>
          </c:extLst>
        </c:ser>
        <c:ser>
          <c:idx val="3"/>
          <c:order val="3"/>
          <c:tx>
            <c:strRef>
              <c:f>OPEX_A!$L$233</c:f>
              <c:strCache>
                <c:ptCount val="1"/>
                <c:pt idx="0">
                  <c:v>SAIFI Target</c:v>
                </c:pt>
              </c:strCache>
            </c:strRef>
          </c:tx>
          <c:spPr>
            <a:ln w="28575" cap="rnd">
              <a:solidFill>
                <a:srgbClr val="75842F"/>
              </a:solidFill>
              <a:prstDash val="sysDot"/>
              <a:round/>
            </a:ln>
            <a:effectLst/>
          </c:spPr>
          <c:marker>
            <c:symbol val="none"/>
          </c:marker>
          <c:cat>
            <c:strRef>
              <c:f>OPEX_A!$M$229:$Q$229</c:f>
              <c:strCache>
                <c:ptCount val="5"/>
                <c:pt idx="0">
                  <c:v>2013-14</c:v>
                </c:pt>
                <c:pt idx="1">
                  <c:v>2014-15</c:v>
                </c:pt>
                <c:pt idx="2">
                  <c:v>2015-16</c:v>
                </c:pt>
                <c:pt idx="3">
                  <c:v>2016-17</c:v>
                </c:pt>
                <c:pt idx="4">
                  <c:v>2017-18</c:v>
                </c:pt>
              </c:strCache>
            </c:strRef>
          </c:cat>
          <c:val>
            <c:numRef>
              <c:f>OPEX_A!$M$233:$Q$233</c:f>
              <c:numCache>
                <c:formatCode>_-* #,##0.0_-;\-* #,##0.0_-;_-* "-"??_-;_-@_-</c:formatCode>
                <c:ptCount val="5"/>
                <c:pt idx="0">
                  <c:v>0.1</c:v>
                </c:pt>
                <c:pt idx="1">
                  <c:v>0.1</c:v>
                </c:pt>
                <c:pt idx="2">
                  <c:v>0.1</c:v>
                </c:pt>
                <c:pt idx="3">
                  <c:v>0.1</c:v>
                </c:pt>
                <c:pt idx="4">
                  <c:v>0.1</c:v>
                </c:pt>
              </c:numCache>
            </c:numRef>
          </c:val>
          <c:smooth val="0"/>
          <c:extLst>
            <c:ext xmlns:c16="http://schemas.microsoft.com/office/drawing/2014/chart" uri="{C3380CC4-5D6E-409C-BE32-E72D297353CC}">
              <c16:uniqueId val="{00000003-F547-4EDE-AEFA-4CA08DB66D1A}"/>
            </c:ext>
          </c:extLst>
        </c:ser>
        <c:dLbls>
          <c:showLegendKey val="0"/>
          <c:showVal val="0"/>
          <c:showCatName val="0"/>
          <c:showSerName val="0"/>
          <c:showPercent val="0"/>
          <c:showBubbleSize val="0"/>
        </c:dLbls>
        <c:marker val="1"/>
        <c:smooth val="0"/>
        <c:axId val="2094277599"/>
        <c:axId val="1072863023"/>
      </c:lineChart>
      <c:catAx>
        <c:axId val="172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06133535"/>
        <c:crosses val="autoZero"/>
        <c:auto val="1"/>
        <c:lblAlgn val="ctr"/>
        <c:lblOffset val="100"/>
        <c:noMultiLvlLbl val="0"/>
      </c:catAx>
      <c:valAx>
        <c:axId val="1506133535"/>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SAIDI</a:t>
                </a:r>
              </a:p>
            </c:rich>
          </c:tx>
          <c:layout>
            <c:manualLayout>
              <c:xMode val="edge"/>
              <c:yMode val="edge"/>
              <c:x val="1.1915399537419796E-2"/>
              <c:y val="2.5269757946923301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68592"/>
        <c:crosses val="autoZero"/>
        <c:crossBetween val="between"/>
        <c:majorUnit val="5"/>
      </c:valAx>
      <c:valAx>
        <c:axId val="1072863023"/>
        <c:scaling>
          <c:orientation val="minMax"/>
          <c:max val="0.30000000000000004"/>
          <c:min val="0"/>
        </c:scaling>
        <c:delete val="0"/>
        <c:axPos val="r"/>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SAIFI</a:t>
                </a:r>
              </a:p>
            </c:rich>
          </c:tx>
          <c:layout>
            <c:manualLayout>
              <c:xMode val="edge"/>
              <c:yMode val="edge"/>
              <c:x val="0.96229967586360377"/>
              <c:y val="2.2191236512102655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094277599"/>
        <c:crosses val="max"/>
        <c:crossBetween val="between"/>
        <c:majorUnit val="0.1"/>
      </c:valAx>
      <c:catAx>
        <c:axId val="2094277599"/>
        <c:scaling>
          <c:orientation val="minMax"/>
        </c:scaling>
        <c:delete val="1"/>
        <c:axPos val="b"/>
        <c:numFmt formatCode="General" sourceLinked="1"/>
        <c:majorTickMark val="out"/>
        <c:minorTickMark val="none"/>
        <c:tickLblPos val="nextTo"/>
        <c:crossAx val="10728630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5.0925925925925923E-2"/>
          <c:w val="0.78072462817147859"/>
          <c:h val="0.69625765529308836"/>
        </c:manualLayout>
      </c:layout>
      <c:scatterChart>
        <c:scatterStyle val="lineMarker"/>
        <c:varyColors val="0"/>
        <c:ser>
          <c:idx val="0"/>
          <c:order val="0"/>
          <c:spPr>
            <a:ln w="19050" cap="rnd">
              <a:noFill/>
              <a:round/>
            </a:ln>
            <a:effectLst/>
          </c:spPr>
          <c:marker>
            <c:symbol val="circle"/>
            <c:size val="5"/>
            <c:spPr>
              <a:solidFill>
                <a:schemeClr val="tx2"/>
              </a:solidFill>
              <a:ln w="9525">
                <a:noFill/>
              </a:ln>
              <a:effectLst/>
            </c:spPr>
          </c:marker>
          <c:dPt>
            <c:idx val="12"/>
            <c:marker>
              <c:symbol val="circle"/>
              <c:size val="5"/>
              <c:spPr>
                <a:solidFill>
                  <a:srgbClr val="C00000"/>
                </a:solidFill>
                <a:ln w="9525">
                  <a:noFill/>
                </a:ln>
                <a:effectLst/>
              </c:spPr>
            </c:marker>
            <c:bubble3D val="0"/>
            <c:extLst>
              <c:ext xmlns:c16="http://schemas.microsoft.com/office/drawing/2014/chart" uri="{C3380CC4-5D6E-409C-BE32-E72D297353CC}">
                <c16:uniqueId val="{00000000-ADB4-482E-832D-5E911DFBB736}"/>
              </c:ext>
            </c:extLst>
          </c:dPt>
          <c:dLbls>
            <c:dLbl>
              <c:idx val="0"/>
              <c:tx>
                <c:rich>
                  <a:bodyPr/>
                  <a:lstStyle/>
                  <a:p>
                    <a:fld id="{0931BAA9-D827-452E-B408-29DB919B839B}"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DB4-482E-832D-5E911DFBB736}"/>
                </c:ext>
              </c:extLst>
            </c:dLbl>
            <c:dLbl>
              <c:idx val="1"/>
              <c:tx>
                <c:rich>
                  <a:bodyPr/>
                  <a:lstStyle/>
                  <a:p>
                    <a:fld id="{0373625F-B87E-4DD4-B371-1C4BBFF2AE8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B4-482E-832D-5E911DFBB736}"/>
                </c:ext>
              </c:extLst>
            </c:dLbl>
            <c:dLbl>
              <c:idx val="2"/>
              <c:tx>
                <c:rich>
                  <a:bodyPr/>
                  <a:lstStyle/>
                  <a:p>
                    <a:fld id="{DD5E570A-4570-4220-969A-0F5A123BA56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B4-482E-832D-5E911DFBB736}"/>
                </c:ext>
              </c:extLst>
            </c:dLbl>
            <c:dLbl>
              <c:idx val="3"/>
              <c:tx>
                <c:rich>
                  <a:bodyPr/>
                  <a:lstStyle/>
                  <a:p>
                    <a:fld id="{7A1FE46B-E54A-4565-A53E-91DFADBE9A4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B4-482E-832D-5E911DFBB736}"/>
                </c:ext>
              </c:extLst>
            </c:dLbl>
            <c:dLbl>
              <c:idx val="4"/>
              <c:tx>
                <c:rich>
                  <a:bodyPr/>
                  <a:lstStyle/>
                  <a:p>
                    <a:fld id="{C41E0C23-6C85-45BF-A253-2FA1CF42F1B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B4-482E-832D-5E911DFBB736}"/>
                </c:ext>
              </c:extLst>
            </c:dLbl>
            <c:dLbl>
              <c:idx val="5"/>
              <c:tx>
                <c:rich>
                  <a:bodyPr/>
                  <a:lstStyle/>
                  <a:p>
                    <a:fld id="{B861A22A-E12D-42A0-A0F2-4A8E0503AD89}" type="CELLRANGE">
                      <a:rPr lang="en-US"/>
                      <a:pPr/>
                      <a:t>[CELLRANGE]</a:t>
                    </a:fld>
                    <a:endParaRPr lang="en-A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DB4-482E-832D-5E911DFBB736}"/>
                </c:ext>
              </c:extLst>
            </c:dLbl>
            <c:dLbl>
              <c:idx val="6"/>
              <c:tx>
                <c:rich>
                  <a:bodyPr/>
                  <a:lstStyle/>
                  <a:p>
                    <a:fld id="{39E79CC3-851F-4CBC-9427-526A338EE64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B4-482E-832D-5E911DFBB736}"/>
                </c:ext>
              </c:extLst>
            </c:dLbl>
            <c:dLbl>
              <c:idx val="7"/>
              <c:tx>
                <c:rich>
                  <a:bodyPr/>
                  <a:lstStyle/>
                  <a:p>
                    <a:fld id="{3C6E6ADF-4D48-4B52-B744-EE1409B31FF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B4-482E-832D-5E911DFBB736}"/>
                </c:ext>
              </c:extLst>
            </c:dLbl>
            <c:dLbl>
              <c:idx val="8"/>
              <c:tx>
                <c:rich>
                  <a:bodyPr/>
                  <a:lstStyle/>
                  <a:p>
                    <a:fld id="{5DFE05F1-94D5-4665-A592-37F2361F12F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B4-482E-832D-5E911DFBB736}"/>
                </c:ext>
              </c:extLst>
            </c:dLbl>
            <c:dLbl>
              <c:idx val="9"/>
              <c:tx>
                <c:rich>
                  <a:bodyPr/>
                  <a:lstStyle/>
                  <a:p>
                    <a:fld id="{EACC0A6C-214A-4373-B06E-5281296A590A}"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DB4-482E-832D-5E911DFBB736}"/>
                </c:ext>
              </c:extLst>
            </c:dLbl>
            <c:dLbl>
              <c:idx val="10"/>
              <c:tx>
                <c:rich>
                  <a:bodyPr/>
                  <a:lstStyle/>
                  <a:p>
                    <a:fld id="{B2A60EB0-A3A9-472A-83E4-524D9E55301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B4-482E-832D-5E911DFBB736}"/>
                </c:ext>
              </c:extLst>
            </c:dLbl>
            <c:dLbl>
              <c:idx val="11"/>
              <c:tx>
                <c:rich>
                  <a:bodyPr/>
                  <a:lstStyle/>
                  <a:p>
                    <a:fld id="{E5DC0369-C567-465A-98C2-1AA87FF4B49A}"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DB4-482E-832D-5E911DFBB736}"/>
                </c:ext>
              </c:extLst>
            </c:dLbl>
            <c:dLbl>
              <c:idx val="12"/>
              <c:tx>
                <c:rich>
                  <a:bodyPr/>
                  <a:lstStyle/>
                  <a:p>
                    <a:fld id="{0D5B8A62-F66F-413C-A0C9-7FBC3A2BB6E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DB4-482E-832D-5E911DFBB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191482</c:v>
              </c:pt>
              <c:pt idx="1">
                <c:v>1706913.5</c:v>
              </c:pt>
              <c:pt idx="2">
                <c:v>339400</c:v>
              </c:pt>
              <c:pt idx="3">
                <c:v>984229.5</c:v>
              </c:pt>
              <c:pt idx="4">
                <c:v>1448247</c:v>
              </c:pt>
              <c:pt idx="5">
                <c:v>745501</c:v>
              </c:pt>
              <c:pt idx="6">
                <c:v>891934.5</c:v>
              </c:pt>
              <c:pt idx="7">
                <c:v>334840</c:v>
              </c:pt>
              <c:pt idx="8">
                <c:v>816349</c:v>
              </c:pt>
              <c:pt idx="9">
                <c:v>878299.5</c:v>
              </c:pt>
              <c:pt idx="10">
                <c:v>287651.50009999995</c:v>
              </c:pt>
              <c:pt idx="11">
                <c:v>676807</c:v>
              </c:pt>
              <c:pt idx="12">
                <c:v>85710</c:v>
              </c:pt>
            </c:numLit>
          </c:xVal>
          <c:yVal>
            <c:numLit>
              <c:formatCode>General</c:formatCode>
              <c:ptCount val="13"/>
              <c:pt idx="0">
                <c:v>216.02667289960814</c:v>
              </c:pt>
              <c:pt idx="1">
                <c:v>195.20930275976451</c:v>
              </c:pt>
              <c:pt idx="2">
                <c:v>22.967000589275187</c:v>
              </c:pt>
              <c:pt idx="3">
                <c:v>160.61392542942977</c:v>
              </c:pt>
              <c:pt idx="4">
                <c:v>164.18038111588456</c:v>
              </c:pt>
              <c:pt idx="5">
                <c:v>324.21542641021193</c:v>
              </c:pt>
              <c:pt idx="6">
                <c:v>306.20858292210067</c:v>
              </c:pt>
              <c:pt idx="7">
                <c:v>172.31368975524677</c:v>
              </c:pt>
              <c:pt idx="8">
                <c:v>22.410758143882092</c:v>
              </c:pt>
              <c:pt idx="9">
                <c:v>186.29160028043529</c:v>
              </c:pt>
              <c:pt idx="10">
                <c:v>208.68749230438499</c:v>
              </c:pt>
              <c:pt idx="11">
                <c:v>31.619058313522167</c:v>
              </c:pt>
              <c:pt idx="12">
                <c:v>510.05240419068076</c:v>
              </c:pt>
            </c:numLit>
          </c:yVal>
          <c:smooth val="0"/>
          <c:extLst>
            <c:ext xmlns:c15="http://schemas.microsoft.com/office/drawing/2012/chart" uri="{02D57815-91ED-43cb-92C2-25804820EDAC}">
              <c15:datalabelsRange>
                <c15:f>{"EVO","AGD","CIT","END","EGX","ERG","ESS","JEN","PCR","SAP","TAS","UED","PWC"}</c15:f>
                <c15:dlblRangeCache>
                  <c:ptCount val="13"/>
                  <c:pt idx="0">
                    <c:v>EVO</c:v>
                  </c:pt>
                  <c:pt idx="1">
                    <c:v>AGD</c:v>
                  </c:pt>
                  <c:pt idx="2">
                    <c:v>CIT</c:v>
                  </c:pt>
                  <c:pt idx="3">
                    <c:v>END</c:v>
                  </c:pt>
                  <c:pt idx="4">
                    <c:v>EGX</c:v>
                  </c:pt>
                  <c:pt idx="5">
                    <c:v>ERG</c:v>
                  </c:pt>
                  <c:pt idx="6">
                    <c:v>ESS</c:v>
                  </c:pt>
                  <c:pt idx="7">
                    <c:v>JEN</c:v>
                  </c:pt>
                  <c:pt idx="8">
                    <c:v>PCR</c:v>
                  </c:pt>
                  <c:pt idx="9">
                    <c:v>SAP</c:v>
                  </c:pt>
                  <c:pt idx="10">
                    <c:v>TAS</c:v>
                  </c:pt>
                  <c:pt idx="11">
                    <c:v>UED</c:v>
                  </c:pt>
                  <c:pt idx="12">
                    <c:v>PWC</c:v>
                  </c:pt>
                </c15:dlblRangeCache>
              </c15:datalabelsRange>
            </c:ext>
            <c:ext xmlns:c16="http://schemas.microsoft.com/office/drawing/2014/chart" uri="{C3380CC4-5D6E-409C-BE32-E72D297353CC}">
              <c16:uniqueId val="{0000000D-ADB4-482E-832D-5E911DFBB736}"/>
            </c:ext>
          </c:extLst>
        </c:ser>
        <c:dLbls>
          <c:showLegendKey val="0"/>
          <c:showVal val="0"/>
          <c:showCatName val="0"/>
          <c:showSerName val="0"/>
          <c:showPercent val="0"/>
          <c:showBubbleSize val="0"/>
        </c:dLbls>
        <c:axId val="1201843375"/>
        <c:axId val="754417904"/>
      </c:scatterChart>
      <c:valAx>
        <c:axId val="1201843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Customer numbers</a:t>
                </a:r>
              </a:p>
            </c:rich>
          </c:tx>
          <c:layout>
            <c:manualLayout>
              <c:xMode val="edge"/>
              <c:yMode val="edge"/>
              <c:x val="0.41006146106736657"/>
              <c:y val="0.8962496354622339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417904"/>
        <c:crosses val="autoZero"/>
        <c:crossBetween val="midCat"/>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75441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ASLs per 100,000 customers</a:t>
                </a:r>
              </a:p>
            </c:rich>
          </c:tx>
          <c:layout>
            <c:manualLayout>
              <c:xMode val="edge"/>
              <c:yMode val="edge"/>
              <c:x val="5.5555555555555558E-3"/>
              <c:y val="2.3647564887722375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18433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5.0925925925925923E-2"/>
          <c:w val="0.78072462817147859"/>
          <c:h val="0.69625765529308836"/>
        </c:manualLayout>
      </c:layout>
      <c:scatterChart>
        <c:scatterStyle val="lineMarker"/>
        <c:varyColors val="0"/>
        <c:ser>
          <c:idx val="0"/>
          <c:order val="0"/>
          <c:spPr>
            <a:ln w="25400" cap="rnd">
              <a:noFill/>
              <a:round/>
            </a:ln>
            <a:effectLst/>
          </c:spPr>
          <c:marker>
            <c:symbol val="circle"/>
            <c:size val="5"/>
            <c:spPr>
              <a:solidFill>
                <a:schemeClr val="tx2"/>
              </a:solidFill>
              <a:ln w="9525">
                <a:noFill/>
              </a:ln>
              <a:effectLst/>
            </c:spPr>
          </c:marker>
          <c:dPt>
            <c:idx val="12"/>
            <c:marker>
              <c:symbol val="circle"/>
              <c:size val="5"/>
              <c:spPr>
                <a:solidFill>
                  <a:srgbClr val="C00000"/>
                </a:solidFill>
                <a:ln w="9525">
                  <a:noFill/>
                </a:ln>
                <a:effectLst/>
              </c:spPr>
            </c:marker>
            <c:bubble3D val="0"/>
            <c:extLst>
              <c:ext xmlns:c16="http://schemas.microsoft.com/office/drawing/2014/chart" uri="{C3380CC4-5D6E-409C-BE32-E72D297353CC}">
                <c16:uniqueId val="{00000000-B9BC-4AE7-9148-5CE5B2DE022B}"/>
              </c:ext>
            </c:extLst>
          </c:dPt>
          <c:dLbls>
            <c:dLbl>
              <c:idx val="0"/>
              <c:tx>
                <c:rich>
                  <a:bodyPr/>
                  <a:lstStyle/>
                  <a:p>
                    <a:fld id="{DDFBF84D-A677-4DBE-9BE8-7830B9A3925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9BC-4AE7-9148-5CE5B2DE022B}"/>
                </c:ext>
              </c:extLst>
            </c:dLbl>
            <c:dLbl>
              <c:idx val="1"/>
              <c:tx>
                <c:rich>
                  <a:bodyPr/>
                  <a:lstStyle/>
                  <a:p>
                    <a:fld id="{737734F5-EFAC-4525-BBE3-60834287FCF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BC-4AE7-9148-5CE5B2DE022B}"/>
                </c:ext>
              </c:extLst>
            </c:dLbl>
            <c:dLbl>
              <c:idx val="2"/>
              <c:tx>
                <c:rich>
                  <a:bodyPr/>
                  <a:lstStyle/>
                  <a:p>
                    <a:fld id="{5AB6C6B1-3E9B-4210-8E14-A2219B16361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9BC-4AE7-9148-5CE5B2DE022B}"/>
                </c:ext>
              </c:extLst>
            </c:dLbl>
            <c:dLbl>
              <c:idx val="3"/>
              <c:tx>
                <c:rich>
                  <a:bodyPr/>
                  <a:lstStyle/>
                  <a:p>
                    <a:fld id="{F459B991-98FE-4B60-8323-CD33A90E767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BC-4AE7-9148-5CE5B2DE022B}"/>
                </c:ext>
              </c:extLst>
            </c:dLbl>
            <c:dLbl>
              <c:idx val="4"/>
              <c:tx>
                <c:rich>
                  <a:bodyPr/>
                  <a:lstStyle/>
                  <a:p>
                    <a:fld id="{9FA2199B-46BF-4DED-9939-47B734500DA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9BC-4AE7-9148-5CE5B2DE022B}"/>
                </c:ext>
              </c:extLst>
            </c:dLbl>
            <c:dLbl>
              <c:idx val="5"/>
              <c:tx>
                <c:rich>
                  <a:bodyPr/>
                  <a:lstStyle/>
                  <a:p>
                    <a:fld id="{A46AD87E-AB5E-4CB9-9D90-3B3D0DA6065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BC-4AE7-9148-5CE5B2DE022B}"/>
                </c:ext>
              </c:extLst>
            </c:dLbl>
            <c:dLbl>
              <c:idx val="6"/>
              <c:tx>
                <c:rich>
                  <a:bodyPr/>
                  <a:lstStyle/>
                  <a:p>
                    <a:fld id="{D2CACCF9-5AAC-41D9-9BA0-09941D1E0F3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BC-4AE7-9148-5CE5B2DE022B}"/>
                </c:ext>
              </c:extLst>
            </c:dLbl>
            <c:dLbl>
              <c:idx val="7"/>
              <c:tx>
                <c:rich>
                  <a:bodyPr/>
                  <a:lstStyle/>
                  <a:p>
                    <a:fld id="{F3DC8237-3914-4D6B-A5B3-7BAAB85474A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BC-4AE7-9148-5CE5B2DE022B}"/>
                </c:ext>
              </c:extLst>
            </c:dLbl>
            <c:dLbl>
              <c:idx val="8"/>
              <c:tx>
                <c:rich>
                  <a:bodyPr/>
                  <a:lstStyle/>
                  <a:p>
                    <a:fld id="{4B334A5C-AC75-457B-A19C-E99DCFCE032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9BC-4AE7-9148-5CE5B2DE022B}"/>
                </c:ext>
              </c:extLst>
            </c:dLbl>
            <c:dLbl>
              <c:idx val="9"/>
              <c:tx>
                <c:rich>
                  <a:bodyPr/>
                  <a:lstStyle/>
                  <a:p>
                    <a:fld id="{D5FF648E-B0A7-4BC5-B6A9-B0E1E2A0E857}" type="CELLRANGE">
                      <a:rPr lang="en-US"/>
                      <a:pPr/>
                      <a:t>[CELLRANGE]</a:t>
                    </a:fld>
                    <a:endParaRPr lang="en-A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9BC-4AE7-9148-5CE5B2DE022B}"/>
                </c:ext>
              </c:extLst>
            </c:dLbl>
            <c:dLbl>
              <c:idx val="10"/>
              <c:tx>
                <c:rich>
                  <a:bodyPr/>
                  <a:lstStyle/>
                  <a:p>
                    <a:fld id="{11B38AA6-ED1F-43C1-9FA3-45BFC97E93D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BC-4AE7-9148-5CE5B2DE022B}"/>
                </c:ext>
              </c:extLst>
            </c:dLbl>
            <c:dLbl>
              <c:idx val="11"/>
              <c:tx>
                <c:rich>
                  <a:bodyPr/>
                  <a:lstStyle/>
                  <a:p>
                    <a:fld id="{7F29CC93-15BA-444D-8E65-173591CAB856}"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9BC-4AE7-9148-5CE5B2DE022B}"/>
                </c:ext>
              </c:extLst>
            </c:dLbl>
            <c:dLbl>
              <c:idx val="12"/>
              <c:tx>
                <c:rich>
                  <a:bodyPr/>
                  <a:lstStyle/>
                  <a:p>
                    <a:fld id="{B420A54E-147C-49E0-9D6A-DD8EDDEA9EC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BC-4AE7-9148-5CE5B2DE02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Lit>
              <c:formatCode>General</c:formatCode>
              <c:ptCount val="13"/>
              <c:pt idx="0">
                <c:v>191482</c:v>
              </c:pt>
              <c:pt idx="1">
                <c:v>1706913.5</c:v>
              </c:pt>
              <c:pt idx="2">
                <c:v>339400</c:v>
              </c:pt>
              <c:pt idx="3">
                <c:v>984229.5</c:v>
              </c:pt>
              <c:pt idx="4">
                <c:v>1448247</c:v>
              </c:pt>
              <c:pt idx="5">
                <c:v>745501</c:v>
              </c:pt>
              <c:pt idx="6">
                <c:v>891934.5</c:v>
              </c:pt>
              <c:pt idx="7">
                <c:v>334840</c:v>
              </c:pt>
              <c:pt idx="8">
                <c:v>816349</c:v>
              </c:pt>
              <c:pt idx="9">
                <c:v>878299.5</c:v>
              </c:pt>
              <c:pt idx="10">
                <c:v>287651.50009999995</c:v>
              </c:pt>
              <c:pt idx="11">
                <c:v>676807</c:v>
              </c:pt>
              <c:pt idx="12">
                <c:v>85710</c:v>
              </c:pt>
            </c:numLit>
          </c:xVal>
          <c:yVal>
            <c:numLit>
              <c:formatCode>General</c:formatCode>
              <c:ptCount val="13"/>
              <c:pt idx="0">
                <c:v>92.959129317638215</c:v>
              </c:pt>
              <c:pt idx="1">
                <c:v>76.879161230400058</c:v>
              </c:pt>
              <c:pt idx="2">
                <c:v>0</c:v>
              </c:pt>
              <c:pt idx="3">
                <c:v>77.284344637644438</c:v>
              </c:pt>
              <c:pt idx="4">
                <c:v>74.438387184302186</c:v>
              </c:pt>
              <c:pt idx="5">
                <c:v>150.28559589661864</c:v>
              </c:pt>
              <c:pt idx="6">
                <c:v>187.34114543922146</c:v>
              </c:pt>
              <c:pt idx="7">
                <c:v>44.994930847478756</c:v>
              </c:pt>
              <c:pt idx="8">
                <c:v>0</c:v>
              </c:pt>
              <c:pt idx="9">
                <c:v>74.098864122095534</c:v>
              </c:pt>
              <c:pt idx="10">
                <c:v>124.82363096031096</c:v>
              </c:pt>
              <c:pt idx="11">
                <c:v>0</c:v>
              </c:pt>
              <c:pt idx="12">
                <c:v>194.74444088392173</c:v>
              </c:pt>
            </c:numLit>
          </c:yVal>
          <c:smooth val="0"/>
          <c:extLst>
            <c:ext xmlns:c15="http://schemas.microsoft.com/office/drawing/2012/chart" uri="{02D57815-91ED-43cb-92C2-25804820EDAC}">
              <c15:datalabelsRange>
                <c15:f>{"EVO","AGD","CIT","END","EGX","ERG","ESS","JEN","PCR","SAP","TAS","UED","PWC"}</c15:f>
                <c15:dlblRangeCache>
                  <c:ptCount val="13"/>
                  <c:pt idx="0">
                    <c:v>EVO</c:v>
                  </c:pt>
                  <c:pt idx="1">
                    <c:v>AGD</c:v>
                  </c:pt>
                  <c:pt idx="2">
                    <c:v>CIT</c:v>
                  </c:pt>
                  <c:pt idx="3">
                    <c:v>END</c:v>
                  </c:pt>
                  <c:pt idx="4">
                    <c:v>EGX</c:v>
                  </c:pt>
                  <c:pt idx="5">
                    <c:v>ERG</c:v>
                  </c:pt>
                  <c:pt idx="6">
                    <c:v>ESS</c:v>
                  </c:pt>
                  <c:pt idx="7">
                    <c:v>JEN</c:v>
                  </c:pt>
                  <c:pt idx="8">
                    <c:v>PCR</c:v>
                  </c:pt>
                  <c:pt idx="9">
                    <c:v>SAP</c:v>
                  </c:pt>
                  <c:pt idx="10">
                    <c:v>TAS</c:v>
                  </c:pt>
                  <c:pt idx="11">
                    <c:v>UED</c:v>
                  </c:pt>
                  <c:pt idx="12">
                    <c:v>PWC</c:v>
                  </c:pt>
                </c15:dlblRangeCache>
              </c15:datalabelsRange>
            </c:ext>
            <c:ext xmlns:c16="http://schemas.microsoft.com/office/drawing/2014/chart" uri="{C3380CC4-5D6E-409C-BE32-E72D297353CC}">
              <c16:uniqueId val="{0000000D-B9BC-4AE7-9148-5CE5B2DE022B}"/>
            </c:ext>
          </c:extLst>
        </c:ser>
        <c:dLbls>
          <c:showLegendKey val="0"/>
          <c:showVal val="0"/>
          <c:showCatName val="0"/>
          <c:showSerName val="0"/>
          <c:showPercent val="0"/>
          <c:showBubbleSize val="0"/>
        </c:dLbls>
        <c:axId val="1201843375"/>
        <c:axId val="754417904"/>
      </c:scatterChart>
      <c:valAx>
        <c:axId val="1201843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Customer numbers</a:t>
                </a:r>
              </a:p>
            </c:rich>
          </c:tx>
          <c:layout>
            <c:manualLayout>
              <c:xMode val="edge"/>
              <c:yMode val="edge"/>
              <c:x val="0.41006146106736657"/>
              <c:y val="0.8962496354622339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417904"/>
        <c:crosses val="autoZero"/>
        <c:crossBetween val="midCat"/>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75441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ASLs per 100,000 customers</a:t>
                </a:r>
              </a:p>
            </c:rich>
          </c:tx>
          <c:layout>
            <c:manualLayout>
              <c:xMode val="edge"/>
              <c:yMode val="edge"/>
              <c:x val="5.5555555555555558E-3"/>
              <c:y val="2.3647564887722375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1843375"/>
        <c:crosses val="autoZero"/>
        <c:crossBetween val="midCat"/>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5.0925925925925923E-2"/>
          <c:w val="0.78072462817147859"/>
          <c:h val="0.69625765529308836"/>
        </c:manualLayout>
      </c:layout>
      <c:scatterChart>
        <c:scatterStyle val="lineMarker"/>
        <c:varyColors val="0"/>
        <c:ser>
          <c:idx val="0"/>
          <c:order val="0"/>
          <c:spPr>
            <a:ln w="25400" cap="rnd">
              <a:noFill/>
              <a:round/>
            </a:ln>
            <a:effectLst/>
          </c:spPr>
          <c:marker>
            <c:symbol val="circle"/>
            <c:size val="5"/>
            <c:spPr>
              <a:solidFill>
                <a:schemeClr val="tx2"/>
              </a:solidFill>
              <a:ln w="9525">
                <a:noFill/>
              </a:ln>
              <a:effectLst/>
            </c:spPr>
          </c:marker>
          <c:dPt>
            <c:idx val="12"/>
            <c:marker>
              <c:symbol val="circle"/>
              <c:size val="5"/>
              <c:spPr>
                <a:solidFill>
                  <a:srgbClr val="C00000"/>
                </a:solidFill>
                <a:ln w="9525">
                  <a:noFill/>
                </a:ln>
                <a:effectLst/>
              </c:spPr>
            </c:marker>
            <c:bubble3D val="0"/>
            <c:extLst>
              <c:ext xmlns:c16="http://schemas.microsoft.com/office/drawing/2014/chart" uri="{C3380CC4-5D6E-409C-BE32-E72D297353CC}">
                <c16:uniqueId val="{00000000-E4AD-4D34-8862-110A56AC4DF7}"/>
              </c:ext>
            </c:extLst>
          </c:dPt>
          <c:dLbls>
            <c:dLbl>
              <c:idx val="0"/>
              <c:tx>
                <c:rich>
                  <a:bodyPr/>
                  <a:lstStyle/>
                  <a:p>
                    <a:fld id="{5D486A40-3BBF-4252-8D42-4670932A0B8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4AD-4D34-8862-110A56AC4DF7}"/>
                </c:ext>
              </c:extLst>
            </c:dLbl>
            <c:dLbl>
              <c:idx val="1"/>
              <c:tx>
                <c:rich>
                  <a:bodyPr/>
                  <a:lstStyle/>
                  <a:p>
                    <a:fld id="{4DC620D9-C392-4532-B125-0D535303E2A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AD-4D34-8862-110A56AC4DF7}"/>
                </c:ext>
              </c:extLst>
            </c:dLbl>
            <c:dLbl>
              <c:idx val="2"/>
              <c:tx>
                <c:rich>
                  <a:bodyPr/>
                  <a:lstStyle/>
                  <a:p>
                    <a:fld id="{9CEF8DD4-B488-4CBD-B570-D6A06AE723D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AD-4D34-8862-110A56AC4DF7}"/>
                </c:ext>
              </c:extLst>
            </c:dLbl>
            <c:dLbl>
              <c:idx val="3"/>
              <c:tx>
                <c:rich>
                  <a:bodyPr/>
                  <a:lstStyle/>
                  <a:p>
                    <a:fld id="{086180B5-FC50-4538-B282-EE56014A764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4AD-4D34-8862-110A56AC4DF7}"/>
                </c:ext>
              </c:extLst>
            </c:dLbl>
            <c:dLbl>
              <c:idx val="4"/>
              <c:tx>
                <c:rich>
                  <a:bodyPr/>
                  <a:lstStyle/>
                  <a:p>
                    <a:fld id="{569767D5-208F-425A-9754-142FA6F9061A}" type="CELLRANGE">
                      <a:rPr lang="en-US"/>
                      <a:pPr/>
                      <a:t>[CELLRANGE]</a:t>
                    </a:fld>
                    <a:endParaRPr lang="en-AU"/>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4AD-4D34-8862-110A56AC4DF7}"/>
                </c:ext>
              </c:extLst>
            </c:dLbl>
            <c:dLbl>
              <c:idx val="5"/>
              <c:tx>
                <c:rich>
                  <a:bodyPr/>
                  <a:lstStyle/>
                  <a:p>
                    <a:fld id="{0391B8BF-B907-4B4A-B1B7-43712FAAFD64}"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4AD-4D34-8862-110A56AC4DF7}"/>
                </c:ext>
              </c:extLst>
            </c:dLbl>
            <c:dLbl>
              <c:idx val="6"/>
              <c:tx>
                <c:rich>
                  <a:bodyPr/>
                  <a:lstStyle/>
                  <a:p>
                    <a:fld id="{FC80E43E-C095-4010-AB34-895CFBAB7891}"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4AD-4D34-8862-110A56AC4DF7}"/>
                </c:ext>
              </c:extLst>
            </c:dLbl>
            <c:dLbl>
              <c:idx val="7"/>
              <c:tx>
                <c:rich>
                  <a:bodyPr/>
                  <a:lstStyle/>
                  <a:p>
                    <a:fld id="{7CD35363-64BF-4A89-A894-9177CB1B534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AD-4D34-8862-110A56AC4DF7}"/>
                </c:ext>
              </c:extLst>
            </c:dLbl>
            <c:dLbl>
              <c:idx val="8"/>
              <c:tx>
                <c:rich>
                  <a:bodyPr/>
                  <a:lstStyle/>
                  <a:p>
                    <a:fld id="{50616BE0-007D-4531-B2C3-1CD964474A4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AD-4D34-8862-110A56AC4DF7}"/>
                </c:ext>
              </c:extLst>
            </c:dLbl>
            <c:dLbl>
              <c:idx val="9"/>
              <c:tx>
                <c:rich>
                  <a:bodyPr/>
                  <a:lstStyle/>
                  <a:p>
                    <a:fld id="{81BA40BD-12B7-4BAB-BB93-15A5FC9D2227}"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4AD-4D34-8862-110A56AC4DF7}"/>
                </c:ext>
              </c:extLst>
            </c:dLbl>
            <c:dLbl>
              <c:idx val="10"/>
              <c:tx>
                <c:rich>
                  <a:bodyPr/>
                  <a:lstStyle/>
                  <a:p>
                    <a:fld id="{C27E068C-A289-4555-8FF2-2447CA7E5E41}"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4AD-4D34-8862-110A56AC4DF7}"/>
                </c:ext>
              </c:extLst>
            </c:dLbl>
            <c:dLbl>
              <c:idx val="11"/>
              <c:tx>
                <c:rich>
                  <a:bodyPr/>
                  <a:lstStyle/>
                  <a:p>
                    <a:fld id="{DE1CD34F-0C56-4306-A3E3-DAB9DBADDE88}" type="CELLRANGE">
                      <a:rPr lang="en-US"/>
                      <a:pPr/>
                      <a:t>[CELLRANGE]</a:t>
                    </a:fld>
                    <a:endParaRPr lang="en-AU"/>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4AD-4D34-8862-110A56AC4DF7}"/>
                </c:ext>
              </c:extLst>
            </c:dLbl>
            <c:dLbl>
              <c:idx val="12"/>
              <c:tx>
                <c:rich>
                  <a:bodyPr/>
                  <a:lstStyle/>
                  <a:p>
                    <a:fld id="{322A3742-C0A6-46BE-A126-3096D7D62D86}"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4AD-4D34-8862-110A56AC4D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Lit>
              <c:formatCode>General</c:formatCode>
              <c:ptCount val="13"/>
              <c:pt idx="0">
                <c:v>191482</c:v>
              </c:pt>
              <c:pt idx="1">
                <c:v>1706913.5</c:v>
              </c:pt>
              <c:pt idx="2">
                <c:v>339400</c:v>
              </c:pt>
              <c:pt idx="3">
                <c:v>984229.5</c:v>
              </c:pt>
              <c:pt idx="4">
                <c:v>1448247</c:v>
              </c:pt>
              <c:pt idx="5">
                <c:v>745501</c:v>
              </c:pt>
              <c:pt idx="6">
                <c:v>891934.5</c:v>
              </c:pt>
              <c:pt idx="7">
                <c:v>334840</c:v>
              </c:pt>
              <c:pt idx="8">
                <c:v>816349</c:v>
              </c:pt>
              <c:pt idx="9">
                <c:v>878299.5</c:v>
              </c:pt>
              <c:pt idx="10">
                <c:v>287651.50009999995</c:v>
              </c:pt>
              <c:pt idx="11">
                <c:v>676807</c:v>
              </c:pt>
              <c:pt idx="12">
                <c:v>85710</c:v>
              </c:pt>
            </c:numLit>
          </c:xVal>
          <c:yVal>
            <c:numLit>
              <c:formatCode>General</c:formatCode>
              <c:ptCount val="13"/>
              <c:pt idx="0">
                <c:v>80.668604651162795</c:v>
              </c:pt>
              <c:pt idx="1">
                <c:v>65.635573332045524</c:v>
              </c:pt>
              <c:pt idx="2">
                <c:v>21.381008960839644</c:v>
              </c:pt>
              <c:pt idx="3">
                <c:v>44.785321434717332</c:v>
              </c:pt>
              <c:pt idx="4">
                <c:v>45.487632019763488</c:v>
              </c:pt>
              <c:pt idx="5">
                <c:v>14.680943637537666</c:v>
              </c:pt>
              <c:pt idx="6">
                <c:v>12.09378266054777</c:v>
              </c:pt>
              <c:pt idx="7">
                <c:v>89.320564335409117</c:v>
              </c:pt>
              <c:pt idx="8">
                <c:v>2.3892646497033292</c:v>
              </c:pt>
              <c:pt idx="9">
                <c:v>15.97494164937104</c:v>
              </c:pt>
              <c:pt idx="10">
                <c:v>24.430310427065315</c:v>
              </c:pt>
              <c:pt idx="11">
                <c:v>15.473841170063542</c:v>
              </c:pt>
              <c:pt idx="12">
                <c:v>80.429704728153311</c:v>
              </c:pt>
            </c:numLit>
          </c:yVal>
          <c:smooth val="0"/>
          <c:extLst>
            <c:ext xmlns:c15="http://schemas.microsoft.com/office/drawing/2012/chart" uri="{02D57815-91ED-43cb-92C2-25804820EDAC}">
              <c15:datalabelsRange>
                <c15:f>{"EVO","AGD","CIT","END","EGX","ERG","ESS","JEN","PCR","SAP","TAS","UED","PWC"}</c15:f>
                <c15:dlblRangeCache>
                  <c:ptCount val="13"/>
                  <c:pt idx="0">
                    <c:v>EVO</c:v>
                  </c:pt>
                  <c:pt idx="1">
                    <c:v>AGD</c:v>
                  </c:pt>
                  <c:pt idx="2">
                    <c:v>CIT</c:v>
                  </c:pt>
                  <c:pt idx="3">
                    <c:v>END</c:v>
                  </c:pt>
                  <c:pt idx="4">
                    <c:v>EGX</c:v>
                  </c:pt>
                  <c:pt idx="5">
                    <c:v>ERG</c:v>
                  </c:pt>
                  <c:pt idx="6">
                    <c:v>ESS</c:v>
                  </c:pt>
                  <c:pt idx="7">
                    <c:v>JEN</c:v>
                  </c:pt>
                  <c:pt idx="8">
                    <c:v>PCR</c:v>
                  </c:pt>
                  <c:pt idx="9">
                    <c:v>SAP</c:v>
                  </c:pt>
                  <c:pt idx="10">
                    <c:v>TAS</c:v>
                  </c:pt>
                  <c:pt idx="11">
                    <c:v>UED</c:v>
                  </c:pt>
                  <c:pt idx="12">
                    <c:v>PWC</c:v>
                  </c:pt>
                </c15:dlblRangeCache>
              </c15:datalabelsRange>
            </c:ext>
            <c:ext xmlns:c16="http://schemas.microsoft.com/office/drawing/2014/chart" uri="{C3380CC4-5D6E-409C-BE32-E72D297353CC}">
              <c16:uniqueId val="{0000000D-E4AD-4D34-8862-110A56AC4DF7}"/>
            </c:ext>
          </c:extLst>
        </c:ser>
        <c:dLbls>
          <c:showLegendKey val="0"/>
          <c:showVal val="0"/>
          <c:showCatName val="0"/>
          <c:showSerName val="0"/>
          <c:showPercent val="0"/>
          <c:showBubbleSize val="0"/>
        </c:dLbls>
        <c:axId val="1201843375"/>
        <c:axId val="754417904"/>
      </c:scatterChart>
      <c:valAx>
        <c:axId val="1201843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Customer numbers</a:t>
                </a:r>
              </a:p>
            </c:rich>
          </c:tx>
          <c:layout>
            <c:manualLayout>
              <c:xMode val="edge"/>
              <c:yMode val="edge"/>
              <c:x val="0.41006146106736657"/>
              <c:y val="0.8962496354622339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417904"/>
        <c:crosses val="autoZero"/>
        <c:crossBetween val="midCat"/>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7544179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ASLs per 1,000 km</a:t>
                </a:r>
                <a:r>
                  <a:rPr lang="en-AU" b="1" baseline="0"/>
                  <a:t> route line length</a:t>
                </a:r>
                <a:endParaRPr lang="en-AU" b="1"/>
              </a:p>
            </c:rich>
          </c:tx>
          <c:layout>
            <c:manualLayout>
              <c:xMode val="edge"/>
              <c:yMode val="edge"/>
              <c:x val="5.5555555555555558E-3"/>
              <c:y val="2.3647564887722375E-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1843375"/>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OPEX_A!$N$321</c:f>
              <c:strCache>
                <c:ptCount val="1"/>
                <c:pt idx="0">
                  <c:v>Total costs</c:v>
                </c:pt>
              </c:strCache>
            </c:strRef>
          </c:tx>
          <c:spPr>
            <a:ln w="19050" cap="rnd">
              <a:noFill/>
              <a:round/>
            </a:ln>
            <a:effectLst/>
          </c:spPr>
          <c:marker>
            <c:symbol val="circle"/>
            <c:size val="5"/>
            <c:spPr>
              <a:solidFill>
                <a:schemeClr val="tx2"/>
              </a:solidFill>
              <a:ln w="9525">
                <a:noFill/>
              </a:ln>
              <a:effectLst/>
            </c:spPr>
          </c:marker>
          <c:dPt>
            <c:idx val="4"/>
            <c:marker>
              <c:spPr>
                <a:solidFill>
                  <a:schemeClr val="accent2"/>
                </a:solidFill>
                <a:ln w="9525">
                  <a:noFill/>
                </a:ln>
                <a:effectLst/>
              </c:spPr>
            </c:marker>
            <c:bubble3D val="0"/>
            <c:extLst>
              <c:ext xmlns:c16="http://schemas.microsoft.com/office/drawing/2014/chart" uri="{C3380CC4-5D6E-409C-BE32-E72D297353CC}">
                <c16:uniqueId val="{00000000-51D0-4C30-9ADF-43CA1CE66D74}"/>
              </c:ext>
            </c:extLst>
          </c:dPt>
          <c:dLbls>
            <c:dLbl>
              <c:idx val="0"/>
              <c:layout>
                <c:manualLayout>
                  <c:x val="-0.10627471566054243"/>
                  <c:y val="-4.3108627089188785E-2"/>
                </c:manualLayout>
              </c:layout>
              <c:tx>
                <c:rich>
                  <a:bodyPr/>
                  <a:lstStyle/>
                  <a:p>
                    <a:r>
                      <a:rPr lang="en-US"/>
                      <a:t>Energex</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D0-4C30-9ADF-43CA1CE66D74}"/>
                </c:ext>
              </c:extLst>
            </c:dLbl>
            <c:dLbl>
              <c:idx val="1"/>
              <c:tx>
                <c:rich>
                  <a:bodyPr/>
                  <a:lstStyle/>
                  <a:p>
                    <a:r>
                      <a:rPr lang="en-US"/>
                      <a:t>Ergon</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D0-4C30-9ADF-43CA1CE66D74}"/>
                </c:ext>
              </c:extLst>
            </c:dLbl>
            <c:dLbl>
              <c:idx val="2"/>
              <c:layout>
                <c:manualLayout>
                  <c:x val="-0.11361615577373099"/>
                  <c:y val="-5.8103666453398956E-2"/>
                </c:manualLayout>
              </c:layout>
              <c:tx>
                <c:rich>
                  <a:bodyPr/>
                  <a:lstStyle/>
                  <a:p>
                    <a:r>
                      <a:rPr lang="en-US"/>
                      <a:t>Essential</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D0-4C30-9ADF-43CA1CE66D74}"/>
                </c:ext>
              </c:extLst>
            </c:dLbl>
            <c:dLbl>
              <c:idx val="3"/>
              <c:layout>
                <c:manualLayout>
                  <c:x val="-1.0104330708661366E-2"/>
                  <c:y val="3.2894934454719048E-2"/>
                </c:manualLayout>
              </c:layout>
              <c:tx>
                <c:rich>
                  <a:bodyPr/>
                  <a:lstStyle/>
                  <a:p>
                    <a:r>
                      <a:rPr lang="en-US"/>
                      <a:t>Powercor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D0-4C30-9ADF-43CA1CE66D74}"/>
                </c:ext>
              </c:extLst>
            </c:dLbl>
            <c:dLbl>
              <c:idx val="4"/>
              <c:layout>
                <c:manualLayout>
                  <c:x val="-1.0634947993662356E-2"/>
                  <c:y val="5.1314158132523921E-2"/>
                </c:manualLayout>
              </c:layout>
              <c:tx>
                <c:rich>
                  <a:bodyPr/>
                  <a:lstStyle/>
                  <a:p>
                    <a:r>
                      <a:rPr lang="en-US"/>
                      <a:t>PWC 2Y Avg.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D0-4C30-9ADF-43CA1CE66D74}"/>
                </c:ext>
              </c:extLst>
            </c:dLbl>
            <c:dLbl>
              <c:idx val="5"/>
              <c:layout>
                <c:manualLayout>
                  <c:x val="-7.326552930883589E-3"/>
                  <c:y val="3.3177068806453693E-2"/>
                </c:manualLayout>
              </c:layout>
              <c:tx>
                <c:rich>
                  <a:bodyPr/>
                  <a:lstStyle/>
                  <a:p>
                    <a:r>
                      <a:rPr lang="en-US"/>
                      <a:t>PWC 2Y Average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D0-4C30-9ADF-43CA1CE66D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(OPEX_A!$M$322:$M$325,OPEX_A!$M$328)</c:f>
              <c:numCache>
                <c:formatCode>_-* #,##0.0_-;\-* #,##0.0_-;_-* "-"??_-;_-@_-</c:formatCode>
                <c:ptCount val="5"/>
                <c:pt idx="0">
                  <c:v>28.025689664673106</c:v>
                </c:pt>
                <c:pt idx="1">
                  <c:v>4.8515526782812195</c:v>
                </c:pt>
                <c:pt idx="2">
                  <c:v>6.3345340436024173</c:v>
                </c:pt>
                <c:pt idx="3">
                  <c:v>6.7239427040395716</c:v>
                </c:pt>
                <c:pt idx="4">
                  <c:v>11.556008474494995</c:v>
                </c:pt>
              </c:numCache>
            </c:numRef>
          </c:xVal>
          <c:yVal>
            <c:numRef>
              <c:f>(OPEX_A!$N$322:$N$325,OPEX_A!$N$328)</c:f>
              <c:numCache>
                <c:formatCode>_-* #,##0.0_-;\-* #,##0.0_-;_-* "-"??_-;_-@_-</c:formatCode>
                <c:ptCount val="5"/>
                <c:pt idx="0">
                  <c:v>3.1927544837510715</c:v>
                </c:pt>
                <c:pt idx="1">
                  <c:v>0.27404242434007225</c:v>
                </c:pt>
                <c:pt idx="2">
                  <c:v>0.54009394292707869</c:v>
                </c:pt>
                <c:pt idx="3">
                  <c:v>0.4607774173945135</c:v>
                </c:pt>
                <c:pt idx="4">
                  <c:v>0.97962005588553125</c:v>
                </c:pt>
              </c:numCache>
            </c:numRef>
          </c:yVal>
          <c:smooth val="0"/>
          <c:extLst>
            <c:ext xmlns:c16="http://schemas.microsoft.com/office/drawing/2014/chart" uri="{C3380CC4-5D6E-409C-BE32-E72D297353CC}">
              <c16:uniqueId val="{00000007-51D0-4C30-9ADF-43CA1CE66D74}"/>
            </c:ext>
          </c:extLst>
        </c:ser>
        <c:dLbls>
          <c:dLblPos val="t"/>
          <c:showLegendKey val="0"/>
          <c:showVal val="1"/>
          <c:showCatName val="0"/>
          <c:showSerName val="0"/>
          <c:showPercent val="0"/>
          <c:showBubbleSize val="0"/>
        </c:dLbls>
        <c:axId val="778900760"/>
        <c:axId val="778905464"/>
      </c:scatterChart>
      <c:valAx>
        <c:axId val="778900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Vegetation Density (Trees / Route km)</a:t>
                </a:r>
              </a:p>
            </c:rich>
          </c:tx>
          <c:layout>
            <c:manualLayout>
              <c:xMode val="edge"/>
              <c:yMode val="edge"/>
              <c:x val="0.34967135574456237"/>
              <c:y val="0.8942636749414275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8905464"/>
        <c:crosses val="autoZero"/>
        <c:crossBetween val="midCat"/>
      </c:valAx>
      <c:valAx>
        <c:axId val="778905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Total</a:t>
                </a:r>
                <a:r>
                  <a:rPr lang="en-US" b="1" baseline="0"/>
                  <a:t> c</a:t>
                </a:r>
                <a:r>
                  <a:rPr lang="en-US" b="1"/>
                  <a:t>osts  ($000) / Route km </a:t>
                </a:r>
              </a:p>
            </c:rich>
          </c:tx>
          <c:layout>
            <c:manualLayout>
              <c:xMode val="edge"/>
              <c:yMode val="edge"/>
              <c:x val="2.6309770827394646E-3"/>
              <c:y val="3.4848479998024338E-2"/>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8900760"/>
        <c:crosses val="autoZero"/>
        <c:crossBetween val="midCat"/>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OPEX_A!$O$321</c:f>
              <c:strCache>
                <c:ptCount val="1"/>
                <c:pt idx="0">
                  <c:v>Inspection, trimming and audit costs</c:v>
                </c:pt>
              </c:strCache>
            </c:strRef>
          </c:tx>
          <c:spPr>
            <a:ln w="19050" cap="rnd">
              <a:noFill/>
              <a:round/>
            </a:ln>
            <a:effectLst/>
          </c:spPr>
          <c:marker>
            <c:symbol val="circle"/>
            <c:size val="5"/>
            <c:spPr>
              <a:solidFill>
                <a:schemeClr val="tx2"/>
              </a:solidFill>
              <a:ln w="9525">
                <a:noFill/>
              </a:ln>
              <a:effectLst/>
            </c:spPr>
          </c:marker>
          <c:dPt>
            <c:idx val="4"/>
            <c:marker>
              <c:spPr>
                <a:solidFill>
                  <a:schemeClr val="accent2"/>
                </a:solidFill>
                <a:ln w="9525">
                  <a:noFill/>
                </a:ln>
                <a:effectLst/>
              </c:spPr>
            </c:marker>
            <c:bubble3D val="0"/>
            <c:extLst>
              <c:ext xmlns:c16="http://schemas.microsoft.com/office/drawing/2014/chart" uri="{C3380CC4-5D6E-409C-BE32-E72D297353CC}">
                <c16:uniqueId val="{00000000-B608-41B8-B6EC-C28610791D99}"/>
              </c:ext>
            </c:extLst>
          </c:dPt>
          <c:dLbls>
            <c:dLbl>
              <c:idx val="0"/>
              <c:tx>
                <c:rich>
                  <a:bodyPr/>
                  <a:lstStyle/>
                  <a:p>
                    <a:r>
                      <a:rPr lang="en-US"/>
                      <a:t>Energex</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8-41B8-B6EC-C28610791D99}"/>
                </c:ext>
              </c:extLst>
            </c:dLbl>
            <c:dLbl>
              <c:idx val="1"/>
              <c:tx>
                <c:rich>
                  <a:bodyPr/>
                  <a:lstStyle/>
                  <a:p>
                    <a:r>
                      <a:rPr lang="en-US"/>
                      <a:t>Ergon</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08-41B8-B6EC-C28610791D99}"/>
                </c:ext>
              </c:extLst>
            </c:dLbl>
            <c:dLbl>
              <c:idx val="2"/>
              <c:layout>
                <c:manualLayout>
                  <c:x val="-0.11361615577373099"/>
                  <c:y val="-5.8103666453398956E-2"/>
                </c:manualLayout>
              </c:layout>
              <c:tx>
                <c:rich>
                  <a:bodyPr/>
                  <a:lstStyle/>
                  <a:p>
                    <a:r>
                      <a:rPr lang="en-US"/>
                      <a:t>Essential</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08-41B8-B6EC-C28610791D99}"/>
                </c:ext>
              </c:extLst>
            </c:dLbl>
            <c:dLbl>
              <c:idx val="3"/>
              <c:tx>
                <c:rich>
                  <a:bodyPr/>
                  <a:lstStyle/>
                  <a:p>
                    <a:r>
                      <a:rPr lang="en-US"/>
                      <a:t>Powercor</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08-41B8-B6EC-C28610791D99}"/>
                </c:ext>
              </c:extLst>
            </c:dLbl>
            <c:dLbl>
              <c:idx val="4"/>
              <c:tx>
                <c:rich>
                  <a:bodyPr/>
                  <a:lstStyle/>
                  <a:p>
                    <a:r>
                      <a:rPr lang="en-US"/>
                      <a:t>PWC 2Y Avg.</a:t>
                    </a:r>
                  </a:p>
                </c:rich>
              </c:tx>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08-41B8-B6EC-C28610791D99}"/>
                </c:ext>
              </c:extLst>
            </c:dLbl>
            <c:dLbl>
              <c:idx val="5"/>
              <c:layout>
                <c:manualLayout>
                  <c:x val="-7.326552930883589E-3"/>
                  <c:y val="3.3177068806453693E-2"/>
                </c:manualLayout>
              </c:layout>
              <c:tx>
                <c:rich>
                  <a:bodyPr/>
                  <a:lstStyle/>
                  <a:p>
                    <a:r>
                      <a:rPr lang="en-US"/>
                      <a:t>PWC 2Y Average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08-41B8-B6EC-C28610791D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(OPEX_A!$M$322:$M$325,OPEX_A!$M$328)</c:f>
              <c:numCache>
                <c:formatCode>_-* #,##0.0_-;\-* #,##0.0_-;_-* "-"??_-;_-@_-</c:formatCode>
                <c:ptCount val="5"/>
                <c:pt idx="0">
                  <c:v>28.025689664673106</c:v>
                </c:pt>
                <c:pt idx="1">
                  <c:v>4.8515526782812195</c:v>
                </c:pt>
                <c:pt idx="2">
                  <c:v>6.3345340436024173</c:v>
                </c:pt>
                <c:pt idx="3">
                  <c:v>6.7239427040395716</c:v>
                </c:pt>
                <c:pt idx="4">
                  <c:v>11.556008474494995</c:v>
                </c:pt>
              </c:numCache>
            </c:numRef>
          </c:xVal>
          <c:yVal>
            <c:numRef>
              <c:f>(OPEX_A!$O$322:$O$325,OPEX_A!$O$328)</c:f>
              <c:numCache>
                <c:formatCode>_-* #,##0.0_-;\-* #,##0.0_-;_-* "-"??_-;_-@_-</c:formatCode>
                <c:ptCount val="5"/>
                <c:pt idx="0">
                  <c:v>1.8298462073494157</c:v>
                </c:pt>
                <c:pt idx="1">
                  <c:v>0.12973442805423474</c:v>
                </c:pt>
                <c:pt idx="3">
                  <c:v>0.43056711035031314</c:v>
                </c:pt>
                <c:pt idx="4">
                  <c:v>0.82284331444133418</c:v>
                </c:pt>
              </c:numCache>
            </c:numRef>
          </c:yVal>
          <c:smooth val="0"/>
          <c:extLst>
            <c:ext xmlns:c16="http://schemas.microsoft.com/office/drawing/2014/chart" uri="{C3380CC4-5D6E-409C-BE32-E72D297353CC}">
              <c16:uniqueId val="{00000007-B608-41B8-B6EC-C28610791D99}"/>
            </c:ext>
          </c:extLst>
        </c:ser>
        <c:dLbls>
          <c:dLblPos val="t"/>
          <c:showLegendKey val="0"/>
          <c:showVal val="1"/>
          <c:showCatName val="0"/>
          <c:showSerName val="0"/>
          <c:showPercent val="0"/>
          <c:showBubbleSize val="0"/>
        </c:dLbls>
        <c:axId val="778900760"/>
        <c:axId val="778905464"/>
      </c:scatterChart>
      <c:valAx>
        <c:axId val="778900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Vegetation Density (Trees / Route km)</a:t>
                </a:r>
              </a:p>
            </c:rich>
          </c:tx>
          <c:layout>
            <c:manualLayout>
              <c:xMode val="edge"/>
              <c:yMode val="edge"/>
              <c:x val="0.34967135574456237"/>
              <c:y val="0.8942636749414275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8905464"/>
        <c:crosses val="autoZero"/>
        <c:crossBetween val="midCat"/>
      </c:valAx>
      <c:valAx>
        <c:axId val="778905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Inspection, trimming and audit</a:t>
                </a:r>
                <a:r>
                  <a:rPr lang="en-US" b="1" baseline="0"/>
                  <a:t> c</a:t>
                </a:r>
                <a:r>
                  <a:rPr lang="en-US" b="1"/>
                  <a:t>osts  ($000) / Route km </a:t>
                </a:r>
              </a:p>
            </c:rich>
          </c:tx>
          <c:layout>
            <c:manualLayout>
              <c:xMode val="edge"/>
              <c:yMode val="edge"/>
              <c:x val="2.6309770827394646E-3"/>
              <c:y val="3.4848479998024338E-2"/>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8900760"/>
        <c:crosses val="autoZero"/>
        <c:crossBetween val="midCat"/>
        <c:majorUnit val="0.5"/>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82346327925028E-2"/>
          <c:y val="3.4341610233258088E-2"/>
          <c:w val="0.9012777107936184"/>
          <c:h val="0.88744435162308999"/>
        </c:manualLayout>
      </c:layout>
      <c:scatterChart>
        <c:scatterStyle val="lineMarker"/>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dLbls>
            <c:dLbl>
              <c:idx val="9"/>
              <c:layout>
                <c:manualLayout>
                  <c:x val="-2.0124319926996117E-2"/>
                  <c:y val="-0.15200954426151281"/>
                </c:manualLayout>
              </c:layout>
              <c:tx>
                <c:rich>
                  <a:bodyPr rot="0" spcFirstLastPara="1" vertOverflow="ellipsis" vert="horz" wrap="square" lIns="38100" tIns="19050" rIns="38100" bIns="19050" anchor="ctr" anchorCtr="0">
                    <a:noAutofit/>
                  </a:bodyPr>
                  <a:lstStyle/>
                  <a:p>
                    <a:pPr algn="r">
                      <a:defRPr sz="1000" b="1" i="0" u="none" strike="noStrike" kern="1200" baseline="0">
                        <a:solidFill>
                          <a:schemeClr val="tx2"/>
                        </a:solidFill>
                        <a:latin typeface="+mn-lt"/>
                        <a:ea typeface="+mn-ea"/>
                        <a:cs typeface="+mn-cs"/>
                      </a:defRPr>
                    </a:pPr>
                    <a:r>
                      <a:rPr lang="en-US" sz="1000" b="1"/>
                      <a:t>RBA</a:t>
                    </a:r>
                    <a:r>
                      <a:rPr lang="en-US" sz="1000" b="1" baseline="0"/>
                      <a:t> data (interpolated)</a:t>
                    </a:r>
                    <a:endParaRPr lang="en-US" sz="1000" b="1"/>
                  </a:p>
                </c:rich>
              </c:tx>
              <c:spPr>
                <a:noFill/>
                <a:ln>
                  <a:noFill/>
                </a:ln>
                <a:effectLst/>
              </c:spPr>
              <c:txPr>
                <a:bodyPr rot="0" spcFirstLastPara="1" vertOverflow="ellipsis" vert="horz" wrap="square" lIns="38100" tIns="19050" rIns="38100" bIns="19050" anchor="ctr" anchorCtr="0">
                  <a:noAutofit/>
                </a:bodyPr>
                <a:lstStyle/>
                <a:p>
                  <a:pPr algn="r">
                    <a:defRPr sz="10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13861754995548994"/>
                      <c:h val="8.7238643702268595E-2"/>
                    </c:manualLayout>
                  </c15:layout>
                </c:ext>
                <c:ext xmlns:c16="http://schemas.microsoft.com/office/drawing/2014/chart" uri="{C3380CC4-5D6E-409C-BE32-E72D297353CC}">
                  <c16:uniqueId val="{00000000-A6C0-46C5-A0BA-F3EB5F2E5C2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3476"/>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38412</c:v>
              </c:pt>
              <c:pt idx="22">
                <c:v>38413</c:v>
              </c:pt>
              <c:pt idx="23">
                <c:v>38414</c:v>
              </c:pt>
              <c:pt idx="24">
                <c:v>38415</c:v>
              </c:pt>
              <c:pt idx="25">
                <c:v>38418</c:v>
              </c:pt>
              <c:pt idx="26">
                <c:v>38419</c:v>
              </c:pt>
              <c:pt idx="27">
                <c:v>38420</c:v>
              </c:pt>
              <c:pt idx="28">
                <c:v>38421</c:v>
              </c:pt>
              <c:pt idx="29">
                <c:v>38422</c:v>
              </c:pt>
              <c:pt idx="30">
                <c:v>38425</c:v>
              </c:pt>
              <c:pt idx="31">
                <c:v>38426</c:v>
              </c:pt>
              <c:pt idx="32">
                <c:v>38427</c:v>
              </c:pt>
              <c:pt idx="33">
                <c:v>38428</c:v>
              </c:pt>
              <c:pt idx="34">
                <c:v>38429</c:v>
              </c:pt>
              <c:pt idx="35">
                <c:v>38432</c:v>
              </c:pt>
              <c:pt idx="36">
                <c:v>38433</c:v>
              </c:pt>
              <c:pt idx="37">
                <c:v>38434</c:v>
              </c:pt>
              <c:pt idx="38">
                <c:v>38435</c:v>
              </c:pt>
              <c:pt idx="39">
                <c:v>38440</c:v>
              </c:pt>
              <c:pt idx="40">
                <c:v>38441</c:v>
              </c:pt>
              <c:pt idx="41">
                <c:v>38442</c:v>
              </c:pt>
              <c:pt idx="42">
                <c:v>38443</c:v>
              </c:pt>
              <c:pt idx="43">
                <c:v>38446</c:v>
              </c:pt>
              <c:pt idx="44">
                <c:v>38447</c:v>
              </c:pt>
              <c:pt idx="45">
                <c:v>38448</c:v>
              </c:pt>
              <c:pt idx="46">
                <c:v>38449</c:v>
              </c:pt>
              <c:pt idx="47">
                <c:v>38450</c:v>
              </c:pt>
              <c:pt idx="48">
                <c:v>38453</c:v>
              </c:pt>
              <c:pt idx="49">
                <c:v>38454</c:v>
              </c:pt>
              <c:pt idx="50">
                <c:v>38455</c:v>
              </c:pt>
              <c:pt idx="51">
                <c:v>38456</c:v>
              </c:pt>
              <c:pt idx="52">
                <c:v>38457</c:v>
              </c:pt>
              <c:pt idx="53">
                <c:v>38460</c:v>
              </c:pt>
              <c:pt idx="54">
                <c:v>38461</c:v>
              </c:pt>
              <c:pt idx="55">
                <c:v>38462</c:v>
              </c:pt>
              <c:pt idx="56">
                <c:v>38463</c:v>
              </c:pt>
              <c:pt idx="57">
                <c:v>38464</c:v>
              </c:pt>
              <c:pt idx="58">
                <c:v>38468</c:v>
              </c:pt>
              <c:pt idx="59">
                <c:v>38469</c:v>
              </c:pt>
              <c:pt idx="60">
                <c:v>38470</c:v>
              </c:pt>
              <c:pt idx="61">
                <c:v>38471</c:v>
              </c:pt>
              <c:pt idx="62">
                <c:v>38474</c:v>
              </c:pt>
              <c:pt idx="63">
                <c:v>38475</c:v>
              </c:pt>
              <c:pt idx="64">
                <c:v>38476</c:v>
              </c:pt>
              <c:pt idx="65">
                <c:v>38477</c:v>
              </c:pt>
              <c:pt idx="66">
                <c:v>38478</c:v>
              </c:pt>
              <c:pt idx="67">
                <c:v>38481</c:v>
              </c:pt>
              <c:pt idx="68">
                <c:v>38482</c:v>
              </c:pt>
              <c:pt idx="69">
                <c:v>38483</c:v>
              </c:pt>
              <c:pt idx="70">
                <c:v>38484</c:v>
              </c:pt>
              <c:pt idx="71">
                <c:v>38485</c:v>
              </c:pt>
              <c:pt idx="72">
                <c:v>38488</c:v>
              </c:pt>
              <c:pt idx="73">
                <c:v>38489</c:v>
              </c:pt>
              <c:pt idx="74">
                <c:v>38490</c:v>
              </c:pt>
              <c:pt idx="75">
                <c:v>38491</c:v>
              </c:pt>
              <c:pt idx="76">
                <c:v>38492</c:v>
              </c:pt>
              <c:pt idx="77">
                <c:v>38495</c:v>
              </c:pt>
              <c:pt idx="78">
                <c:v>38496</c:v>
              </c:pt>
              <c:pt idx="79">
                <c:v>38497</c:v>
              </c:pt>
              <c:pt idx="80">
                <c:v>38498</c:v>
              </c:pt>
              <c:pt idx="81">
                <c:v>38499</c:v>
              </c:pt>
              <c:pt idx="82">
                <c:v>38502</c:v>
              </c:pt>
              <c:pt idx="83">
                <c:v>38503</c:v>
              </c:pt>
              <c:pt idx="84">
                <c:v>38504</c:v>
              </c:pt>
              <c:pt idx="85">
                <c:v>38505</c:v>
              </c:pt>
              <c:pt idx="86">
                <c:v>38506</c:v>
              </c:pt>
              <c:pt idx="87">
                <c:v>38509</c:v>
              </c:pt>
              <c:pt idx="88">
                <c:v>38510</c:v>
              </c:pt>
              <c:pt idx="89">
                <c:v>38511</c:v>
              </c:pt>
              <c:pt idx="90">
                <c:v>38512</c:v>
              </c:pt>
              <c:pt idx="91">
                <c:v>38513</c:v>
              </c:pt>
              <c:pt idx="92">
                <c:v>38517</c:v>
              </c:pt>
              <c:pt idx="93">
                <c:v>38518</c:v>
              </c:pt>
              <c:pt idx="94">
                <c:v>38519</c:v>
              </c:pt>
              <c:pt idx="95">
                <c:v>38520</c:v>
              </c:pt>
              <c:pt idx="96">
                <c:v>38523</c:v>
              </c:pt>
              <c:pt idx="97">
                <c:v>38524</c:v>
              </c:pt>
              <c:pt idx="98">
                <c:v>38525</c:v>
              </c:pt>
              <c:pt idx="99">
                <c:v>38526</c:v>
              </c:pt>
              <c:pt idx="100">
                <c:v>38527</c:v>
              </c:pt>
              <c:pt idx="101">
                <c:v>38530</c:v>
              </c:pt>
              <c:pt idx="102">
                <c:v>38531</c:v>
              </c:pt>
              <c:pt idx="103">
                <c:v>38532</c:v>
              </c:pt>
              <c:pt idx="104">
                <c:v>38533</c:v>
              </c:pt>
              <c:pt idx="105">
                <c:v>38534</c:v>
              </c:pt>
              <c:pt idx="106">
                <c:v>38537</c:v>
              </c:pt>
              <c:pt idx="107">
                <c:v>38538</c:v>
              </c:pt>
              <c:pt idx="108">
                <c:v>38539</c:v>
              </c:pt>
              <c:pt idx="109">
                <c:v>38540</c:v>
              </c:pt>
              <c:pt idx="110">
                <c:v>38541</c:v>
              </c:pt>
              <c:pt idx="111">
                <c:v>38544</c:v>
              </c:pt>
              <c:pt idx="112">
                <c:v>38545</c:v>
              </c:pt>
              <c:pt idx="113">
                <c:v>38546</c:v>
              </c:pt>
              <c:pt idx="114">
                <c:v>38547</c:v>
              </c:pt>
              <c:pt idx="115">
                <c:v>38548</c:v>
              </c:pt>
              <c:pt idx="116">
                <c:v>38551</c:v>
              </c:pt>
              <c:pt idx="117">
                <c:v>38552</c:v>
              </c:pt>
              <c:pt idx="118">
                <c:v>38553</c:v>
              </c:pt>
              <c:pt idx="119">
                <c:v>38554</c:v>
              </c:pt>
              <c:pt idx="120">
                <c:v>38555</c:v>
              </c:pt>
              <c:pt idx="121">
                <c:v>38558</c:v>
              </c:pt>
              <c:pt idx="122">
                <c:v>38559</c:v>
              </c:pt>
              <c:pt idx="123">
                <c:v>38560</c:v>
              </c:pt>
              <c:pt idx="124">
                <c:v>38561</c:v>
              </c:pt>
              <c:pt idx="125">
                <c:v>38562</c:v>
              </c:pt>
              <c:pt idx="126">
                <c:v>38565</c:v>
              </c:pt>
              <c:pt idx="127">
                <c:v>38566</c:v>
              </c:pt>
              <c:pt idx="128">
                <c:v>38567</c:v>
              </c:pt>
              <c:pt idx="129">
                <c:v>38568</c:v>
              </c:pt>
              <c:pt idx="130">
                <c:v>38569</c:v>
              </c:pt>
              <c:pt idx="131">
                <c:v>38572</c:v>
              </c:pt>
              <c:pt idx="132">
                <c:v>38573</c:v>
              </c:pt>
              <c:pt idx="133">
                <c:v>38574</c:v>
              </c:pt>
              <c:pt idx="134">
                <c:v>38575</c:v>
              </c:pt>
              <c:pt idx="135">
                <c:v>38576</c:v>
              </c:pt>
              <c:pt idx="136">
                <c:v>38579</c:v>
              </c:pt>
              <c:pt idx="137">
                <c:v>38580</c:v>
              </c:pt>
              <c:pt idx="138">
                <c:v>38581</c:v>
              </c:pt>
              <c:pt idx="139">
                <c:v>38582</c:v>
              </c:pt>
              <c:pt idx="140">
                <c:v>38583</c:v>
              </c:pt>
              <c:pt idx="141">
                <c:v>38586</c:v>
              </c:pt>
              <c:pt idx="142">
                <c:v>38587</c:v>
              </c:pt>
              <c:pt idx="143">
                <c:v>38588</c:v>
              </c:pt>
              <c:pt idx="144">
                <c:v>38589</c:v>
              </c:pt>
              <c:pt idx="145">
                <c:v>38590</c:v>
              </c:pt>
              <c:pt idx="146">
                <c:v>38593</c:v>
              </c:pt>
              <c:pt idx="147">
                <c:v>38594</c:v>
              </c:pt>
              <c:pt idx="148">
                <c:v>38595</c:v>
              </c:pt>
              <c:pt idx="149">
                <c:v>38596</c:v>
              </c:pt>
              <c:pt idx="150">
                <c:v>38597</c:v>
              </c:pt>
              <c:pt idx="151">
                <c:v>38600</c:v>
              </c:pt>
              <c:pt idx="152">
                <c:v>38601</c:v>
              </c:pt>
              <c:pt idx="153">
                <c:v>38602</c:v>
              </c:pt>
              <c:pt idx="154">
                <c:v>38603</c:v>
              </c:pt>
              <c:pt idx="155">
                <c:v>38604</c:v>
              </c:pt>
              <c:pt idx="156">
                <c:v>38607</c:v>
              </c:pt>
              <c:pt idx="157">
                <c:v>38608</c:v>
              </c:pt>
              <c:pt idx="158">
                <c:v>38609</c:v>
              </c:pt>
              <c:pt idx="159">
                <c:v>38610</c:v>
              </c:pt>
              <c:pt idx="160">
                <c:v>38611</c:v>
              </c:pt>
              <c:pt idx="161">
                <c:v>38614</c:v>
              </c:pt>
              <c:pt idx="162">
                <c:v>38615</c:v>
              </c:pt>
              <c:pt idx="163">
                <c:v>38616</c:v>
              </c:pt>
              <c:pt idx="164">
                <c:v>38617</c:v>
              </c:pt>
              <c:pt idx="165">
                <c:v>38618</c:v>
              </c:pt>
              <c:pt idx="166">
                <c:v>38621</c:v>
              </c:pt>
              <c:pt idx="167">
                <c:v>38622</c:v>
              </c:pt>
              <c:pt idx="168">
                <c:v>38623</c:v>
              </c:pt>
              <c:pt idx="169">
                <c:v>38624</c:v>
              </c:pt>
              <c:pt idx="170">
                <c:v>38625</c:v>
              </c:pt>
              <c:pt idx="171">
                <c:v>38628</c:v>
              </c:pt>
              <c:pt idx="172">
                <c:v>38629</c:v>
              </c:pt>
              <c:pt idx="173">
                <c:v>38630</c:v>
              </c:pt>
              <c:pt idx="174">
                <c:v>38631</c:v>
              </c:pt>
              <c:pt idx="175">
                <c:v>38632</c:v>
              </c:pt>
              <c:pt idx="176">
                <c:v>38635</c:v>
              </c:pt>
              <c:pt idx="177">
                <c:v>38636</c:v>
              </c:pt>
              <c:pt idx="178">
                <c:v>38637</c:v>
              </c:pt>
              <c:pt idx="179">
                <c:v>38638</c:v>
              </c:pt>
              <c:pt idx="180">
                <c:v>38639</c:v>
              </c:pt>
              <c:pt idx="181">
                <c:v>38642</c:v>
              </c:pt>
              <c:pt idx="182">
                <c:v>38643</c:v>
              </c:pt>
              <c:pt idx="183">
                <c:v>38644</c:v>
              </c:pt>
              <c:pt idx="184">
                <c:v>38645</c:v>
              </c:pt>
              <c:pt idx="185">
                <c:v>38646</c:v>
              </c:pt>
              <c:pt idx="186">
                <c:v>38649</c:v>
              </c:pt>
              <c:pt idx="187">
                <c:v>38650</c:v>
              </c:pt>
              <c:pt idx="188">
                <c:v>38651</c:v>
              </c:pt>
              <c:pt idx="189">
                <c:v>38652</c:v>
              </c:pt>
              <c:pt idx="190">
                <c:v>38653</c:v>
              </c:pt>
              <c:pt idx="191">
                <c:v>38656</c:v>
              </c:pt>
              <c:pt idx="192">
                <c:v>38657</c:v>
              </c:pt>
              <c:pt idx="193">
                <c:v>38658</c:v>
              </c:pt>
              <c:pt idx="194">
                <c:v>38659</c:v>
              </c:pt>
              <c:pt idx="195">
                <c:v>38660</c:v>
              </c:pt>
              <c:pt idx="196">
                <c:v>38663</c:v>
              </c:pt>
              <c:pt idx="197">
                <c:v>38664</c:v>
              </c:pt>
              <c:pt idx="198">
                <c:v>38665</c:v>
              </c:pt>
              <c:pt idx="199">
                <c:v>38666</c:v>
              </c:pt>
              <c:pt idx="200">
                <c:v>38667</c:v>
              </c:pt>
              <c:pt idx="201">
                <c:v>38670</c:v>
              </c:pt>
              <c:pt idx="202">
                <c:v>38671</c:v>
              </c:pt>
              <c:pt idx="203">
                <c:v>38672</c:v>
              </c:pt>
              <c:pt idx="204">
                <c:v>38673</c:v>
              </c:pt>
              <c:pt idx="205">
                <c:v>38674</c:v>
              </c:pt>
              <c:pt idx="206">
                <c:v>38677</c:v>
              </c:pt>
              <c:pt idx="207">
                <c:v>38678</c:v>
              </c:pt>
              <c:pt idx="208">
                <c:v>38679</c:v>
              </c:pt>
              <c:pt idx="209">
                <c:v>38680</c:v>
              </c:pt>
              <c:pt idx="210">
                <c:v>38681</c:v>
              </c:pt>
              <c:pt idx="211">
                <c:v>38684</c:v>
              </c:pt>
              <c:pt idx="212">
                <c:v>38685</c:v>
              </c:pt>
              <c:pt idx="213">
                <c:v>38686</c:v>
              </c:pt>
              <c:pt idx="214">
                <c:v>38687</c:v>
              </c:pt>
              <c:pt idx="215">
                <c:v>38688</c:v>
              </c:pt>
              <c:pt idx="216">
                <c:v>38691</c:v>
              </c:pt>
              <c:pt idx="217">
                <c:v>38692</c:v>
              </c:pt>
              <c:pt idx="218">
                <c:v>38693</c:v>
              </c:pt>
              <c:pt idx="219">
                <c:v>38694</c:v>
              </c:pt>
              <c:pt idx="220">
                <c:v>38695</c:v>
              </c:pt>
              <c:pt idx="221">
                <c:v>38698</c:v>
              </c:pt>
              <c:pt idx="222">
                <c:v>38699</c:v>
              </c:pt>
              <c:pt idx="223">
                <c:v>38700</c:v>
              </c:pt>
              <c:pt idx="224">
                <c:v>38701</c:v>
              </c:pt>
              <c:pt idx="225">
                <c:v>38702</c:v>
              </c:pt>
              <c:pt idx="226">
                <c:v>38705</c:v>
              </c:pt>
              <c:pt idx="227">
                <c:v>38706</c:v>
              </c:pt>
              <c:pt idx="228">
                <c:v>38707</c:v>
              </c:pt>
              <c:pt idx="229">
                <c:v>38708</c:v>
              </c:pt>
              <c:pt idx="230">
                <c:v>38709</c:v>
              </c:pt>
              <c:pt idx="231">
                <c:v>38714</c:v>
              </c:pt>
              <c:pt idx="232">
                <c:v>38715</c:v>
              </c:pt>
              <c:pt idx="233">
                <c:v>38716</c:v>
              </c:pt>
              <c:pt idx="234">
                <c:v>38720</c:v>
              </c:pt>
              <c:pt idx="235">
                <c:v>38721</c:v>
              </c:pt>
              <c:pt idx="236">
                <c:v>38722</c:v>
              </c:pt>
              <c:pt idx="237">
                <c:v>38723</c:v>
              </c:pt>
              <c:pt idx="238">
                <c:v>38726</c:v>
              </c:pt>
              <c:pt idx="239">
                <c:v>38727</c:v>
              </c:pt>
              <c:pt idx="240">
                <c:v>38728</c:v>
              </c:pt>
              <c:pt idx="241">
                <c:v>38729</c:v>
              </c:pt>
              <c:pt idx="242">
                <c:v>38730</c:v>
              </c:pt>
              <c:pt idx="243">
                <c:v>38733</c:v>
              </c:pt>
              <c:pt idx="244">
                <c:v>38734</c:v>
              </c:pt>
              <c:pt idx="245">
                <c:v>38735</c:v>
              </c:pt>
              <c:pt idx="246">
                <c:v>38736</c:v>
              </c:pt>
              <c:pt idx="247">
                <c:v>38737</c:v>
              </c:pt>
              <c:pt idx="248">
                <c:v>38740</c:v>
              </c:pt>
              <c:pt idx="249">
                <c:v>38741</c:v>
              </c:pt>
              <c:pt idx="250">
                <c:v>38742</c:v>
              </c:pt>
              <c:pt idx="251">
                <c:v>38744</c:v>
              </c:pt>
              <c:pt idx="252">
                <c:v>38747</c:v>
              </c:pt>
              <c:pt idx="253">
                <c:v>38748</c:v>
              </c:pt>
              <c:pt idx="254">
                <c:v>38749</c:v>
              </c:pt>
              <c:pt idx="255">
                <c:v>38750</c:v>
              </c:pt>
              <c:pt idx="256">
                <c:v>38751</c:v>
              </c:pt>
              <c:pt idx="257">
                <c:v>38754</c:v>
              </c:pt>
              <c:pt idx="258">
                <c:v>38755</c:v>
              </c:pt>
              <c:pt idx="259">
                <c:v>38756</c:v>
              </c:pt>
              <c:pt idx="260">
                <c:v>38757</c:v>
              </c:pt>
              <c:pt idx="261">
                <c:v>38758</c:v>
              </c:pt>
              <c:pt idx="262">
                <c:v>38761</c:v>
              </c:pt>
              <c:pt idx="263">
                <c:v>38762</c:v>
              </c:pt>
              <c:pt idx="264">
                <c:v>38763</c:v>
              </c:pt>
              <c:pt idx="265">
                <c:v>38764</c:v>
              </c:pt>
              <c:pt idx="266">
                <c:v>38765</c:v>
              </c:pt>
              <c:pt idx="267">
                <c:v>38768</c:v>
              </c:pt>
              <c:pt idx="268">
                <c:v>38769</c:v>
              </c:pt>
              <c:pt idx="269">
                <c:v>38770</c:v>
              </c:pt>
              <c:pt idx="270">
                <c:v>38771</c:v>
              </c:pt>
              <c:pt idx="271">
                <c:v>38772</c:v>
              </c:pt>
              <c:pt idx="272">
                <c:v>38775</c:v>
              </c:pt>
              <c:pt idx="273">
                <c:v>38776</c:v>
              </c:pt>
              <c:pt idx="274">
                <c:v>38777</c:v>
              </c:pt>
              <c:pt idx="275">
                <c:v>38778</c:v>
              </c:pt>
              <c:pt idx="276">
                <c:v>38779</c:v>
              </c:pt>
              <c:pt idx="277">
                <c:v>38782</c:v>
              </c:pt>
              <c:pt idx="278">
                <c:v>38783</c:v>
              </c:pt>
              <c:pt idx="279">
                <c:v>38784</c:v>
              </c:pt>
              <c:pt idx="280">
                <c:v>38785</c:v>
              </c:pt>
              <c:pt idx="281">
                <c:v>38786</c:v>
              </c:pt>
              <c:pt idx="282">
                <c:v>38789</c:v>
              </c:pt>
              <c:pt idx="283">
                <c:v>38790</c:v>
              </c:pt>
              <c:pt idx="284">
                <c:v>38791</c:v>
              </c:pt>
              <c:pt idx="285">
                <c:v>38792</c:v>
              </c:pt>
              <c:pt idx="286">
                <c:v>38793</c:v>
              </c:pt>
              <c:pt idx="287">
                <c:v>38796</c:v>
              </c:pt>
              <c:pt idx="288">
                <c:v>38797</c:v>
              </c:pt>
              <c:pt idx="289">
                <c:v>38798</c:v>
              </c:pt>
              <c:pt idx="290">
                <c:v>38799</c:v>
              </c:pt>
              <c:pt idx="291">
                <c:v>38800</c:v>
              </c:pt>
              <c:pt idx="292">
                <c:v>38803</c:v>
              </c:pt>
              <c:pt idx="293">
                <c:v>38804</c:v>
              </c:pt>
              <c:pt idx="294">
                <c:v>38805</c:v>
              </c:pt>
              <c:pt idx="295">
                <c:v>38806</c:v>
              </c:pt>
              <c:pt idx="296">
                <c:v>38807</c:v>
              </c:pt>
              <c:pt idx="297">
                <c:v>38810</c:v>
              </c:pt>
              <c:pt idx="298">
                <c:v>38811</c:v>
              </c:pt>
              <c:pt idx="299">
                <c:v>38812</c:v>
              </c:pt>
              <c:pt idx="300">
                <c:v>38813</c:v>
              </c:pt>
              <c:pt idx="301">
                <c:v>38814</c:v>
              </c:pt>
              <c:pt idx="302">
                <c:v>38817</c:v>
              </c:pt>
              <c:pt idx="303">
                <c:v>38818</c:v>
              </c:pt>
              <c:pt idx="304">
                <c:v>38819</c:v>
              </c:pt>
              <c:pt idx="305">
                <c:v>38820</c:v>
              </c:pt>
              <c:pt idx="306">
                <c:v>38825</c:v>
              </c:pt>
              <c:pt idx="307">
                <c:v>38826</c:v>
              </c:pt>
              <c:pt idx="308">
                <c:v>38827</c:v>
              </c:pt>
              <c:pt idx="309">
                <c:v>38828</c:v>
              </c:pt>
              <c:pt idx="310">
                <c:v>38831</c:v>
              </c:pt>
              <c:pt idx="311">
                <c:v>38833</c:v>
              </c:pt>
              <c:pt idx="312">
                <c:v>38834</c:v>
              </c:pt>
              <c:pt idx="313">
                <c:v>38835</c:v>
              </c:pt>
              <c:pt idx="314">
                <c:v>38838</c:v>
              </c:pt>
              <c:pt idx="315">
                <c:v>38839</c:v>
              </c:pt>
              <c:pt idx="316">
                <c:v>38840</c:v>
              </c:pt>
              <c:pt idx="317">
                <c:v>38841</c:v>
              </c:pt>
              <c:pt idx="318">
                <c:v>38842</c:v>
              </c:pt>
              <c:pt idx="319">
                <c:v>38845</c:v>
              </c:pt>
              <c:pt idx="320">
                <c:v>38846</c:v>
              </c:pt>
              <c:pt idx="321">
                <c:v>38847</c:v>
              </c:pt>
              <c:pt idx="322">
                <c:v>38848</c:v>
              </c:pt>
              <c:pt idx="323">
                <c:v>38849</c:v>
              </c:pt>
              <c:pt idx="324">
                <c:v>38852</c:v>
              </c:pt>
              <c:pt idx="325">
                <c:v>38853</c:v>
              </c:pt>
              <c:pt idx="326">
                <c:v>38854</c:v>
              </c:pt>
              <c:pt idx="327">
                <c:v>38855</c:v>
              </c:pt>
              <c:pt idx="328">
                <c:v>38856</c:v>
              </c:pt>
              <c:pt idx="329">
                <c:v>38859</c:v>
              </c:pt>
              <c:pt idx="330">
                <c:v>38860</c:v>
              </c:pt>
              <c:pt idx="331">
                <c:v>38861</c:v>
              </c:pt>
              <c:pt idx="332">
                <c:v>38862</c:v>
              </c:pt>
              <c:pt idx="333">
                <c:v>38863</c:v>
              </c:pt>
              <c:pt idx="334">
                <c:v>38866</c:v>
              </c:pt>
              <c:pt idx="335">
                <c:v>38867</c:v>
              </c:pt>
              <c:pt idx="336">
                <c:v>38868</c:v>
              </c:pt>
              <c:pt idx="337">
                <c:v>38869</c:v>
              </c:pt>
              <c:pt idx="338">
                <c:v>38870</c:v>
              </c:pt>
              <c:pt idx="339">
                <c:v>38873</c:v>
              </c:pt>
              <c:pt idx="340">
                <c:v>38874</c:v>
              </c:pt>
              <c:pt idx="341">
                <c:v>38875</c:v>
              </c:pt>
              <c:pt idx="342">
                <c:v>38876</c:v>
              </c:pt>
              <c:pt idx="343">
                <c:v>38877</c:v>
              </c:pt>
              <c:pt idx="344">
                <c:v>38881</c:v>
              </c:pt>
              <c:pt idx="345">
                <c:v>38882</c:v>
              </c:pt>
              <c:pt idx="346">
                <c:v>38883</c:v>
              </c:pt>
              <c:pt idx="347">
                <c:v>38884</c:v>
              </c:pt>
              <c:pt idx="348">
                <c:v>38887</c:v>
              </c:pt>
              <c:pt idx="349">
                <c:v>38888</c:v>
              </c:pt>
              <c:pt idx="350">
                <c:v>38889</c:v>
              </c:pt>
              <c:pt idx="351">
                <c:v>38890</c:v>
              </c:pt>
              <c:pt idx="352">
                <c:v>38891</c:v>
              </c:pt>
              <c:pt idx="353">
                <c:v>38894</c:v>
              </c:pt>
              <c:pt idx="354">
                <c:v>38895</c:v>
              </c:pt>
              <c:pt idx="355">
                <c:v>38896</c:v>
              </c:pt>
              <c:pt idx="356">
                <c:v>38897</c:v>
              </c:pt>
              <c:pt idx="357">
                <c:v>38898</c:v>
              </c:pt>
              <c:pt idx="358">
                <c:v>38901</c:v>
              </c:pt>
              <c:pt idx="359">
                <c:v>38902</c:v>
              </c:pt>
              <c:pt idx="360">
                <c:v>38903</c:v>
              </c:pt>
              <c:pt idx="361">
                <c:v>38904</c:v>
              </c:pt>
              <c:pt idx="362">
                <c:v>38905</c:v>
              </c:pt>
              <c:pt idx="363">
                <c:v>38908</c:v>
              </c:pt>
              <c:pt idx="364">
                <c:v>38909</c:v>
              </c:pt>
              <c:pt idx="365">
                <c:v>38910</c:v>
              </c:pt>
              <c:pt idx="366">
                <c:v>38911</c:v>
              </c:pt>
              <c:pt idx="367">
                <c:v>38912</c:v>
              </c:pt>
              <c:pt idx="368">
                <c:v>38915</c:v>
              </c:pt>
              <c:pt idx="369">
                <c:v>38916</c:v>
              </c:pt>
              <c:pt idx="370">
                <c:v>38917</c:v>
              </c:pt>
              <c:pt idx="371">
                <c:v>38918</c:v>
              </c:pt>
              <c:pt idx="372">
                <c:v>38919</c:v>
              </c:pt>
              <c:pt idx="373">
                <c:v>38922</c:v>
              </c:pt>
              <c:pt idx="374">
                <c:v>38923</c:v>
              </c:pt>
              <c:pt idx="375">
                <c:v>38924</c:v>
              </c:pt>
              <c:pt idx="376">
                <c:v>38925</c:v>
              </c:pt>
              <c:pt idx="377">
                <c:v>38926</c:v>
              </c:pt>
              <c:pt idx="378">
                <c:v>38929</c:v>
              </c:pt>
              <c:pt idx="379">
                <c:v>38930</c:v>
              </c:pt>
              <c:pt idx="380">
                <c:v>38931</c:v>
              </c:pt>
              <c:pt idx="381">
                <c:v>38932</c:v>
              </c:pt>
              <c:pt idx="382">
                <c:v>38933</c:v>
              </c:pt>
              <c:pt idx="383">
                <c:v>38936</c:v>
              </c:pt>
              <c:pt idx="384">
                <c:v>38937</c:v>
              </c:pt>
              <c:pt idx="385">
                <c:v>38938</c:v>
              </c:pt>
              <c:pt idx="386">
                <c:v>38939</c:v>
              </c:pt>
              <c:pt idx="387">
                <c:v>38940</c:v>
              </c:pt>
              <c:pt idx="388">
                <c:v>38943</c:v>
              </c:pt>
              <c:pt idx="389">
                <c:v>38944</c:v>
              </c:pt>
              <c:pt idx="390">
                <c:v>38945</c:v>
              </c:pt>
              <c:pt idx="391">
                <c:v>38946</c:v>
              </c:pt>
              <c:pt idx="392">
                <c:v>38947</c:v>
              </c:pt>
              <c:pt idx="393">
                <c:v>38950</c:v>
              </c:pt>
              <c:pt idx="394">
                <c:v>38951</c:v>
              </c:pt>
              <c:pt idx="395">
                <c:v>38952</c:v>
              </c:pt>
              <c:pt idx="396">
                <c:v>38953</c:v>
              </c:pt>
              <c:pt idx="397">
                <c:v>38954</c:v>
              </c:pt>
              <c:pt idx="398">
                <c:v>38957</c:v>
              </c:pt>
              <c:pt idx="399">
                <c:v>38958</c:v>
              </c:pt>
              <c:pt idx="400">
                <c:v>38959</c:v>
              </c:pt>
              <c:pt idx="401">
                <c:v>38960</c:v>
              </c:pt>
              <c:pt idx="402">
                <c:v>38961</c:v>
              </c:pt>
              <c:pt idx="403">
                <c:v>38964</c:v>
              </c:pt>
              <c:pt idx="404">
                <c:v>38965</c:v>
              </c:pt>
              <c:pt idx="405">
                <c:v>38966</c:v>
              </c:pt>
              <c:pt idx="406">
                <c:v>38967</c:v>
              </c:pt>
              <c:pt idx="407">
                <c:v>38968</c:v>
              </c:pt>
              <c:pt idx="408">
                <c:v>38971</c:v>
              </c:pt>
              <c:pt idx="409">
                <c:v>38972</c:v>
              </c:pt>
              <c:pt idx="410">
                <c:v>38973</c:v>
              </c:pt>
              <c:pt idx="411">
                <c:v>38974</c:v>
              </c:pt>
              <c:pt idx="412">
                <c:v>38975</c:v>
              </c:pt>
              <c:pt idx="413">
                <c:v>38978</c:v>
              </c:pt>
              <c:pt idx="414">
                <c:v>38979</c:v>
              </c:pt>
              <c:pt idx="415">
                <c:v>38980</c:v>
              </c:pt>
              <c:pt idx="416">
                <c:v>38981</c:v>
              </c:pt>
              <c:pt idx="417">
                <c:v>38982</c:v>
              </c:pt>
              <c:pt idx="418">
                <c:v>38985</c:v>
              </c:pt>
              <c:pt idx="419">
                <c:v>38986</c:v>
              </c:pt>
              <c:pt idx="420">
                <c:v>38987</c:v>
              </c:pt>
              <c:pt idx="421">
                <c:v>38988</c:v>
              </c:pt>
              <c:pt idx="422">
                <c:v>38989</c:v>
              </c:pt>
              <c:pt idx="423">
                <c:v>38992</c:v>
              </c:pt>
              <c:pt idx="424">
                <c:v>38993</c:v>
              </c:pt>
              <c:pt idx="425">
                <c:v>38994</c:v>
              </c:pt>
              <c:pt idx="426">
                <c:v>38995</c:v>
              </c:pt>
              <c:pt idx="427">
                <c:v>38996</c:v>
              </c:pt>
              <c:pt idx="428">
                <c:v>38999</c:v>
              </c:pt>
              <c:pt idx="429">
                <c:v>39000</c:v>
              </c:pt>
              <c:pt idx="430">
                <c:v>39001</c:v>
              </c:pt>
              <c:pt idx="431">
                <c:v>39002</c:v>
              </c:pt>
              <c:pt idx="432">
                <c:v>39003</c:v>
              </c:pt>
              <c:pt idx="433">
                <c:v>39006</c:v>
              </c:pt>
              <c:pt idx="434">
                <c:v>39007</c:v>
              </c:pt>
              <c:pt idx="435">
                <c:v>39008</c:v>
              </c:pt>
              <c:pt idx="436">
                <c:v>39009</c:v>
              </c:pt>
              <c:pt idx="437">
                <c:v>39010</c:v>
              </c:pt>
              <c:pt idx="438">
                <c:v>39013</c:v>
              </c:pt>
              <c:pt idx="439">
                <c:v>39014</c:v>
              </c:pt>
              <c:pt idx="440">
                <c:v>39015</c:v>
              </c:pt>
              <c:pt idx="441">
                <c:v>39016</c:v>
              </c:pt>
              <c:pt idx="442">
                <c:v>39017</c:v>
              </c:pt>
              <c:pt idx="443">
                <c:v>39020</c:v>
              </c:pt>
              <c:pt idx="444">
                <c:v>39021</c:v>
              </c:pt>
              <c:pt idx="445">
                <c:v>39022</c:v>
              </c:pt>
              <c:pt idx="446">
                <c:v>39023</c:v>
              </c:pt>
              <c:pt idx="447">
                <c:v>39024</c:v>
              </c:pt>
              <c:pt idx="448">
                <c:v>39027</c:v>
              </c:pt>
              <c:pt idx="449">
                <c:v>39028</c:v>
              </c:pt>
              <c:pt idx="450">
                <c:v>39029</c:v>
              </c:pt>
              <c:pt idx="451">
                <c:v>39030</c:v>
              </c:pt>
              <c:pt idx="452">
                <c:v>39031</c:v>
              </c:pt>
              <c:pt idx="453">
                <c:v>39034</c:v>
              </c:pt>
              <c:pt idx="454">
                <c:v>39035</c:v>
              </c:pt>
              <c:pt idx="455">
                <c:v>39036</c:v>
              </c:pt>
              <c:pt idx="456">
                <c:v>39037</c:v>
              </c:pt>
              <c:pt idx="457">
                <c:v>39038</c:v>
              </c:pt>
              <c:pt idx="458">
                <c:v>39041</c:v>
              </c:pt>
              <c:pt idx="459">
                <c:v>39042</c:v>
              </c:pt>
              <c:pt idx="460">
                <c:v>39043</c:v>
              </c:pt>
              <c:pt idx="461">
                <c:v>39044</c:v>
              </c:pt>
              <c:pt idx="462">
                <c:v>39045</c:v>
              </c:pt>
              <c:pt idx="463">
                <c:v>39048</c:v>
              </c:pt>
              <c:pt idx="464">
                <c:v>39049</c:v>
              </c:pt>
              <c:pt idx="465">
                <c:v>39050</c:v>
              </c:pt>
              <c:pt idx="466">
                <c:v>39051</c:v>
              </c:pt>
              <c:pt idx="467">
                <c:v>39052</c:v>
              </c:pt>
              <c:pt idx="468">
                <c:v>39055</c:v>
              </c:pt>
              <c:pt idx="469">
                <c:v>39056</c:v>
              </c:pt>
              <c:pt idx="470">
                <c:v>39057</c:v>
              </c:pt>
              <c:pt idx="471">
                <c:v>39058</c:v>
              </c:pt>
              <c:pt idx="472">
                <c:v>39059</c:v>
              </c:pt>
              <c:pt idx="473">
                <c:v>39062</c:v>
              </c:pt>
              <c:pt idx="474">
                <c:v>39063</c:v>
              </c:pt>
              <c:pt idx="475">
                <c:v>39064</c:v>
              </c:pt>
              <c:pt idx="476">
                <c:v>39065</c:v>
              </c:pt>
              <c:pt idx="477">
                <c:v>39066</c:v>
              </c:pt>
              <c:pt idx="478">
                <c:v>39069</c:v>
              </c:pt>
              <c:pt idx="479">
                <c:v>39070</c:v>
              </c:pt>
              <c:pt idx="480">
                <c:v>39071</c:v>
              </c:pt>
              <c:pt idx="481">
                <c:v>39072</c:v>
              </c:pt>
              <c:pt idx="482">
                <c:v>39073</c:v>
              </c:pt>
              <c:pt idx="483">
                <c:v>39078</c:v>
              </c:pt>
              <c:pt idx="484">
                <c:v>39079</c:v>
              </c:pt>
              <c:pt idx="485">
                <c:v>39080</c:v>
              </c:pt>
              <c:pt idx="486">
                <c:v>39084</c:v>
              </c:pt>
              <c:pt idx="487">
                <c:v>39085</c:v>
              </c:pt>
              <c:pt idx="488">
                <c:v>39086</c:v>
              </c:pt>
              <c:pt idx="489">
                <c:v>39087</c:v>
              </c:pt>
              <c:pt idx="490">
                <c:v>39090</c:v>
              </c:pt>
              <c:pt idx="491">
                <c:v>39091</c:v>
              </c:pt>
              <c:pt idx="492">
                <c:v>39092</c:v>
              </c:pt>
              <c:pt idx="493">
                <c:v>39093</c:v>
              </c:pt>
              <c:pt idx="494">
                <c:v>39094</c:v>
              </c:pt>
              <c:pt idx="495">
                <c:v>39097</c:v>
              </c:pt>
              <c:pt idx="496">
                <c:v>39098</c:v>
              </c:pt>
              <c:pt idx="497">
                <c:v>39099</c:v>
              </c:pt>
              <c:pt idx="498">
                <c:v>39100</c:v>
              </c:pt>
              <c:pt idx="499">
                <c:v>39101</c:v>
              </c:pt>
              <c:pt idx="500">
                <c:v>39104</c:v>
              </c:pt>
              <c:pt idx="501">
                <c:v>39105</c:v>
              </c:pt>
              <c:pt idx="502">
                <c:v>39106</c:v>
              </c:pt>
              <c:pt idx="503">
                <c:v>39107</c:v>
              </c:pt>
              <c:pt idx="504">
                <c:v>39111</c:v>
              </c:pt>
              <c:pt idx="505">
                <c:v>39112</c:v>
              </c:pt>
              <c:pt idx="506">
                <c:v>39113</c:v>
              </c:pt>
              <c:pt idx="507">
                <c:v>39114</c:v>
              </c:pt>
              <c:pt idx="508">
                <c:v>39115</c:v>
              </c:pt>
              <c:pt idx="509">
                <c:v>39118</c:v>
              </c:pt>
              <c:pt idx="510">
                <c:v>39119</c:v>
              </c:pt>
              <c:pt idx="511">
                <c:v>39120</c:v>
              </c:pt>
              <c:pt idx="512">
                <c:v>39121</c:v>
              </c:pt>
              <c:pt idx="513">
                <c:v>39122</c:v>
              </c:pt>
              <c:pt idx="514">
                <c:v>39125</c:v>
              </c:pt>
              <c:pt idx="515">
                <c:v>39126</c:v>
              </c:pt>
              <c:pt idx="516">
                <c:v>39127</c:v>
              </c:pt>
              <c:pt idx="517">
                <c:v>39128</c:v>
              </c:pt>
              <c:pt idx="518">
                <c:v>39129</c:v>
              </c:pt>
              <c:pt idx="519">
                <c:v>39132</c:v>
              </c:pt>
              <c:pt idx="520">
                <c:v>39133</c:v>
              </c:pt>
              <c:pt idx="521">
                <c:v>39134</c:v>
              </c:pt>
              <c:pt idx="522">
                <c:v>39135</c:v>
              </c:pt>
              <c:pt idx="523">
                <c:v>39136</c:v>
              </c:pt>
              <c:pt idx="524">
                <c:v>39139</c:v>
              </c:pt>
              <c:pt idx="525">
                <c:v>39140</c:v>
              </c:pt>
              <c:pt idx="526">
                <c:v>39141</c:v>
              </c:pt>
              <c:pt idx="527">
                <c:v>39142</c:v>
              </c:pt>
              <c:pt idx="528">
                <c:v>39143</c:v>
              </c:pt>
              <c:pt idx="529">
                <c:v>39146</c:v>
              </c:pt>
              <c:pt idx="530">
                <c:v>39147</c:v>
              </c:pt>
              <c:pt idx="531">
                <c:v>39148</c:v>
              </c:pt>
              <c:pt idx="532">
                <c:v>39149</c:v>
              </c:pt>
              <c:pt idx="533">
                <c:v>39150</c:v>
              </c:pt>
              <c:pt idx="534">
                <c:v>39153</c:v>
              </c:pt>
              <c:pt idx="535">
                <c:v>39154</c:v>
              </c:pt>
              <c:pt idx="536">
                <c:v>39155</c:v>
              </c:pt>
              <c:pt idx="537">
                <c:v>39156</c:v>
              </c:pt>
              <c:pt idx="538">
                <c:v>39157</c:v>
              </c:pt>
              <c:pt idx="539">
                <c:v>39160</c:v>
              </c:pt>
              <c:pt idx="540">
                <c:v>39161</c:v>
              </c:pt>
              <c:pt idx="541">
                <c:v>39162</c:v>
              </c:pt>
              <c:pt idx="542">
                <c:v>39163</c:v>
              </c:pt>
              <c:pt idx="543">
                <c:v>39164</c:v>
              </c:pt>
              <c:pt idx="544">
                <c:v>39167</c:v>
              </c:pt>
              <c:pt idx="545">
                <c:v>39168</c:v>
              </c:pt>
              <c:pt idx="546">
                <c:v>39169</c:v>
              </c:pt>
              <c:pt idx="547">
                <c:v>39170</c:v>
              </c:pt>
              <c:pt idx="548">
                <c:v>39171</c:v>
              </c:pt>
              <c:pt idx="549">
                <c:v>39174</c:v>
              </c:pt>
              <c:pt idx="550">
                <c:v>39175</c:v>
              </c:pt>
              <c:pt idx="551">
                <c:v>39176</c:v>
              </c:pt>
              <c:pt idx="552">
                <c:v>39177</c:v>
              </c:pt>
              <c:pt idx="553">
                <c:v>39182</c:v>
              </c:pt>
              <c:pt idx="554">
                <c:v>39183</c:v>
              </c:pt>
              <c:pt idx="555">
                <c:v>39184</c:v>
              </c:pt>
              <c:pt idx="556">
                <c:v>39185</c:v>
              </c:pt>
              <c:pt idx="557">
                <c:v>39188</c:v>
              </c:pt>
              <c:pt idx="558">
                <c:v>39189</c:v>
              </c:pt>
              <c:pt idx="559">
                <c:v>39190</c:v>
              </c:pt>
              <c:pt idx="560">
                <c:v>39191</c:v>
              </c:pt>
              <c:pt idx="561">
                <c:v>39192</c:v>
              </c:pt>
              <c:pt idx="562">
                <c:v>39195</c:v>
              </c:pt>
              <c:pt idx="563">
                <c:v>39196</c:v>
              </c:pt>
              <c:pt idx="564">
                <c:v>39198</c:v>
              </c:pt>
              <c:pt idx="565">
                <c:v>39199</c:v>
              </c:pt>
              <c:pt idx="566">
                <c:v>39202</c:v>
              </c:pt>
              <c:pt idx="567">
                <c:v>39203</c:v>
              </c:pt>
              <c:pt idx="568">
                <c:v>39204</c:v>
              </c:pt>
              <c:pt idx="569">
                <c:v>39205</c:v>
              </c:pt>
              <c:pt idx="570">
                <c:v>39206</c:v>
              </c:pt>
              <c:pt idx="571">
                <c:v>39209</c:v>
              </c:pt>
              <c:pt idx="572">
                <c:v>39210</c:v>
              </c:pt>
              <c:pt idx="573">
                <c:v>39211</c:v>
              </c:pt>
              <c:pt idx="574">
                <c:v>39212</c:v>
              </c:pt>
              <c:pt idx="575">
                <c:v>39213</c:v>
              </c:pt>
              <c:pt idx="576">
                <c:v>39216</c:v>
              </c:pt>
              <c:pt idx="577">
                <c:v>39217</c:v>
              </c:pt>
              <c:pt idx="578">
                <c:v>39218</c:v>
              </c:pt>
              <c:pt idx="579">
                <c:v>39219</c:v>
              </c:pt>
              <c:pt idx="580">
                <c:v>39220</c:v>
              </c:pt>
              <c:pt idx="581">
                <c:v>39223</c:v>
              </c:pt>
              <c:pt idx="582">
                <c:v>39224</c:v>
              </c:pt>
              <c:pt idx="583">
                <c:v>39225</c:v>
              </c:pt>
              <c:pt idx="584">
                <c:v>39226</c:v>
              </c:pt>
              <c:pt idx="585">
                <c:v>39227</c:v>
              </c:pt>
              <c:pt idx="586">
                <c:v>39230</c:v>
              </c:pt>
              <c:pt idx="587">
                <c:v>39231</c:v>
              </c:pt>
              <c:pt idx="588">
                <c:v>39232</c:v>
              </c:pt>
              <c:pt idx="589">
                <c:v>39233</c:v>
              </c:pt>
              <c:pt idx="590">
                <c:v>39234</c:v>
              </c:pt>
              <c:pt idx="591">
                <c:v>39237</c:v>
              </c:pt>
              <c:pt idx="592">
                <c:v>39238</c:v>
              </c:pt>
              <c:pt idx="593">
                <c:v>39239</c:v>
              </c:pt>
              <c:pt idx="594">
                <c:v>39240</c:v>
              </c:pt>
              <c:pt idx="595">
                <c:v>39241</c:v>
              </c:pt>
              <c:pt idx="596">
                <c:v>39245</c:v>
              </c:pt>
              <c:pt idx="597">
                <c:v>39246</c:v>
              </c:pt>
              <c:pt idx="598">
                <c:v>39247</c:v>
              </c:pt>
              <c:pt idx="599">
                <c:v>39248</c:v>
              </c:pt>
              <c:pt idx="600">
                <c:v>39251</c:v>
              </c:pt>
              <c:pt idx="601">
                <c:v>39252</c:v>
              </c:pt>
              <c:pt idx="602">
                <c:v>39253</c:v>
              </c:pt>
              <c:pt idx="603">
                <c:v>39254</c:v>
              </c:pt>
              <c:pt idx="604">
                <c:v>39255</c:v>
              </c:pt>
              <c:pt idx="605">
                <c:v>39258</c:v>
              </c:pt>
              <c:pt idx="606">
                <c:v>39259</c:v>
              </c:pt>
              <c:pt idx="607">
                <c:v>39260</c:v>
              </c:pt>
              <c:pt idx="608">
                <c:v>39261</c:v>
              </c:pt>
              <c:pt idx="609">
                <c:v>39262</c:v>
              </c:pt>
              <c:pt idx="610">
                <c:v>39265</c:v>
              </c:pt>
              <c:pt idx="611">
                <c:v>39266</c:v>
              </c:pt>
              <c:pt idx="612">
                <c:v>39267</c:v>
              </c:pt>
              <c:pt idx="613">
                <c:v>39268</c:v>
              </c:pt>
              <c:pt idx="614">
                <c:v>39269</c:v>
              </c:pt>
              <c:pt idx="615">
                <c:v>39272</c:v>
              </c:pt>
              <c:pt idx="616">
                <c:v>39273</c:v>
              </c:pt>
              <c:pt idx="617">
                <c:v>39274</c:v>
              </c:pt>
              <c:pt idx="618">
                <c:v>39275</c:v>
              </c:pt>
              <c:pt idx="619">
                <c:v>39276</c:v>
              </c:pt>
              <c:pt idx="620">
                <c:v>39279</c:v>
              </c:pt>
              <c:pt idx="621">
                <c:v>39280</c:v>
              </c:pt>
              <c:pt idx="622">
                <c:v>39281</c:v>
              </c:pt>
              <c:pt idx="623">
                <c:v>39282</c:v>
              </c:pt>
              <c:pt idx="624">
                <c:v>39283</c:v>
              </c:pt>
              <c:pt idx="625">
                <c:v>39286</c:v>
              </c:pt>
              <c:pt idx="626">
                <c:v>39287</c:v>
              </c:pt>
              <c:pt idx="627">
                <c:v>39288</c:v>
              </c:pt>
              <c:pt idx="628">
                <c:v>39289</c:v>
              </c:pt>
              <c:pt idx="629">
                <c:v>39290</c:v>
              </c:pt>
              <c:pt idx="630">
                <c:v>39293</c:v>
              </c:pt>
              <c:pt idx="631">
                <c:v>39294</c:v>
              </c:pt>
              <c:pt idx="632">
                <c:v>39295</c:v>
              </c:pt>
              <c:pt idx="633">
                <c:v>39296</c:v>
              </c:pt>
              <c:pt idx="634">
                <c:v>39297</c:v>
              </c:pt>
              <c:pt idx="635">
                <c:v>39300</c:v>
              </c:pt>
              <c:pt idx="636">
                <c:v>39301</c:v>
              </c:pt>
              <c:pt idx="637">
                <c:v>39302</c:v>
              </c:pt>
              <c:pt idx="638">
                <c:v>39303</c:v>
              </c:pt>
              <c:pt idx="639">
                <c:v>39304</c:v>
              </c:pt>
              <c:pt idx="640">
                <c:v>39307</c:v>
              </c:pt>
              <c:pt idx="641">
                <c:v>39308</c:v>
              </c:pt>
              <c:pt idx="642">
                <c:v>39309</c:v>
              </c:pt>
              <c:pt idx="643">
                <c:v>39310</c:v>
              </c:pt>
              <c:pt idx="644">
                <c:v>39311</c:v>
              </c:pt>
              <c:pt idx="645">
                <c:v>39314</c:v>
              </c:pt>
              <c:pt idx="646">
                <c:v>39315</c:v>
              </c:pt>
              <c:pt idx="647">
                <c:v>39316</c:v>
              </c:pt>
              <c:pt idx="648">
                <c:v>39317</c:v>
              </c:pt>
              <c:pt idx="649">
                <c:v>39318</c:v>
              </c:pt>
              <c:pt idx="650">
                <c:v>39321</c:v>
              </c:pt>
              <c:pt idx="651">
                <c:v>39322</c:v>
              </c:pt>
              <c:pt idx="652">
                <c:v>39323</c:v>
              </c:pt>
              <c:pt idx="653">
                <c:v>39324</c:v>
              </c:pt>
              <c:pt idx="654">
                <c:v>39325</c:v>
              </c:pt>
              <c:pt idx="655">
                <c:v>39328</c:v>
              </c:pt>
              <c:pt idx="656">
                <c:v>39329</c:v>
              </c:pt>
              <c:pt idx="657">
                <c:v>39330</c:v>
              </c:pt>
              <c:pt idx="658">
                <c:v>39331</c:v>
              </c:pt>
              <c:pt idx="659">
                <c:v>39332</c:v>
              </c:pt>
              <c:pt idx="660">
                <c:v>39335</c:v>
              </c:pt>
              <c:pt idx="661">
                <c:v>39336</c:v>
              </c:pt>
              <c:pt idx="662">
                <c:v>39337</c:v>
              </c:pt>
              <c:pt idx="663">
                <c:v>39338</c:v>
              </c:pt>
              <c:pt idx="664">
                <c:v>39339</c:v>
              </c:pt>
              <c:pt idx="665">
                <c:v>39342</c:v>
              </c:pt>
              <c:pt idx="666">
                <c:v>39343</c:v>
              </c:pt>
              <c:pt idx="667">
                <c:v>39344</c:v>
              </c:pt>
              <c:pt idx="668">
                <c:v>39345</c:v>
              </c:pt>
              <c:pt idx="669">
                <c:v>39346</c:v>
              </c:pt>
              <c:pt idx="670">
                <c:v>39349</c:v>
              </c:pt>
              <c:pt idx="671">
                <c:v>39350</c:v>
              </c:pt>
              <c:pt idx="672">
                <c:v>39351</c:v>
              </c:pt>
              <c:pt idx="673">
                <c:v>39352</c:v>
              </c:pt>
              <c:pt idx="674">
                <c:v>39353</c:v>
              </c:pt>
              <c:pt idx="675">
                <c:v>39356</c:v>
              </c:pt>
              <c:pt idx="676">
                <c:v>39357</c:v>
              </c:pt>
              <c:pt idx="677">
                <c:v>39358</c:v>
              </c:pt>
              <c:pt idx="678">
                <c:v>39359</c:v>
              </c:pt>
              <c:pt idx="679">
                <c:v>39360</c:v>
              </c:pt>
              <c:pt idx="680">
                <c:v>39363</c:v>
              </c:pt>
              <c:pt idx="681">
                <c:v>39364</c:v>
              </c:pt>
              <c:pt idx="682">
                <c:v>39365</c:v>
              </c:pt>
              <c:pt idx="683">
                <c:v>39366</c:v>
              </c:pt>
              <c:pt idx="684">
                <c:v>39367</c:v>
              </c:pt>
              <c:pt idx="685">
                <c:v>39370</c:v>
              </c:pt>
              <c:pt idx="686">
                <c:v>39371</c:v>
              </c:pt>
              <c:pt idx="687">
                <c:v>39372</c:v>
              </c:pt>
              <c:pt idx="688">
                <c:v>39373</c:v>
              </c:pt>
              <c:pt idx="689">
                <c:v>39374</c:v>
              </c:pt>
              <c:pt idx="690">
                <c:v>39377</c:v>
              </c:pt>
              <c:pt idx="691">
                <c:v>39378</c:v>
              </c:pt>
              <c:pt idx="692">
                <c:v>39379</c:v>
              </c:pt>
              <c:pt idx="693">
                <c:v>39380</c:v>
              </c:pt>
              <c:pt idx="694">
                <c:v>39381</c:v>
              </c:pt>
              <c:pt idx="695">
                <c:v>39384</c:v>
              </c:pt>
              <c:pt idx="696">
                <c:v>39385</c:v>
              </c:pt>
              <c:pt idx="697">
                <c:v>39386</c:v>
              </c:pt>
              <c:pt idx="698">
                <c:v>39387</c:v>
              </c:pt>
              <c:pt idx="699">
                <c:v>39388</c:v>
              </c:pt>
              <c:pt idx="700">
                <c:v>39391</c:v>
              </c:pt>
              <c:pt idx="701">
                <c:v>39392</c:v>
              </c:pt>
              <c:pt idx="702">
                <c:v>39393</c:v>
              </c:pt>
              <c:pt idx="703">
                <c:v>39394</c:v>
              </c:pt>
              <c:pt idx="704">
                <c:v>39395</c:v>
              </c:pt>
              <c:pt idx="705">
                <c:v>39398</c:v>
              </c:pt>
              <c:pt idx="706">
                <c:v>39399</c:v>
              </c:pt>
              <c:pt idx="707">
                <c:v>39400</c:v>
              </c:pt>
              <c:pt idx="708">
                <c:v>39401</c:v>
              </c:pt>
              <c:pt idx="709">
                <c:v>39402</c:v>
              </c:pt>
              <c:pt idx="710">
                <c:v>39405</c:v>
              </c:pt>
              <c:pt idx="711">
                <c:v>39406</c:v>
              </c:pt>
              <c:pt idx="712">
                <c:v>39407</c:v>
              </c:pt>
              <c:pt idx="713">
                <c:v>39408</c:v>
              </c:pt>
              <c:pt idx="714">
                <c:v>39409</c:v>
              </c:pt>
              <c:pt idx="715">
                <c:v>39412</c:v>
              </c:pt>
              <c:pt idx="716">
                <c:v>39413</c:v>
              </c:pt>
              <c:pt idx="717">
                <c:v>39414</c:v>
              </c:pt>
              <c:pt idx="718">
                <c:v>39415</c:v>
              </c:pt>
              <c:pt idx="719">
                <c:v>39416</c:v>
              </c:pt>
              <c:pt idx="720">
                <c:v>39419</c:v>
              </c:pt>
              <c:pt idx="721">
                <c:v>39420</c:v>
              </c:pt>
              <c:pt idx="722">
                <c:v>39421</c:v>
              </c:pt>
              <c:pt idx="723">
                <c:v>39422</c:v>
              </c:pt>
              <c:pt idx="724">
                <c:v>39423</c:v>
              </c:pt>
              <c:pt idx="725">
                <c:v>39426</c:v>
              </c:pt>
              <c:pt idx="726">
                <c:v>39427</c:v>
              </c:pt>
              <c:pt idx="727">
                <c:v>39428</c:v>
              </c:pt>
              <c:pt idx="728">
                <c:v>39429</c:v>
              </c:pt>
              <c:pt idx="729">
                <c:v>39430</c:v>
              </c:pt>
              <c:pt idx="730">
                <c:v>39433</c:v>
              </c:pt>
              <c:pt idx="731">
                <c:v>39434</c:v>
              </c:pt>
              <c:pt idx="732">
                <c:v>39435</c:v>
              </c:pt>
              <c:pt idx="733">
                <c:v>39436</c:v>
              </c:pt>
              <c:pt idx="734">
                <c:v>39437</c:v>
              </c:pt>
              <c:pt idx="735">
                <c:v>39440</c:v>
              </c:pt>
              <c:pt idx="736">
                <c:v>39443</c:v>
              </c:pt>
              <c:pt idx="737">
                <c:v>39444</c:v>
              </c:pt>
              <c:pt idx="738">
                <c:v>39447</c:v>
              </c:pt>
              <c:pt idx="739">
                <c:v>39449</c:v>
              </c:pt>
              <c:pt idx="740">
                <c:v>39450</c:v>
              </c:pt>
              <c:pt idx="741">
                <c:v>39451</c:v>
              </c:pt>
              <c:pt idx="742">
                <c:v>39454</c:v>
              </c:pt>
              <c:pt idx="743">
                <c:v>39455</c:v>
              </c:pt>
              <c:pt idx="744">
                <c:v>39456</c:v>
              </c:pt>
              <c:pt idx="745">
                <c:v>39457</c:v>
              </c:pt>
              <c:pt idx="746">
                <c:v>39458</c:v>
              </c:pt>
              <c:pt idx="747">
                <c:v>39461</c:v>
              </c:pt>
              <c:pt idx="748">
                <c:v>39462</c:v>
              </c:pt>
              <c:pt idx="749">
                <c:v>39463</c:v>
              </c:pt>
              <c:pt idx="750">
                <c:v>39464</c:v>
              </c:pt>
              <c:pt idx="751">
                <c:v>39465</c:v>
              </c:pt>
              <c:pt idx="752">
                <c:v>39468</c:v>
              </c:pt>
              <c:pt idx="753">
                <c:v>39469</c:v>
              </c:pt>
              <c:pt idx="754">
                <c:v>39470</c:v>
              </c:pt>
              <c:pt idx="755">
                <c:v>39471</c:v>
              </c:pt>
              <c:pt idx="756">
                <c:v>39472</c:v>
              </c:pt>
              <c:pt idx="757">
                <c:v>39476</c:v>
              </c:pt>
              <c:pt idx="758">
                <c:v>39477</c:v>
              </c:pt>
              <c:pt idx="759">
                <c:v>39478</c:v>
              </c:pt>
              <c:pt idx="760">
                <c:v>39479</c:v>
              </c:pt>
              <c:pt idx="761">
                <c:v>39482</c:v>
              </c:pt>
              <c:pt idx="762">
                <c:v>39483</c:v>
              </c:pt>
              <c:pt idx="763">
                <c:v>39484</c:v>
              </c:pt>
              <c:pt idx="764">
                <c:v>39485</c:v>
              </c:pt>
              <c:pt idx="765">
                <c:v>39486</c:v>
              </c:pt>
              <c:pt idx="766">
                <c:v>39489</c:v>
              </c:pt>
              <c:pt idx="767">
                <c:v>39490</c:v>
              </c:pt>
              <c:pt idx="768">
                <c:v>39491</c:v>
              </c:pt>
              <c:pt idx="769">
                <c:v>39492</c:v>
              </c:pt>
              <c:pt idx="770">
                <c:v>39493</c:v>
              </c:pt>
              <c:pt idx="771">
                <c:v>39496</c:v>
              </c:pt>
              <c:pt idx="772">
                <c:v>39497</c:v>
              </c:pt>
              <c:pt idx="773">
                <c:v>39498</c:v>
              </c:pt>
              <c:pt idx="774">
                <c:v>39499</c:v>
              </c:pt>
              <c:pt idx="775">
                <c:v>39500</c:v>
              </c:pt>
              <c:pt idx="776">
                <c:v>39503</c:v>
              </c:pt>
              <c:pt idx="777">
                <c:v>39504</c:v>
              </c:pt>
              <c:pt idx="778">
                <c:v>39505</c:v>
              </c:pt>
              <c:pt idx="779">
                <c:v>39506</c:v>
              </c:pt>
              <c:pt idx="780">
                <c:v>39507</c:v>
              </c:pt>
              <c:pt idx="781">
                <c:v>39510</c:v>
              </c:pt>
              <c:pt idx="782">
                <c:v>39511</c:v>
              </c:pt>
              <c:pt idx="783">
                <c:v>39512</c:v>
              </c:pt>
              <c:pt idx="784">
                <c:v>39513</c:v>
              </c:pt>
              <c:pt idx="785">
                <c:v>39514</c:v>
              </c:pt>
              <c:pt idx="786">
                <c:v>39517</c:v>
              </c:pt>
              <c:pt idx="787">
                <c:v>39518</c:v>
              </c:pt>
              <c:pt idx="788">
                <c:v>39519</c:v>
              </c:pt>
              <c:pt idx="789">
                <c:v>39520</c:v>
              </c:pt>
              <c:pt idx="790">
                <c:v>39521</c:v>
              </c:pt>
              <c:pt idx="791">
                <c:v>39524</c:v>
              </c:pt>
              <c:pt idx="792">
                <c:v>39525</c:v>
              </c:pt>
              <c:pt idx="793">
                <c:v>39526</c:v>
              </c:pt>
              <c:pt idx="794">
                <c:v>39527</c:v>
              </c:pt>
              <c:pt idx="795">
                <c:v>39532</c:v>
              </c:pt>
              <c:pt idx="796">
                <c:v>39533</c:v>
              </c:pt>
              <c:pt idx="797">
                <c:v>39534</c:v>
              </c:pt>
              <c:pt idx="798">
                <c:v>39535</c:v>
              </c:pt>
              <c:pt idx="799">
                <c:v>39538</c:v>
              </c:pt>
              <c:pt idx="800">
                <c:v>39539</c:v>
              </c:pt>
              <c:pt idx="801">
                <c:v>39540</c:v>
              </c:pt>
              <c:pt idx="802">
                <c:v>39541</c:v>
              </c:pt>
              <c:pt idx="803">
                <c:v>39542</c:v>
              </c:pt>
              <c:pt idx="804">
                <c:v>39545</c:v>
              </c:pt>
              <c:pt idx="805">
                <c:v>39546</c:v>
              </c:pt>
              <c:pt idx="806">
                <c:v>39547</c:v>
              </c:pt>
              <c:pt idx="807">
                <c:v>39548</c:v>
              </c:pt>
              <c:pt idx="808">
                <c:v>39549</c:v>
              </c:pt>
              <c:pt idx="809">
                <c:v>39552</c:v>
              </c:pt>
              <c:pt idx="810">
                <c:v>39553</c:v>
              </c:pt>
              <c:pt idx="811">
                <c:v>39554</c:v>
              </c:pt>
              <c:pt idx="812">
                <c:v>39555</c:v>
              </c:pt>
              <c:pt idx="813">
                <c:v>39556</c:v>
              </c:pt>
              <c:pt idx="814">
                <c:v>39559</c:v>
              </c:pt>
              <c:pt idx="815">
                <c:v>39560</c:v>
              </c:pt>
              <c:pt idx="816">
                <c:v>39561</c:v>
              </c:pt>
              <c:pt idx="817">
                <c:v>39562</c:v>
              </c:pt>
              <c:pt idx="818">
                <c:v>39566</c:v>
              </c:pt>
              <c:pt idx="819">
                <c:v>39567</c:v>
              </c:pt>
              <c:pt idx="820">
                <c:v>39568</c:v>
              </c:pt>
              <c:pt idx="821">
                <c:v>39569</c:v>
              </c:pt>
              <c:pt idx="822">
                <c:v>39570</c:v>
              </c:pt>
              <c:pt idx="823">
                <c:v>39573</c:v>
              </c:pt>
              <c:pt idx="824">
                <c:v>39574</c:v>
              </c:pt>
              <c:pt idx="825">
                <c:v>39575</c:v>
              </c:pt>
              <c:pt idx="826">
                <c:v>39576</c:v>
              </c:pt>
              <c:pt idx="827">
                <c:v>39577</c:v>
              </c:pt>
              <c:pt idx="828">
                <c:v>39580</c:v>
              </c:pt>
              <c:pt idx="829">
                <c:v>39581</c:v>
              </c:pt>
              <c:pt idx="830">
                <c:v>39582</c:v>
              </c:pt>
              <c:pt idx="831">
                <c:v>39583</c:v>
              </c:pt>
              <c:pt idx="832">
                <c:v>39584</c:v>
              </c:pt>
              <c:pt idx="833">
                <c:v>39587</c:v>
              </c:pt>
              <c:pt idx="834">
                <c:v>39588</c:v>
              </c:pt>
              <c:pt idx="835">
                <c:v>39589</c:v>
              </c:pt>
              <c:pt idx="836">
                <c:v>39590</c:v>
              </c:pt>
              <c:pt idx="837">
                <c:v>39591</c:v>
              </c:pt>
              <c:pt idx="838">
                <c:v>39594</c:v>
              </c:pt>
              <c:pt idx="839">
                <c:v>39595</c:v>
              </c:pt>
              <c:pt idx="840">
                <c:v>39596</c:v>
              </c:pt>
              <c:pt idx="841">
                <c:v>39597</c:v>
              </c:pt>
              <c:pt idx="842">
                <c:v>39598</c:v>
              </c:pt>
              <c:pt idx="843">
                <c:v>39601</c:v>
              </c:pt>
              <c:pt idx="844">
                <c:v>39602</c:v>
              </c:pt>
              <c:pt idx="845">
                <c:v>39603</c:v>
              </c:pt>
              <c:pt idx="846">
                <c:v>39604</c:v>
              </c:pt>
              <c:pt idx="847">
                <c:v>39605</c:v>
              </c:pt>
              <c:pt idx="848">
                <c:v>39609</c:v>
              </c:pt>
              <c:pt idx="849">
                <c:v>39610</c:v>
              </c:pt>
              <c:pt idx="850">
                <c:v>39611</c:v>
              </c:pt>
              <c:pt idx="851">
                <c:v>39612</c:v>
              </c:pt>
              <c:pt idx="852">
                <c:v>39615</c:v>
              </c:pt>
              <c:pt idx="853">
                <c:v>39616</c:v>
              </c:pt>
              <c:pt idx="854">
                <c:v>39617</c:v>
              </c:pt>
              <c:pt idx="855">
                <c:v>39618</c:v>
              </c:pt>
              <c:pt idx="856">
                <c:v>39619</c:v>
              </c:pt>
              <c:pt idx="857">
                <c:v>39622</c:v>
              </c:pt>
              <c:pt idx="858">
                <c:v>39623</c:v>
              </c:pt>
              <c:pt idx="859">
                <c:v>39624</c:v>
              </c:pt>
              <c:pt idx="860">
                <c:v>39625</c:v>
              </c:pt>
              <c:pt idx="861">
                <c:v>39626</c:v>
              </c:pt>
              <c:pt idx="862">
                <c:v>39629</c:v>
              </c:pt>
              <c:pt idx="863">
                <c:v>39630</c:v>
              </c:pt>
              <c:pt idx="864">
                <c:v>39631</c:v>
              </c:pt>
              <c:pt idx="865">
                <c:v>39632</c:v>
              </c:pt>
              <c:pt idx="866">
                <c:v>39633</c:v>
              </c:pt>
              <c:pt idx="867">
                <c:v>39636</c:v>
              </c:pt>
              <c:pt idx="868">
                <c:v>39637</c:v>
              </c:pt>
              <c:pt idx="869">
                <c:v>39638</c:v>
              </c:pt>
              <c:pt idx="870">
                <c:v>39639</c:v>
              </c:pt>
              <c:pt idx="871">
                <c:v>39640</c:v>
              </c:pt>
              <c:pt idx="872">
                <c:v>39643</c:v>
              </c:pt>
              <c:pt idx="873">
                <c:v>39644</c:v>
              </c:pt>
              <c:pt idx="874">
                <c:v>39645</c:v>
              </c:pt>
              <c:pt idx="875">
                <c:v>39646</c:v>
              </c:pt>
              <c:pt idx="876">
                <c:v>39647</c:v>
              </c:pt>
              <c:pt idx="877">
                <c:v>39650</c:v>
              </c:pt>
              <c:pt idx="878">
                <c:v>39651</c:v>
              </c:pt>
              <c:pt idx="879">
                <c:v>39652</c:v>
              </c:pt>
              <c:pt idx="880">
                <c:v>39653</c:v>
              </c:pt>
              <c:pt idx="881">
                <c:v>39654</c:v>
              </c:pt>
              <c:pt idx="882">
                <c:v>39657</c:v>
              </c:pt>
              <c:pt idx="883">
                <c:v>39658</c:v>
              </c:pt>
              <c:pt idx="884">
                <c:v>39659</c:v>
              </c:pt>
              <c:pt idx="885">
                <c:v>39660</c:v>
              </c:pt>
              <c:pt idx="886">
                <c:v>39661</c:v>
              </c:pt>
              <c:pt idx="887">
                <c:v>39664</c:v>
              </c:pt>
              <c:pt idx="888">
                <c:v>39665</c:v>
              </c:pt>
              <c:pt idx="889">
                <c:v>39666</c:v>
              </c:pt>
              <c:pt idx="890">
                <c:v>39667</c:v>
              </c:pt>
              <c:pt idx="891">
                <c:v>39668</c:v>
              </c:pt>
              <c:pt idx="892">
                <c:v>39671</c:v>
              </c:pt>
              <c:pt idx="893">
                <c:v>39672</c:v>
              </c:pt>
              <c:pt idx="894">
                <c:v>39673</c:v>
              </c:pt>
              <c:pt idx="895">
                <c:v>39674</c:v>
              </c:pt>
              <c:pt idx="896">
                <c:v>39675</c:v>
              </c:pt>
              <c:pt idx="897">
                <c:v>39678</c:v>
              </c:pt>
              <c:pt idx="898">
                <c:v>39679</c:v>
              </c:pt>
              <c:pt idx="899">
                <c:v>39680</c:v>
              </c:pt>
              <c:pt idx="900">
                <c:v>39681</c:v>
              </c:pt>
              <c:pt idx="901">
                <c:v>39682</c:v>
              </c:pt>
              <c:pt idx="902">
                <c:v>39685</c:v>
              </c:pt>
              <c:pt idx="903">
                <c:v>39686</c:v>
              </c:pt>
              <c:pt idx="904">
                <c:v>39687</c:v>
              </c:pt>
              <c:pt idx="905">
                <c:v>39688</c:v>
              </c:pt>
              <c:pt idx="906">
                <c:v>39689</c:v>
              </c:pt>
              <c:pt idx="907">
                <c:v>39692</c:v>
              </c:pt>
              <c:pt idx="908">
                <c:v>39693</c:v>
              </c:pt>
              <c:pt idx="909">
                <c:v>39694</c:v>
              </c:pt>
              <c:pt idx="910">
                <c:v>39695</c:v>
              </c:pt>
              <c:pt idx="911">
                <c:v>39696</c:v>
              </c:pt>
              <c:pt idx="912">
                <c:v>39699</c:v>
              </c:pt>
              <c:pt idx="913">
                <c:v>39700</c:v>
              </c:pt>
              <c:pt idx="914">
                <c:v>39701</c:v>
              </c:pt>
              <c:pt idx="915">
                <c:v>39702</c:v>
              </c:pt>
              <c:pt idx="916">
                <c:v>39703</c:v>
              </c:pt>
              <c:pt idx="917">
                <c:v>39706</c:v>
              </c:pt>
              <c:pt idx="918">
                <c:v>39707</c:v>
              </c:pt>
              <c:pt idx="919">
                <c:v>39708</c:v>
              </c:pt>
              <c:pt idx="920">
                <c:v>39709</c:v>
              </c:pt>
              <c:pt idx="921">
                <c:v>39710</c:v>
              </c:pt>
              <c:pt idx="922">
                <c:v>39713</c:v>
              </c:pt>
              <c:pt idx="923">
                <c:v>39714</c:v>
              </c:pt>
              <c:pt idx="924">
                <c:v>39715</c:v>
              </c:pt>
              <c:pt idx="925">
                <c:v>39716</c:v>
              </c:pt>
              <c:pt idx="926">
                <c:v>39717</c:v>
              </c:pt>
              <c:pt idx="927">
                <c:v>39720</c:v>
              </c:pt>
              <c:pt idx="928">
                <c:v>39721</c:v>
              </c:pt>
              <c:pt idx="929">
                <c:v>39722</c:v>
              </c:pt>
              <c:pt idx="930">
                <c:v>39723</c:v>
              </c:pt>
              <c:pt idx="931">
                <c:v>39724</c:v>
              </c:pt>
              <c:pt idx="932">
                <c:v>39727</c:v>
              </c:pt>
              <c:pt idx="933">
                <c:v>39728</c:v>
              </c:pt>
              <c:pt idx="934">
                <c:v>39729</c:v>
              </c:pt>
              <c:pt idx="935">
                <c:v>39730</c:v>
              </c:pt>
              <c:pt idx="936">
                <c:v>39731</c:v>
              </c:pt>
              <c:pt idx="937">
                <c:v>39734</c:v>
              </c:pt>
              <c:pt idx="938">
                <c:v>39735</c:v>
              </c:pt>
              <c:pt idx="939">
                <c:v>39736</c:v>
              </c:pt>
              <c:pt idx="940">
                <c:v>39737</c:v>
              </c:pt>
              <c:pt idx="941">
                <c:v>39738</c:v>
              </c:pt>
              <c:pt idx="942">
                <c:v>39741</c:v>
              </c:pt>
              <c:pt idx="943">
                <c:v>39742</c:v>
              </c:pt>
              <c:pt idx="944">
                <c:v>39743</c:v>
              </c:pt>
              <c:pt idx="945">
                <c:v>39744</c:v>
              </c:pt>
              <c:pt idx="946">
                <c:v>39745</c:v>
              </c:pt>
              <c:pt idx="947">
                <c:v>39748</c:v>
              </c:pt>
              <c:pt idx="948">
                <c:v>39749</c:v>
              </c:pt>
              <c:pt idx="949">
                <c:v>39750</c:v>
              </c:pt>
              <c:pt idx="950">
                <c:v>39751</c:v>
              </c:pt>
              <c:pt idx="951">
                <c:v>39752</c:v>
              </c:pt>
              <c:pt idx="952">
                <c:v>39755</c:v>
              </c:pt>
              <c:pt idx="953">
                <c:v>39756</c:v>
              </c:pt>
              <c:pt idx="954">
                <c:v>39757</c:v>
              </c:pt>
              <c:pt idx="955">
                <c:v>39758</c:v>
              </c:pt>
              <c:pt idx="956">
                <c:v>39759</c:v>
              </c:pt>
              <c:pt idx="957">
                <c:v>39762</c:v>
              </c:pt>
              <c:pt idx="958">
                <c:v>39763</c:v>
              </c:pt>
              <c:pt idx="959">
                <c:v>39764</c:v>
              </c:pt>
              <c:pt idx="960">
                <c:v>39765</c:v>
              </c:pt>
              <c:pt idx="961">
                <c:v>39766</c:v>
              </c:pt>
              <c:pt idx="962">
                <c:v>39769</c:v>
              </c:pt>
              <c:pt idx="963">
                <c:v>39770</c:v>
              </c:pt>
              <c:pt idx="964">
                <c:v>39771</c:v>
              </c:pt>
              <c:pt idx="965">
                <c:v>39772</c:v>
              </c:pt>
              <c:pt idx="966">
                <c:v>39773</c:v>
              </c:pt>
              <c:pt idx="967">
                <c:v>39776</c:v>
              </c:pt>
              <c:pt idx="968">
                <c:v>39777</c:v>
              </c:pt>
              <c:pt idx="969">
                <c:v>39778</c:v>
              </c:pt>
              <c:pt idx="970">
                <c:v>39779</c:v>
              </c:pt>
              <c:pt idx="971">
                <c:v>39780</c:v>
              </c:pt>
              <c:pt idx="972">
                <c:v>39783</c:v>
              </c:pt>
              <c:pt idx="973">
                <c:v>39784</c:v>
              </c:pt>
              <c:pt idx="974">
                <c:v>39785</c:v>
              </c:pt>
              <c:pt idx="975">
                <c:v>39786</c:v>
              </c:pt>
              <c:pt idx="976">
                <c:v>39787</c:v>
              </c:pt>
              <c:pt idx="977">
                <c:v>39790</c:v>
              </c:pt>
              <c:pt idx="978">
                <c:v>39791</c:v>
              </c:pt>
              <c:pt idx="979">
                <c:v>39792</c:v>
              </c:pt>
              <c:pt idx="980">
                <c:v>39793</c:v>
              </c:pt>
              <c:pt idx="981">
                <c:v>39794</c:v>
              </c:pt>
              <c:pt idx="982">
                <c:v>39797</c:v>
              </c:pt>
              <c:pt idx="983">
                <c:v>39798</c:v>
              </c:pt>
              <c:pt idx="984">
                <c:v>39799</c:v>
              </c:pt>
              <c:pt idx="985">
                <c:v>39800</c:v>
              </c:pt>
              <c:pt idx="986">
                <c:v>39801</c:v>
              </c:pt>
              <c:pt idx="987">
                <c:v>39804</c:v>
              </c:pt>
              <c:pt idx="988">
                <c:v>39805</c:v>
              </c:pt>
              <c:pt idx="989">
                <c:v>39806</c:v>
              </c:pt>
              <c:pt idx="990">
                <c:v>39811</c:v>
              </c:pt>
              <c:pt idx="991">
                <c:v>39812</c:v>
              </c:pt>
              <c:pt idx="992">
                <c:v>39813</c:v>
              </c:pt>
              <c:pt idx="993">
                <c:v>39815</c:v>
              </c:pt>
              <c:pt idx="994">
                <c:v>39818</c:v>
              </c:pt>
              <c:pt idx="995">
                <c:v>39819</c:v>
              </c:pt>
              <c:pt idx="996">
                <c:v>39820</c:v>
              </c:pt>
              <c:pt idx="997">
                <c:v>39821</c:v>
              </c:pt>
              <c:pt idx="998">
                <c:v>39822</c:v>
              </c:pt>
              <c:pt idx="999">
                <c:v>39825</c:v>
              </c:pt>
              <c:pt idx="1000">
                <c:v>39826</c:v>
              </c:pt>
              <c:pt idx="1001">
                <c:v>39827</c:v>
              </c:pt>
              <c:pt idx="1002">
                <c:v>39828</c:v>
              </c:pt>
              <c:pt idx="1003">
                <c:v>39829</c:v>
              </c:pt>
              <c:pt idx="1004">
                <c:v>39832</c:v>
              </c:pt>
              <c:pt idx="1005">
                <c:v>39833</c:v>
              </c:pt>
              <c:pt idx="1006">
                <c:v>39834</c:v>
              </c:pt>
              <c:pt idx="1007">
                <c:v>39835</c:v>
              </c:pt>
              <c:pt idx="1008">
                <c:v>39836</c:v>
              </c:pt>
              <c:pt idx="1009">
                <c:v>39840</c:v>
              </c:pt>
              <c:pt idx="1010">
                <c:v>39841</c:v>
              </c:pt>
              <c:pt idx="1011">
                <c:v>39842</c:v>
              </c:pt>
              <c:pt idx="1012">
                <c:v>39843</c:v>
              </c:pt>
              <c:pt idx="1013">
                <c:v>39846</c:v>
              </c:pt>
              <c:pt idx="1014">
                <c:v>39847</c:v>
              </c:pt>
              <c:pt idx="1015">
                <c:v>39848</c:v>
              </c:pt>
              <c:pt idx="1016">
                <c:v>39849</c:v>
              </c:pt>
              <c:pt idx="1017">
                <c:v>39850</c:v>
              </c:pt>
              <c:pt idx="1018">
                <c:v>39853</c:v>
              </c:pt>
              <c:pt idx="1019">
                <c:v>39854</c:v>
              </c:pt>
              <c:pt idx="1020">
                <c:v>39855</c:v>
              </c:pt>
              <c:pt idx="1021">
                <c:v>39856</c:v>
              </c:pt>
              <c:pt idx="1022">
                <c:v>39857</c:v>
              </c:pt>
              <c:pt idx="1023">
                <c:v>39860</c:v>
              </c:pt>
              <c:pt idx="1024">
                <c:v>39861</c:v>
              </c:pt>
              <c:pt idx="1025">
                <c:v>39862</c:v>
              </c:pt>
              <c:pt idx="1026">
                <c:v>39863</c:v>
              </c:pt>
              <c:pt idx="1027">
                <c:v>39864</c:v>
              </c:pt>
              <c:pt idx="1028">
                <c:v>39867</c:v>
              </c:pt>
              <c:pt idx="1029">
                <c:v>39868</c:v>
              </c:pt>
              <c:pt idx="1030">
                <c:v>39869</c:v>
              </c:pt>
              <c:pt idx="1031">
                <c:v>39870</c:v>
              </c:pt>
              <c:pt idx="1032">
                <c:v>39871</c:v>
              </c:pt>
              <c:pt idx="1033">
                <c:v>39874</c:v>
              </c:pt>
              <c:pt idx="1034">
                <c:v>39875</c:v>
              </c:pt>
              <c:pt idx="1035">
                <c:v>39876</c:v>
              </c:pt>
              <c:pt idx="1036">
                <c:v>39877</c:v>
              </c:pt>
              <c:pt idx="1037">
                <c:v>39878</c:v>
              </c:pt>
              <c:pt idx="1038">
                <c:v>39881</c:v>
              </c:pt>
              <c:pt idx="1039">
                <c:v>39882</c:v>
              </c:pt>
              <c:pt idx="1040">
                <c:v>39883</c:v>
              </c:pt>
              <c:pt idx="1041">
                <c:v>39884</c:v>
              </c:pt>
              <c:pt idx="1042">
                <c:v>39885</c:v>
              </c:pt>
              <c:pt idx="1043">
                <c:v>39888</c:v>
              </c:pt>
              <c:pt idx="1044">
                <c:v>39889</c:v>
              </c:pt>
              <c:pt idx="1045">
                <c:v>39890</c:v>
              </c:pt>
              <c:pt idx="1046">
                <c:v>39891</c:v>
              </c:pt>
              <c:pt idx="1047">
                <c:v>39892</c:v>
              </c:pt>
              <c:pt idx="1048">
                <c:v>39895</c:v>
              </c:pt>
              <c:pt idx="1049">
                <c:v>39896</c:v>
              </c:pt>
              <c:pt idx="1050">
                <c:v>39897</c:v>
              </c:pt>
              <c:pt idx="1051">
                <c:v>39898</c:v>
              </c:pt>
              <c:pt idx="1052">
                <c:v>39899</c:v>
              </c:pt>
              <c:pt idx="1053">
                <c:v>39902</c:v>
              </c:pt>
              <c:pt idx="1054">
                <c:v>39903</c:v>
              </c:pt>
              <c:pt idx="1055">
                <c:v>39904</c:v>
              </c:pt>
              <c:pt idx="1056">
                <c:v>39905</c:v>
              </c:pt>
              <c:pt idx="1057">
                <c:v>39906</c:v>
              </c:pt>
              <c:pt idx="1058">
                <c:v>39909</c:v>
              </c:pt>
              <c:pt idx="1059">
                <c:v>39910</c:v>
              </c:pt>
              <c:pt idx="1060">
                <c:v>39911</c:v>
              </c:pt>
              <c:pt idx="1061">
                <c:v>39912</c:v>
              </c:pt>
              <c:pt idx="1062">
                <c:v>39917</c:v>
              </c:pt>
              <c:pt idx="1063">
                <c:v>39918</c:v>
              </c:pt>
              <c:pt idx="1064">
                <c:v>39919</c:v>
              </c:pt>
              <c:pt idx="1065">
                <c:v>39920</c:v>
              </c:pt>
              <c:pt idx="1066">
                <c:v>39923</c:v>
              </c:pt>
              <c:pt idx="1067">
                <c:v>39924</c:v>
              </c:pt>
              <c:pt idx="1068">
                <c:v>39925</c:v>
              </c:pt>
              <c:pt idx="1069">
                <c:v>39926</c:v>
              </c:pt>
              <c:pt idx="1070">
                <c:v>39927</c:v>
              </c:pt>
              <c:pt idx="1071">
                <c:v>39930</c:v>
              </c:pt>
              <c:pt idx="1072">
                <c:v>39931</c:v>
              </c:pt>
              <c:pt idx="1073">
                <c:v>39932</c:v>
              </c:pt>
              <c:pt idx="1074">
                <c:v>39933</c:v>
              </c:pt>
              <c:pt idx="1075">
                <c:v>39934</c:v>
              </c:pt>
              <c:pt idx="1076">
                <c:v>39937</c:v>
              </c:pt>
              <c:pt idx="1077">
                <c:v>39938</c:v>
              </c:pt>
              <c:pt idx="1078">
                <c:v>39939</c:v>
              </c:pt>
              <c:pt idx="1079">
                <c:v>39940</c:v>
              </c:pt>
              <c:pt idx="1080">
                <c:v>39941</c:v>
              </c:pt>
              <c:pt idx="1081">
                <c:v>39944</c:v>
              </c:pt>
              <c:pt idx="1082">
                <c:v>39945</c:v>
              </c:pt>
              <c:pt idx="1083">
                <c:v>39946</c:v>
              </c:pt>
              <c:pt idx="1084">
                <c:v>39947</c:v>
              </c:pt>
              <c:pt idx="1085">
                <c:v>39948</c:v>
              </c:pt>
              <c:pt idx="1086">
                <c:v>39951</c:v>
              </c:pt>
              <c:pt idx="1087">
                <c:v>39952</c:v>
              </c:pt>
              <c:pt idx="1088">
                <c:v>39953</c:v>
              </c:pt>
              <c:pt idx="1089">
                <c:v>39954</c:v>
              </c:pt>
              <c:pt idx="1090">
                <c:v>39955</c:v>
              </c:pt>
              <c:pt idx="1091">
                <c:v>39958</c:v>
              </c:pt>
              <c:pt idx="1092">
                <c:v>39959</c:v>
              </c:pt>
              <c:pt idx="1093">
                <c:v>39960</c:v>
              </c:pt>
              <c:pt idx="1094">
                <c:v>39961</c:v>
              </c:pt>
              <c:pt idx="1095">
                <c:v>39962</c:v>
              </c:pt>
              <c:pt idx="1096">
                <c:v>39965</c:v>
              </c:pt>
              <c:pt idx="1097">
                <c:v>39966</c:v>
              </c:pt>
              <c:pt idx="1098">
                <c:v>39967</c:v>
              </c:pt>
              <c:pt idx="1099">
                <c:v>39968</c:v>
              </c:pt>
              <c:pt idx="1100">
                <c:v>39969</c:v>
              </c:pt>
              <c:pt idx="1101">
                <c:v>39973</c:v>
              </c:pt>
              <c:pt idx="1102">
                <c:v>39974</c:v>
              </c:pt>
              <c:pt idx="1103">
                <c:v>39975</c:v>
              </c:pt>
              <c:pt idx="1104">
                <c:v>39976</c:v>
              </c:pt>
              <c:pt idx="1105">
                <c:v>39979</c:v>
              </c:pt>
              <c:pt idx="1106">
                <c:v>39980</c:v>
              </c:pt>
              <c:pt idx="1107">
                <c:v>39981</c:v>
              </c:pt>
              <c:pt idx="1108">
                <c:v>39982</c:v>
              </c:pt>
              <c:pt idx="1109">
                <c:v>39983</c:v>
              </c:pt>
              <c:pt idx="1110">
                <c:v>39986</c:v>
              </c:pt>
              <c:pt idx="1111">
                <c:v>39987</c:v>
              </c:pt>
              <c:pt idx="1112">
                <c:v>39988</c:v>
              </c:pt>
              <c:pt idx="1113">
                <c:v>39989</c:v>
              </c:pt>
              <c:pt idx="1114">
                <c:v>39990</c:v>
              </c:pt>
              <c:pt idx="1115">
                <c:v>39993</c:v>
              </c:pt>
              <c:pt idx="1116">
                <c:v>39994</c:v>
              </c:pt>
              <c:pt idx="1117">
                <c:v>39995</c:v>
              </c:pt>
              <c:pt idx="1118">
                <c:v>39996</c:v>
              </c:pt>
              <c:pt idx="1119">
                <c:v>39997</c:v>
              </c:pt>
              <c:pt idx="1120">
                <c:v>40000</c:v>
              </c:pt>
              <c:pt idx="1121">
                <c:v>40001</c:v>
              </c:pt>
              <c:pt idx="1122">
                <c:v>40002</c:v>
              </c:pt>
              <c:pt idx="1123">
                <c:v>40003</c:v>
              </c:pt>
              <c:pt idx="1124">
                <c:v>40004</c:v>
              </c:pt>
              <c:pt idx="1125">
                <c:v>40007</c:v>
              </c:pt>
              <c:pt idx="1126">
                <c:v>40008</c:v>
              </c:pt>
              <c:pt idx="1127">
                <c:v>40009</c:v>
              </c:pt>
              <c:pt idx="1128">
                <c:v>40010</c:v>
              </c:pt>
              <c:pt idx="1129">
                <c:v>40011</c:v>
              </c:pt>
              <c:pt idx="1130">
                <c:v>40014</c:v>
              </c:pt>
              <c:pt idx="1131">
                <c:v>40015</c:v>
              </c:pt>
              <c:pt idx="1132">
                <c:v>40016</c:v>
              </c:pt>
              <c:pt idx="1133">
                <c:v>40017</c:v>
              </c:pt>
              <c:pt idx="1134">
                <c:v>40018</c:v>
              </c:pt>
              <c:pt idx="1135">
                <c:v>40021</c:v>
              </c:pt>
              <c:pt idx="1136">
                <c:v>40022</c:v>
              </c:pt>
              <c:pt idx="1137">
                <c:v>40023</c:v>
              </c:pt>
              <c:pt idx="1138">
                <c:v>40024</c:v>
              </c:pt>
              <c:pt idx="1139">
                <c:v>40025</c:v>
              </c:pt>
              <c:pt idx="1140">
                <c:v>40028</c:v>
              </c:pt>
              <c:pt idx="1141">
                <c:v>40029</c:v>
              </c:pt>
              <c:pt idx="1142">
                <c:v>40030</c:v>
              </c:pt>
              <c:pt idx="1143">
                <c:v>40031</c:v>
              </c:pt>
              <c:pt idx="1144">
                <c:v>40032</c:v>
              </c:pt>
              <c:pt idx="1145">
                <c:v>40035</c:v>
              </c:pt>
              <c:pt idx="1146">
                <c:v>40036</c:v>
              </c:pt>
              <c:pt idx="1147">
                <c:v>40037</c:v>
              </c:pt>
              <c:pt idx="1148">
                <c:v>40038</c:v>
              </c:pt>
              <c:pt idx="1149">
                <c:v>40039</c:v>
              </c:pt>
              <c:pt idx="1150">
                <c:v>40042</c:v>
              </c:pt>
              <c:pt idx="1151">
                <c:v>40043</c:v>
              </c:pt>
              <c:pt idx="1152">
                <c:v>40044</c:v>
              </c:pt>
              <c:pt idx="1153">
                <c:v>40045</c:v>
              </c:pt>
              <c:pt idx="1154">
                <c:v>40046</c:v>
              </c:pt>
              <c:pt idx="1155">
                <c:v>40049</c:v>
              </c:pt>
              <c:pt idx="1156">
                <c:v>40050</c:v>
              </c:pt>
              <c:pt idx="1157">
                <c:v>40051</c:v>
              </c:pt>
              <c:pt idx="1158">
                <c:v>40052</c:v>
              </c:pt>
              <c:pt idx="1159">
                <c:v>40053</c:v>
              </c:pt>
              <c:pt idx="1160">
                <c:v>40056</c:v>
              </c:pt>
              <c:pt idx="1161">
                <c:v>40057</c:v>
              </c:pt>
              <c:pt idx="1162">
                <c:v>40058</c:v>
              </c:pt>
              <c:pt idx="1163">
                <c:v>40059</c:v>
              </c:pt>
              <c:pt idx="1164">
                <c:v>40060</c:v>
              </c:pt>
              <c:pt idx="1165">
                <c:v>40063</c:v>
              </c:pt>
              <c:pt idx="1166">
                <c:v>40064</c:v>
              </c:pt>
              <c:pt idx="1167">
                <c:v>40065</c:v>
              </c:pt>
              <c:pt idx="1168">
                <c:v>40066</c:v>
              </c:pt>
              <c:pt idx="1169">
                <c:v>40067</c:v>
              </c:pt>
              <c:pt idx="1170">
                <c:v>40070</c:v>
              </c:pt>
              <c:pt idx="1171">
                <c:v>40071</c:v>
              </c:pt>
              <c:pt idx="1172">
                <c:v>40072</c:v>
              </c:pt>
              <c:pt idx="1173">
                <c:v>40073</c:v>
              </c:pt>
              <c:pt idx="1174">
                <c:v>40074</c:v>
              </c:pt>
              <c:pt idx="1175">
                <c:v>40077</c:v>
              </c:pt>
              <c:pt idx="1176">
                <c:v>40078</c:v>
              </c:pt>
              <c:pt idx="1177">
                <c:v>40079</c:v>
              </c:pt>
              <c:pt idx="1178">
                <c:v>40080</c:v>
              </c:pt>
              <c:pt idx="1179">
                <c:v>40081</c:v>
              </c:pt>
              <c:pt idx="1180">
                <c:v>40084</c:v>
              </c:pt>
              <c:pt idx="1181">
                <c:v>40085</c:v>
              </c:pt>
              <c:pt idx="1182">
                <c:v>40086</c:v>
              </c:pt>
              <c:pt idx="1183">
                <c:v>40087</c:v>
              </c:pt>
              <c:pt idx="1184">
                <c:v>40088</c:v>
              </c:pt>
              <c:pt idx="1185">
                <c:v>40091</c:v>
              </c:pt>
              <c:pt idx="1186">
                <c:v>40092</c:v>
              </c:pt>
              <c:pt idx="1187">
                <c:v>40093</c:v>
              </c:pt>
              <c:pt idx="1188">
                <c:v>40094</c:v>
              </c:pt>
              <c:pt idx="1189">
                <c:v>40095</c:v>
              </c:pt>
              <c:pt idx="1190">
                <c:v>40098</c:v>
              </c:pt>
              <c:pt idx="1191">
                <c:v>40099</c:v>
              </c:pt>
              <c:pt idx="1192">
                <c:v>40100</c:v>
              </c:pt>
              <c:pt idx="1193">
                <c:v>40101</c:v>
              </c:pt>
              <c:pt idx="1194">
                <c:v>40102</c:v>
              </c:pt>
              <c:pt idx="1195">
                <c:v>40105</c:v>
              </c:pt>
              <c:pt idx="1196">
                <c:v>40106</c:v>
              </c:pt>
              <c:pt idx="1197">
                <c:v>40107</c:v>
              </c:pt>
              <c:pt idx="1198">
                <c:v>40108</c:v>
              </c:pt>
              <c:pt idx="1199">
                <c:v>40109</c:v>
              </c:pt>
              <c:pt idx="1200">
                <c:v>40112</c:v>
              </c:pt>
              <c:pt idx="1201">
                <c:v>40113</c:v>
              </c:pt>
              <c:pt idx="1202">
                <c:v>40114</c:v>
              </c:pt>
              <c:pt idx="1203">
                <c:v>40115</c:v>
              </c:pt>
              <c:pt idx="1204">
                <c:v>40116</c:v>
              </c:pt>
              <c:pt idx="1205">
                <c:v>40119</c:v>
              </c:pt>
              <c:pt idx="1206">
                <c:v>40120</c:v>
              </c:pt>
              <c:pt idx="1207">
                <c:v>40121</c:v>
              </c:pt>
              <c:pt idx="1208">
                <c:v>40122</c:v>
              </c:pt>
              <c:pt idx="1209">
                <c:v>40123</c:v>
              </c:pt>
              <c:pt idx="1210">
                <c:v>40126</c:v>
              </c:pt>
              <c:pt idx="1211">
                <c:v>40127</c:v>
              </c:pt>
              <c:pt idx="1212">
                <c:v>40128</c:v>
              </c:pt>
              <c:pt idx="1213">
                <c:v>40129</c:v>
              </c:pt>
              <c:pt idx="1214">
                <c:v>40130</c:v>
              </c:pt>
              <c:pt idx="1215">
                <c:v>40133</c:v>
              </c:pt>
              <c:pt idx="1216">
                <c:v>40134</c:v>
              </c:pt>
              <c:pt idx="1217">
                <c:v>40135</c:v>
              </c:pt>
              <c:pt idx="1218">
                <c:v>40136</c:v>
              </c:pt>
              <c:pt idx="1219">
                <c:v>40137</c:v>
              </c:pt>
              <c:pt idx="1220">
                <c:v>40140</c:v>
              </c:pt>
              <c:pt idx="1221">
                <c:v>40141</c:v>
              </c:pt>
              <c:pt idx="1222">
                <c:v>40142</c:v>
              </c:pt>
              <c:pt idx="1223">
                <c:v>40143</c:v>
              </c:pt>
              <c:pt idx="1224">
                <c:v>40144</c:v>
              </c:pt>
              <c:pt idx="1225">
                <c:v>40147</c:v>
              </c:pt>
              <c:pt idx="1226">
                <c:v>40148</c:v>
              </c:pt>
              <c:pt idx="1227">
                <c:v>40149</c:v>
              </c:pt>
              <c:pt idx="1228">
                <c:v>40150</c:v>
              </c:pt>
              <c:pt idx="1229">
                <c:v>40151</c:v>
              </c:pt>
              <c:pt idx="1230">
                <c:v>40154</c:v>
              </c:pt>
              <c:pt idx="1231">
                <c:v>40155</c:v>
              </c:pt>
              <c:pt idx="1232">
                <c:v>40156</c:v>
              </c:pt>
              <c:pt idx="1233">
                <c:v>40157</c:v>
              </c:pt>
              <c:pt idx="1234">
                <c:v>40158</c:v>
              </c:pt>
              <c:pt idx="1235">
                <c:v>40161</c:v>
              </c:pt>
              <c:pt idx="1236">
                <c:v>40162</c:v>
              </c:pt>
              <c:pt idx="1237">
                <c:v>40163</c:v>
              </c:pt>
              <c:pt idx="1238">
                <c:v>40164</c:v>
              </c:pt>
              <c:pt idx="1239">
                <c:v>40165</c:v>
              </c:pt>
              <c:pt idx="1240">
                <c:v>40168</c:v>
              </c:pt>
              <c:pt idx="1241">
                <c:v>40169</c:v>
              </c:pt>
              <c:pt idx="1242">
                <c:v>40170</c:v>
              </c:pt>
              <c:pt idx="1243">
                <c:v>40171</c:v>
              </c:pt>
              <c:pt idx="1244">
                <c:v>40176</c:v>
              </c:pt>
              <c:pt idx="1245">
                <c:v>40177</c:v>
              </c:pt>
              <c:pt idx="1246">
                <c:v>40178</c:v>
              </c:pt>
              <c:pt idx="1247">
                <c:v>40182</c:v>
              </c:pt>
              <c:pt idx="1248">
                <c:v>40183</c:v>
              </c:pt>
              <c:pt idx="1249">
                <c:v>40184</c:v>
              </c:pt>
              <c:pt idx="1250">
                <c:v>40185</c:v>
              </c:pt>
              <c:pt idx="1251">
                <c:v>40186</c:v>
              </c:pt>
              <c:pt idx="1252">
                <c:v>40189</c:v>
              </c:pt>
              <c:pt idx="1253">
                <c:v>40190</c:v>
              </c:pt>
              <c:pt idx="1254">
                <c:v>40191</c:v>
              </c:pt>
              <c:pt idx="1255">
                <c:v>40192</c:v>
              </c:pt>
              <c:pt idx="1256">
                <c:v>40193</c:v>
              </c:pt>
              <c:pt idx="1257">
                <c:v>40196</c:v>
              </c:pt>
              <c:pt idx="1258">
                <c:v>40197</c:v>
              </c:pt>
              <c:pt idx="1259">
                <c:v>40198</c:v>
              </c:pt>
              <c:pt idx="1260">
                <c:v>40199</c:v>
              </c:pt>
              <c:pt idx="1261">
                <c:v>40200</c:v>
              </c:pt>
              <c:pt idx="1262">
                <c:v>40203</c:v>
              </c:pt>
              <c:pt idx="1263">
                <c:v>40205</c:v>
              </c:pt>
              <c:pt idx="1264">
                <c:v>40206</c:v>
              </c:pt>
              <c:pt idx="1265">
                <c:v>40207</c:v>
              </c:pt>
              <c:pt idx="1266">
                <c:v>40210</c:v>
              </c:pt>
              <c:pt idx="1267">
                <c:v>40211</c:v>
              </c:pt>
              <c:pt idx="1268">
                <c:v>40212</c:v>
              </c:pt>
              <c:pt idx="1269">
                <c:v>40213</c:v>
              </c:pt>
              <c:pt idx="1270">
                <c:v>40214</c:v>
              </c:pt>
              <c:pt idx="1271">
                <c:v>40217</c:v>
              </c:pt>
              <c:pt idx="1272">
                <c:v>40218</c:v>
              </c:pt>
              <c:pt idx="1273">
                <c:v>40219</c:v>
              </c:pt>
              <c:pt idx="1274">
                <c:v>40220</c:v>
              </c:pt>
              <c:pt idx="1275">
                <c:v>40221</c:v>
              </c:pt>
              <c:pt idx="1276">
                <c:v>40224</c:v>
              </c:pt>
              <c:pt idx="1277">
                <c:v>40225</c:v>
              </c:pt>
              <c:pt idx="1278">
                <c:v>40226</c:v>
              </c:pt>
              <c:pt idx="1279">
                <c:v>40227</c:v>
              </c:pt>
              <c:pt idx="1280">
                <c:v>40228</c:v>
              </c:pt>
              <c:pt idx="1281">
                <c:v>40231</c:v>
              </c:pt>
              <c:pt idx="1282">
                <c:v>40232</c:v>
              </c:pt>
              <c:pt idx="1283">
                <c:v>40233</c:v>
              </c:pt>
              <c:pt idx="1284">
                <c:v>40234</c:v>
              </c:pt>
              <c:pt idx="1285">
                <c:v>40235</c:v>
              </c:pt>
              <c:pt idx="1286">
                <c:v>40238</c:v>
              </c:pt>
              <c:pt idx="1287">
                <c:v>40239</c:v>
              </c:pt>
              <c:pt idx="1288">
                <c:v>40240</c:v>
              </c:pt>
              <c:pt idx="1289">
                <c:v>40241</c:v>
              </c:pt>
              <c:pt idx="1290">
                <c:v>40242</c:v>
              </c:pt>
              <c:pt idx="1291">
                <c:v>40245</c:v>
              </c:pt>
              <c:pt idx="1292">
                <c:v>40246</c:v>
              </c:pt>
              <c:pt idx="1293">
                <c:v>40247</c:v>
              </c:pt>
              <c:pt idx="1294">
                <c:v>40248</c:v>
              </c:pt>
              <c:pt idx="1295">
                <c:v>40249</c:v>
              </c:pt>
              <c:pt idx="1296">
                <c:v>40252</c:v>
              </c:pt>
              <c:pt idx="1297">
                <c:v>40253</c:v>
              </c:pt>
              <c:pt idx="1298">
                <c:v>40254</c:v>
              </c:pt>
              <c:pt idx="1299">
                <c:v>40255</c:v>
              </c:pt>
              <c:pt idx="1300">
                <c:v>40256</c:v>
              </c:pt>
              <c:pt idx="1301">
                <c:v>40259</c:v>
              </c:pt>
              <c:pt idx="1302">
                <c:v>40260</c:v>
              </c:pt>
              <c:pt idx="1303">
                <c:v>40261</c:v>
              </c:pt>
              <c:pt idx="1304">
                <c:v>40262</c:v>
              </c:pt>
              <c:pt idx="1305">
                <c:v>40263</c:v>
              </c:pt>
              <c:pt idx="1306">
                <c:v>40266</c:v>
              </c:pt>
              <c:pt idx="1307">
                <c:v>40267</c:v>
              </c:pt>
              <c:pt idx="1308">
                <c:v>40268</c:v>
              </c:pt>
              <c:pt idx="1309">
                <c:v>40269</c:v>
              </c:pt>
              <c:pt idx="1310">
                <c:v>40274</c:v>
              </c:pt>
              <c:pt idx="1311">
                <c:v>40275</c:v>
              </c:pt>
              <c:pt idx="1312">
                <c:v>40276</c:v>
              </c:pt>
              <c:pt idx="1313">
                <c:v>40277</c:v>
              </c:pt>
              <c:pt idx="1314">
                <c:v>40280</c:v>
              </c:pt>
              <c:pt idx="1315">
                <c:v>40281</c:v>
              </c:pt>
              <c:pt idx="1316">
                <c:v>40282</c:v>
              </c:pt>
              <c:pt idx="1317">
                <c:v>40283</c:v>
              </c:pt>
              <c:pt idx="1318">
                <c:v>40284</c:v>
              </c:pt>
              <c:pt idx="1319">
                <c:v>40287</c:v>
              </c:pt>
              <c:pt idx="1320">
                <c:v>40288</c:v>
              </c:pt>
              <c:pt idx="1321">
                <c:v>40289</c:v>
              </c:pt>
              <c:pt idx="1322">
                <c:v>40290</c:v>
              </c:pt>
              <c:pt idx="1323">
                <c:v>40291</c:v>
              </c:pt>
              <c:pt idx="1324">
                <c:v>40295</c:v>
              </c:pt>
              <c:pt idx="1325">
                <c:v>40296</c:v>
              </c:pt>
              <c:pt idx="1326">
                <c:v>40297</c:v>
              </c:pt>
              <c:pt idx="1327">
                <c:v>40298</c:v>
              </c:pt>
              <c:pt idx="1328">
                <c:v>40301</c:v>
              </c:pt>
              <c:pt idx="1329">
                <c:v>40302</c:v>
              </c:pt>
              <c:pt idx="1330">
                <c:v>40303</c:v>
              </c:pt>
              <c:pt idx="1331">
                <c:v>40304</c:v>
              </c:pt>
              <c:pt idx="1332">
                <c:v>40305</c:v>
              </c:pt>
              <c:pt idx="1333">
                <c:v>40308</c:v>
              </c:pt>
              <c:pt idx="1334">
                <c:v>40309</c:v>
              </c:pt>
              <c:pt idx="1335">
                <c:v>40310</c:v>
              </c:pt>
              <c:pt idx="1336">
                <c:v>40311</c:v>
              </c:pt>
              <c:pt idx="1337">
                <c:v>40312</c:v>
              </c:pt>
              <c:pt idx="1338">
                <c:v>40315</c:v>
              </c:pt>
              <c:pt idx="1339">
                <c:v>40316</c:v>
              </c:pt>
              <c:pt idx="1340">
                <c:v>40317</c:v>
              </c:pt>
              <c:pt idx="1341">
                <c:v>40318</c:v>
              </c:pt>
              <c:pt idx="1342">
                <c:v>40319</c:v>
              </c:pt>
              <c:pt idx="1343">
                <c:v>40322</c:v>
              </c:pt>
              <c:pt idx="1344">
                <c:v>40323</c:v>
              </c:pt>
              <c:pt idx="1345">
                <c:v>40324</c:v>
              </c:pt>
              <c:pt idx="1346">
                <c:v>40325</c:v>
              </c:pt>
              <c:pt idx="1347">
                <c:v>40326</c:v>
              </c:pt>
              <c:pt idx="1348">
                <c:v>40329</c:v>
              </c:pt>
              <c:pt idx="1349">
                <c:v>40330</c:v>
              </c:pt>
              <c:pt idx="1350">
                <c:v>40331</c:v>
              </c:pt>
              <c:pt idx="1351">
                <c:v>40332</c:v>
              </c:pt>
              <c:pt idx="1352">
                <c:v>40333</c:v>
              </c:pt>
              <c:pt idx="1353">
                <c:v>40336</c:v>
              </c:pt>
              <c:pt idx="1354">
                <c:v>40337</c:v>
              </c:pt>
              <c:pt idx="1355">
                <c:v>40338</c:v>
              </c:pt>
              <c:pt idx="1356">
                <c:v>40339</c:v>
              </c:pt>
              <c:pt idx="1357">
                <c:v>40340</c:v>
              </c:pt>
              <c:pt idx="1358">
                <c:v>40344</c:v>
              </c:pt>
              <c:pt idx="1359">
                <c:v>40345</c:v>
              </c:pt>
              <c:pt idx="1360">
                <c:v>40346</c:v>
              </c:pt>
              <c:pt idx="1361">
                <c:v>40347</c:v>
              </c:pt>
              <c:pt idx="1362">
                <c:v>40350</c:v>
              </c:pt>
              <c:pt idx="1363">
                <c:v>40351</c:v>
              </c:pt>
              <c:pt idx="1364">
                <c:v>40352</c:v>
              </c:pt>
              <c:pt idx="1365">
                <c:v>40353</c:v>
              </c:pt>
              <c:pt idx="1366">
                <c:v>40354</c:v>
              </c:pt>
              <c:pt idx="1367">
                <c:v>40357</c:v>
              </c:pt>
              <c:pt idx="1368">
                <c:v>40358</c:v>
              </c:pt>
              <c:pt idx="1369">
                <c:v>40359</c:v>
              </c:pt>
              <c:pt idx="1370">
                <c:v>40360</c:v>
              </c:pt>
              <c:pt idx="1371">
                <c:v>40361</c:v>
              </c:pt>
              <c:pt idx="1372">
                <c:v>40364</c:v>
              </c:pt>
              <c:pt idx="1373">
                <c:v>40365</c:v>
              </c:pt>
              <c:pt idx="1374">
                <c:v>40366</c:v>
              </c:pt>
              <c:pt idx="1375">
                <c:v>40367</c:v>
              </c:pt>
              <c:pt idx="1376">
                <c:v>40368</c:v>
              </c:pt>
              <c:pt idx="1377">
                <c:v>40371</c:v>
              </c:pt>
              <c:pt idx="1378">
                <c:v>40372</c:v>
              </c:pt>
              <c:pt idx="1379">
                <c:v>40373</c:v>
              </c:pt>
              <c:pt idx="1380">
                <c:v>40374</c:v>
              </c:pt>
              <c:pt idx="1381">
                <c:v>40375</c:v>
              </c:pt>
              <c:pt idx="1382">
                <c:v>40378</c:v>
              </c:pt>
              <c:pt idx="1383">
                <c:v>40379</c:v>
              </c:pt>
              <c:pt idx="1384">
                <c:v>40380</c:v>
              </c:pt>
              <c:pt idx="1385">
                <c:v>40381</c:v>
              </c:pt>
              <c:pt idx="1386">
                <c:v>40382</c:v>
              </c:pt>
              <c:pt idx="1387">
                <c:v>40385</c:v>
              </c:pt>
              <c:pt idx="1388">
                <c:v>40386</c:v>
              </c:pt>
              <c:pt idx="1389">
                <c:v>40387</c:v>
              </c:pt>
              <c:pt idx="1390">
                <c:v>40388</c:v>
              </c:pt>
              <c:pt idx="1391">
                <c:v>40389</c:v>
              </c:pt>
              <c:pt idx="1392">
                <c:v>40392</c:v>
              </c:pt>
              <c:pt idx="1393">
                <c:v>40393</c:v>
              </c:pt>
              <c:pt idx="1394">
                <c:v>40394</c:v>
              </c:pt>
              <c:pt idx="1395">
                <c:v>40395</c:v>
              </c:pt>
              <c:pt idx="1396">
                <c:v>40396</c:v>
              </c:pt>
              <c:pt idx="1397">
                <c:v>40399</c:v>
              </c:pt>
              <c:pt idx="1398">
                <c:v>40400</c:v>
              </c:pt>
              <c:pt idx="1399">
                <c:v>40401</c:v>
              </c:pt>
              <c:pt idx="1400">
                <c:v>40402</c:v>
              </c:pt>
              <c:pt idx="1401">
                <c:v>40403</c:v>
              </c:pt>
              <c:pt idx="1402">
                <c:v>40406</c:v>
              </c:pt>
              <c:pt idx="1403">
                <c:v>40407</c:v>
              </c:pt>
              <c:pt idx="1404">
                <c:v>40408</c:v>
              </c:pt>
              <c:pt idx="1405">
                <c:v>40409</c:v>
              </c:pt>
              <c:pt idx="1406">
                <c:v>40410</c:v>
              </c:pt>
              <c:pt idx="1407">
                <c:v>40413</c:v>
              </c:pt>
              <c:pt idx="1408">
                <c:v>40414</c:v>
              </c:pt>
              <c:pt idx="1409">
                <c:v>40415</c:v>
              </c:pt>
              <c:pt idx="1410">
                <c:v>40416</c:v>
              </c:pt>
              <c:pt idx="1411">
                <c:v>40417</c:v>
              </c:pt>
              <c:pt idx="1412">
                <c:v>40420</c:v>
              </c:pt>
              <c:pt idx="1413">
                <c:v>40421</c:v>
              </c:pt>
              <c:pt idx="1414">
                <c:v>40422</c:v>
              </c:pt>
              <c:pt idx="1415">
                <c:v>40423</c:v>
              </c:pt>
              <c:pt idx="1416">
                <c:v>40424</c:v>
              </c:pt>
              <c:pt idx="1417">
                <c:v>40427</c:v>
              </c:pt>
              <c:pt idx="1418">
                <c:v>40428</c:v>
              </c:pt>
              <c:pt idx="1419">
                <c:v>40429</c:v>
              </c:pt>
              <c:pt idx="1420">
                <c:v>40430</c:v>
              </c:pt>
              <c:pt idx="1421">
                <c:v>40431</c:v>
              </c:pt>
              <c:pt idx="1422">
                <c:v>40434</c:v>
              </c:pt>
              <c:pt idx="1423">
                <c:v>40435</c:v>
              </c:pt>
              <c:pt idx="1424">
                <c:v>40436</c:v>
              </c:pt>
              <c:pt idx="1425">
                <c:v>40437</c:v>
              </c:pt>
              <c:pt idx="1426">
                <c:v>40438</c:v>
              </c:pt>
              <c:pt idx="1427">
                <c:v>40441</c:v>
              </c:pt>
              <c:pt idx="1428">
                <c:v>40442</c:v>
              </c:pt>
              <c:pt idx="1429">
                <c:v>40443</c:v>
              </c:pt>
              <c:pt idx="1430">
                <c:v>40444</c:v>
              </c:pt>
              <c:pt idx="1431">
                <c:v>40445</c:v>
              </c:pt>
              <c:pt idx="1432">
                <c:v>40448</c:v>
              </c:pt>
              <c:pt idx="1433">
                <c:v>40449</c:v>
              </c:pt>
              <c:pt idx="1434">
                <c:v>40450</c:v>
              </c:pt>
              <c:pt idx="1435">
                <c:v>40451</c:v>
              </c:pt>
              <c:pt idx="1436">
                <c:v>40452</c:v>
              </c:pt>
              <c:pt idx="1437">
                <c:v>40455</c:v>
              </c:pt>
              <c:pt idx="1438">
                <c:v>40456</c:v>
              </c:pt>
              <c:pt idx="1439">
                <c:v>40457</c:v>
              </c:pt>
              <c:pt idx="1440">
                <c:v>40458</c:v>
              </c:pt>
              <c:pt idx="1441">
                <c:v>40459</c:v>
              </c:pt>
              <c:pt idx="1442">
                <c:v>40462</c:v>
              </c:pt>
              <c:pt idx="1443">
                <c:v>40463</c:v>
              </c:pt>
              <c:pt idx="1444">
                <c:v>40464</c:v>
              </c:pt>
              <c:pt idx="1445">
                <c:v>40465</c:v>
              </c:pt>
              <c:pt idx="1446">
                <c:v>40466</c:v>
              </c:pt>
              <c:pt idx="1447">
                <c:v>40469</c:v>
              </c:pt>
              <c:pt idx="1448">
                <c:v>40470</c:v>
              </c:pt>
              <c:pt idx="1449">
                <c:v>40471</c:v>
              </c:pt>
              <c:pt idx="1450">
                <c:v>40472</c:v>
              </c:pt>
              <c:pt idx="1451">
                <c:v>40473</c:v>
              </c:pt>
              <c:pt idx="1452">
                <c:v>40476</c:v>
              </c:pt>
              <c:pt idx="1453">
                <c:v>40477</c:v>
              </c:pt>
              <c:pt idx="1454">
                <c:v>40478</c:v>
              </c:pt>
              <c:pt idx="1455">
                <c:v>40479</c:v>
              </c:pt>
              <c:pt idx="1456">
                <c:v>40480</c:v>
              </c:pt>
              <c:pt idx="1457">
                <c:v>40483</c:v>
              </c:pt>
              <c:pt idx="1458">
                <c:v>40484</c:v>
              </c:pt>
              <c:pt idx="1459">
                <c:v>40485</c:v>
              </c:pt>
              <c:pt idx="1460">
                <c:v>40486</c:v>
              </c:pt>
              <c:pt idx="1461">
                <c:v>40487</c:v>
              </c:pt>
              <c:pt idx="1462">
                <c:v>40490</c:v>
              </c:pt>
              <c:pt idx="1463">
                <c:v>40491</c:v>
              </c:pt>
              <c:pt idx="1464">
                <c:v>40492</c:v>
              </c:pt>
              <c:pt idx="1465">
                <c:v>40493</c:v>
              </c:pt>
              <c:pt idx="1466">
                <c:v>40494</c:v>
              </c:pt>
              <c:pt idx="1467">
                <c:v>40497</c:v>
              </c:pt>
              <c:pt idx="1468">
                <c:v>40498</c:v>
              </c:pt>
              <c:pt idx="1469">
                <c:v>40499</c:v>
              </c:pt>
              <c:pt idx="1470">
                <c:v>40500</c:v>
              </c:pt>
              <c:pt idx="1471">
                <c:v>40501</c:v>
              </c:pt>
              <c:pt idx="1472">
                <c:v>40504</c:v>
              </c:pt>
              <c:pt idx="1473">
                <c:v>40505</c:v>
              </c:pt>
              <c:pt idx="1474">
                <c:v>40506</c:v>
              </c:pt>
              <c:pt idx="1475">
                <c:v>40507</c:v>
              </c:pt>
              <c:pt idx="1476">
                <c:v>40508</c:v>
              </c:pt>
              <c:pt idx="1477">
                <c:v>40511</c:v>
              </c:pt>
              <c:pt idx="1478">
                <c:v>40512</c:v>
              </c:pt>
              <c:pt idx="1479">
                <c:v>40513</c:v>
              </c:pt>
              <c:pt idx="1480">
                <c:v>40514</c:v>
              </c:pt>
              <c:pt idx="1481">
                <c:v>40515</c:v>
              </c:pt>
              <c:pt idx="1482">
                <c:v>40518</c:v>
              </c:pt>
              <c:pt idx="1483">
                <c:v>40519</c:v>
              </c:pt>
              <c:pt idx="1484">
                <c:v>40520</c:v>
              </c:pt>
              <c:pt idx="1485">
                <c:v>40521</c:v>
              </c:pt>
              <c:pt idx="1486">
                <c:v>40522</c:v>
              </c:pt>
              <c:pt idx="1487">
                <c:v>40525</c:v>
              </c:pt>
              <c:pt idx="1488">
                <c:v>40526</c:v>
              </c:pt>
              <c:pt idx="1489">
                <c:v>40527</c:v>
              </c:pt>
              <c:pt idx="1490">
                <c:v>40528</c:v>
              </c:pt>
              <c:pt idx="1491">
                <c:v>40529</c:v>
              </c:pt>
              <c:pt idx="1492">
                <c:v>40532</c:v>
              </c:pt>
              <c:pt idx="1493">
                <c:v>40533</c:v>
              </c:pt>
              <c:pt idx="1494">
                <c:v>40534</c:v>
              </c:pt>
              <c:pt idx="1495">
                <c:v>40535</c:v>
              </c:pt>
              <c:pt idx="1496">
                <c:v>40536</c:v>
              </c:pt>
              <c:pt idx="1497">
                <c:v>40541</c:v>
              </c:pt>
              <c:pt idx="1498">
                <c:v>40542</c:v>
              </c:pt>
              <c:pt idx="1499">
                <c:v>40543</c:v>
              </c:pt>
              <c:pt idx="1500">
                <c:v>40547</c:v>
              </c:pt>
              <c:pt idx="1501">
                <c:v>40548</c:v>
              </c:pt>
              <c:pt idx="1502">
                <c:v>40549</c:v>
              </c:pt>
              <c:pt idx="1503">
                <c:v>40550</c:v>
              </c:pt>
              <c:pt idx="1504">
                <c:v>40553</c:v>
              </c:pt>
              <c:pt idx="1505">
                <c:v>40554</c:v>
              </c:pt>
              <c:pt idx="1506">
                <c:v>40555</c:v>
              </c:pt>
              <c:pt idx="1507">
                <c:v>40556</c:v>
              </c:pt>
              <c:pt idx="1508">
                <c:v>40557</c:v>
              </c:pt>
              <c:pt idx="1509">
                <c:v>40560</c:v>
              </c:pt>
              <c:pt idx="1510">
                <c:v>40561</c:v>
              </c:pt>
              <c:pt idx="1511">
                <c:v>40562</c:v>
              </c:pt>
              <c:pt idx="1512">
                <c:v>40563</c:v>
              </c:pt>
              <c:pt idx="1513">
                <c:v>40564</c:v>
              </c:pt>
              <c:pt idx="1514">
                <c:v>40567</c:v>
              </c:pt>
              <c:pt idx="1515">
                <c:v>40568</c:v>
              </c:pt>
              <c:pt idx="1516">
                <c:v>40570</c:v>
              </c:pt>
              <c:pt idx="1517">
                <c:v>40571</c:v>
              </c:pt>
              <c:pt idx="1518">
                <c:v>40574</c:v>
              </c:pt>
              <c:pt idx="1519">
                <c:v>40575</c:v>
              </c:pt>
              <c:pt idx="1520">
                <c:v>40576</c:v>
              </c:pt>
              <c:pt idx="1521">
                <c:v>40577</c:v>
              </c:pt>
              <c:pt idx="1522">
                <c:v>40578</c:v>
              </c:pt>
              <c:pt idx="1523">
                <c:v>40581</c:v>
              </c:pt>
              <c:pt idx="1524">
                <c:v>40582</c:v>
              </c:pt>
              <c:pt idx="1525">
                <c:v>40583</c:v>
              </c:pt>
              <c:pt idx="1526">
                <c:v>40584</c:v>
              </c:pt>
              <c:pt idx="1527">
                <c:v>40585</c:v>
              </c:pt>
              <c:pt idx="1528">
                <c:v>40588</c:v>
              </c:pt>
              <c:pt idx="1529">
                <c:v>40589</c:v>
              </c:pt>
              <c:pt idx="1530">
                <c:v>40590</c:v>
              </c:pt>
              <c:pt idx="1531">
                <c:v>40591</c:v>
              </c:pt>
              <c:pt idx="1532">
                <c:v>40592</c:v>
              </c:pt>
              <c:pt idx="1533">
                <c:v>40595</c:v>
              </c:pt>
              <c:pt idx="1534">
                <c:v>40596</c:v>
              </c:pt>
              <c:pt idx="1535">
                <c:v>40597</c:v>
              </c:pt>
              <c:pt idx="1536">
                <c:v>40598</c:v>
              </c:pt>
              <c:pt idx="1537">
                <c:v>40599</c:v>
              </c:pt>
              <c:pt idx="1538">
                <c:v>40602</c:v>
              </c:pt>
              <c:pt idx="1539">
                <c:v>40603</c:v>
              </c:pt>
              <c:pt idx="1540">
                <c:v>40604</c:v>
              </c:pt>
              <c:pt idx="1541">
                <c:v>40605</c:v>
              </c:pt>
              <c:pt idx="1542">
                <c:v>40606</c:v>
              </c:pt>
              <c:pt idx="1543">
                <c:v>40609</c:v>
              </c:pt>
              <c:pt idx="1544">
                <c:v>40610</c:v>
              </c:pt>
              <c:pt idx="1545">
                <c:v>40611</c:v>
              </c:pt>
              <c:pt idx="1546">
                <c:v>40612</c:v>
              </c:pt>
              <c:pt idx="1547">
                <c:v>40613</c:v>
              </c:pt>
              <c:pt idx="1548">
                <c:v>40616</c:v>
              </c:pt>
              <c:pt idx="1549">
                <c:v>40617</c:v>
              </c:pt>
              <c:pt idx="1550">
                <c:v>40618</c:v>
              </c:pt>
              <c:pt idx="1551">
                <c:v>40619</c:v>
              </c:pt>
              <c:pt idx="1552">
                <c:v>40620</c:v>
              </c:pt>
              <c:pt idx="1553">
                <c:v>40623</c:v>
              </c:pt>
              <c:pt idx="1554">
                <c:v>40624</c:v>
              </c:pt>
              <c:pt idx="1555">
                <c:v>40625</c:v>
              </c:pt>
              <c:pt idx="1556">
                <c:v>40626</c:v>
              </c:pt>
              <c:pt idx="1557">
                <c:v>40627</c:v>
              </c:pt>
              <c:pt idx="1558">
                <c:v>40630</c:v>
              </c:pt>
              <c:pt idx="1559">
                <c:v>40631</c:v>
              </c:pt>
              <c:pt idx="1560">
                <c:v>40632</c:v>
              </c:pt>
              <c:pt idx="1561">
                <c:v>40633</c:v>
              </c:pt>
              <c:pt idx="1562">
                <c:v>40634</c:v>
              </c:pt>
              <c:pt idx="1563">
                <c:v>40637</c:v>
              </c:pt>
              <c:pt idx="1564">
                <c:v>40638</c:v>
              </c:pt>
              <c:pt idx="1565">
                <c:v>40639</c:v>
              </c:pt>
              <c:pt idx="1566">
                <c:v>40640</c:v>
              </c:pt>
              <c:pt idx="1567">
                <c:v>40641</c:v>
              </c:pt>
              <c:pt idx="1568">
                <c:v>40644</c:v>
              </c:pt>
              <c:pt idx="1569">
                <c:v>40645</c:v>
              </c:pt>
              <c:pt idx="1570">
                <c:v>40646</c:v>
              </c:pt>
              <c:pt idx="1571">
                <c:v>40647</c:v>
              </c:pt>
              <c:pt idx="1572">
                <c:v>40648</c:v>
              </c:pt>
              <c:pt idx="1573">
                <c:v>40651</c:v>
              </c:pt>
              <c:pt idx="1574">
                <c:v>40652</c:v>
              </c:pt>
              <c:pt idx="1575">
                <c:v>40653</c:v>
              </c:pt>
              <c:pt idx="1576">
                <c:v>40654</c:v>
              </c:pt>
              <c:pt idx="1577">
                <c:v>40660</c:v>
              </c:pt>
              <c:pt idx="1578">
                <c:v>40661</c:v>
              </c:pt>
              <c:pt idx="1579">
                <c:v>40662</c:v>
              </c:pt>
              <c:pt idx="1580">
                <c:v>40665</c:v>
              </c:pt>
              <c:pt idx="1581">
                <c:v>40666</c:v>
              </c:pt>
              <c:pt idx="1582">
                <c:v>40667</c:v>
              </c:pt>
              <c:pt idx="1583">
                <c:v>40668</c:v>
              </c:pt>
              <c:pt idx="1584">
                <c:v>40669</c:v>
              </c:pt>
              <c:pt idx="1585">
                <c:v>40672</c:v>
              </c:pt>
              <c:pt idx="1586">
                <c:v>40673</c:v>
              </c:pt>
              <c:pt idx="1587">
                <c:v>40674</c:v>
              </c:pt>
              <c:pt idx="1588">
                <c:v>40675</c:v>
              </c:pt>
              <c:pt idx="1589">
                <c:v>40676</c:v>
              </c:pt>
              <c:pt idx="1590">
                <c:v>40679</c:v>
              </c:pt>
              <c:pt idx="1591">
                <c:v>40680</c:v>
              </c:pt>
              <c:pt idx="1592">
                <c:v>40681</c:v>
              </c:pt>
              <c:pt idx="1593">
                <c:v>40682</c:v>
              </c:pt>
              <c:pt idx="1594">
                <c:v>40683</c:v>
              </c:pt>
              <c:pt idx="1595">
                <c:v>40686</c:v>
              </c:pt>
              <c:pt idx="1596">
                <c:v>40687</c:v>
              </c:pt>
              <c:pt idx="1597">
                <c:v>40688</c:v>
              </c:pt>
              <c:pt idx="1598">
                <c:v>40689</c:v>
              </c:pt>
              <c:pt idx="1599">
                <c:v>40690</c:v>
              </c:pt>
              <c:pt idx="1600">
                <c:v>40693</c:v>
              </c:pt>
              <c:pt idx="1601">
                <c:v>40694</c:v>
              </c:pt>
              <c:pt idx="1602">
                <c:v>40695</c:v>
              </c:pt>
              <c:pt idx="1603">
                <c:v>40696</c:v>
              </c:pt>
              <c:pt idx="1604">
                <c:v>40697</c:v>
              </c:pt>
              <c:pt idx="1605">
                <c:v>40700</c:v>
              </c:pt>
              <c:pt idx="1606">
                <c:v>40701</c:v>
              </c:pt>
              <c:pt idx="1607">
                <c:v>40702</c:v>
              </c:pt>
              <c:pt idx="1608">
                <c:v>40703</c:v>
              </c:pt>
              <c:pt idx="1609">
                <c:v>40704</c:v>
              </c:pt>
              <c:pt idx="1610">
                <c:v>40708</c:v>
              </c:pt>
              <c:pt idx="1611">
                <c:v>40709</c:v>
              </c:pt>
              <c:pt idx="1612">
                <c:v>40710</c:v>
              </c:pt>
              <c:pt idx="1613">
                <c:v>40711</c:v>
              </c:pt>
              <c:pt idx="1614">
                <c:v>40714</c:v>
              </c:pt>
              <c:pt idx="1615">
                <c:v>40715</c:v>
              </c:pt>
              <c:pt idx="1616">
                <c:v>40716</c:v>
              </c:pt>
              <c:pt idx="1617">
                <c:v>40717</c:v>
              </c:pt>
              <c:pt idx="1618">
                <c:v>40718</c:v>
              </c:pt>
              <c:pt idx="1619">
                <c:v>40721</c:v>
              </c:pt>
              <c:pt idx="1620">
                <c:v>40722</c:v>
              </c:pt>
              <c:pt idx="1621">
                <c:v>40723</c:v>
              </c:pt>
              <c:pt idx="1622">
                <c:v>40724</c:v>
              </c:pt>
              <c:pt idx="1623">
                <c:v>40725</c:v>
              </c:pt>
              <c:pt idx="1624">
                <c:v>40728</c:v>
              </c:pt>
              <c:pt idx="1625">
                <c:v>40729</c:v>
              </c:pt>
              <c:pt idx="1626">
                <c:v>40730</c:v>
              </c:pt>
              <c:pt idx="1627">
                <c:v>40731</c:v>
              </c:pt>
              <c:pt idx="1628">
                <c:v>40732</c:v>
              </c:pt>
              <c:pt idx="1629">
                <c:v>40735</c:v>
              </c:pt>
              <c:pt idx="1630">
                <c:v>40736</c:v>
              </c:pt>
              <c:pt idx="1631">
                <c:v>40737</c:v>
              </c:pt>
              <c:pt idx="1632">
                <c:v>40738</c:v>
              </c:pt>
              <c:pt idx="1633">
                <c:v>40739</c:v>
              </c:pt>
              <c:pt idx="1634">
                <c:v>40742</c:v>
              </c:pt>
              <c:pt idx="1635">
                <c:v>40743</c:v>
              </c:pt>
              <c:pt idx="1636">
                <c:v>40744</c:v>
              </c:pt>
              <c:pt idx="1637">
                <c:v>40745</c:v>
              </c:pt>
              <c:pt idx="1638">
                <c:v>40746</c:v>
              </c:pt>
              <c:pt idx="1639">
                <c:v>40749</c:v>
              </c:pt>
              <c:pt idx="1640">
                <c:v>40750</c:v>
              </c:pt>
              <c:pt idx="1641">
                <c:v>40751</c:v>
              </c:pt>
              <c:pt idx="1642">
                <c:v>40752</c:v>
              </c:pt>
              <c:pt idx="1643">
                <c:v>40753</c:v>
              </c:pt>
              <c:pt idx="1644">
                <c:v>40757</c:v>
              </c:pt>
              <c:pt idx="1645">
                <c:v>40758</c:v>
              </c:pt>
              <c:pt idx="1646">
                <c:v>40759</c:v>
              </c:pt>
              <c:pt idx="1647">
                <c:v>40760</c:v>
              </c:pt>
              <c:pt idx="1648">
                <c:v>40763</c:v>
              </c:pt>
              <c:pt idx="1649">
                <c:v>40764</c:v>
              </c:pt>
              <c:pt idx="1650">
                <c:v>40765</c:v>
              </c:pt>
              <c:pt idx="1651">
                <c:v>40766</c:v>
              </c:pt>
              <c:pt idx="1652">
                <c:v>40767</c:v>
              </c:pt>
              <c:pt idx="1653">
                <c:v>40770</c:v>
              </c:pt>
              <c:pt idx="1654">
                <c:v>40771</c:v>
              </c:pt>
              <c:pt idx="1655">
                <c:v>40772</c:v>
              </c:pt>
              <c:pt idx="1656">
                <c:v>40773</c:v>
              </c:pt>
              <c:pt idx="1657">
                <c:v>40774</c:v>
              </c:pt>
              <c:pt idx="1658">
                <c:v>40777</c:v>
              </c:pt>
              <c:pt idx="1659">
                <c:v>40778</c:v>
              </c:pt>
              <c:pt idx="1660">
                <c:v>40779</c:v>
              </c:pt>
              <c:pt idx="1661">
                <c:v>40780</c:v>
              </c:pt>
              <c:pt idx="1662">
                <c:v>40781</c:v>
              </c:pt>
              <c:pt idx="1663">
                <c:v>40784</c:v>
              </c:pt>
              <c:pt idx="1664">
                <c:v>40785</c:v>
              </c:pt>
              <c:pt idx="1665">
                <c:v>40786</c:v>
              </c:pt>
              <c:pt idx="1666">
                <c:v>40787</c:v>
              </c:pt>
              <c:pt idx="1667">
                <c:v>40788</c:v>
              </c:pt>
              <c:pt idx="1668">
                <c:v>40791</c:v>
              </c:pt>
              <c:pt idx="1669">
                <c:v>40792</c:v>
              </c:pt>
              <c:pt idx="1670">
                <c:v>40793</c:v>
              </c:pt>
              <c:pt idx="1671">
                <c:v>40794</c:v>
              </c:pt>
              <c:pt idx="1672">
                <c:v>40795</c:v>
              </c:pt>
              <c:pt idx="1673">
                <c:v>40798</c:v>
              </c:pt>
              <c:pt idx="1674">
                <c:v>40799</c:v>
              </c:pt>
              <c:pt idx="1675">
                <c:v>40800</c:v>
              </c:pt>
              <c:pt idx="1676">
                <c:v>40801</c:v>
              </c:pt>
              <c:pt idx="1677">
                <c:v>40802</c:v>
              </c:pt>
              <c:pt idx="1678">
                <c:v>40805</c:v>
              </c:pt>
              <c:pt idx="1679">
                <c:v>40806</c:v>
              </c:pt>
              <c:pt idx="1680">
                <c:v>40807</c:v>
              </c:pt>
              <c:pt idx="1681">
                <c:v>40808</c:v>
              </c:pt>
              <c:pt idx="1682">
                <c:v>40809</c:v>
              </c:pt>
              <c:pt idx="1683">
                <c:v>40812</c:v>
              </c:pt>
              <c:pt idx="1684">
                <c:v>40813</c:v>
              </c:pt>
              <c:pt idx="1685">
                <c:v>40814</c:v>
              </c:pt>
              <c:pt idx="1686">
                <c:v>40815</c:v>
              </c:pt>
              <c:pt idx="1687">
                <c:v>40816</c:v>
              </c:pt>
              <c:pt idx="1688">
                <c:v>40820</c:v>
              </c:pt>
              <c:pt idx="1689">
                <c:v>40821</c:v>
              </c:pt>
              <c:pt idx="1690">
                <c:v>40822</c:v>
              </c:pt>
              <c:pt idx="1691">
                <c:v>40823</c:v>
              </c:pt>
              <c:pt idx="1692">
                <c:v>40826</c:v>
              </c:pt>
              <c:pt idx="1693">
                <c:v>40827</c:v>
              </c:pt>
              <c:pt idx="1694">
                <c:v>40828</c:v>
              </c:pt>
              <c:pt idx="1695">
                <c:v>40829</c:v>
              </c:pt>
              <c:pt idx="1696">
                <c:v>40830</c:v>
              </c:pt>
              <c:pt idx="1697">
                <c:v>40833</c:v>
              </c:pt>
              <c:pt idx="1698">
                <c:v>40834</c:v>
              </c:pt>
              <c:pt idx="1699">
                <c:v>40835</c:v>
              </c:pt>
              <c:pt idx="1700">
                <c:v>40836</c:v>
              </c:pt>
              <c:pt idx="1701">
                <c:v>40837</c:v>
              </c:pt>
              <c:pt idx="1702">
                <c:v>40840</c:v>
              </c:pt>
              <c:pt idx="1703">
                <c:v>40841</c:v>
              </c:pt>
              <c:pt idx="1704">
                <c:v>40842</c:v>
              </c:pt>
              <c:pt idx="1705">
                <c:v>40843</c:v>
              </c:pt>
              <c:pt idx="1706">
                <c:v>40844</c:v>
              </c:pt>
              <c:pt idx="1707">
                <c:v>40847</c:v>
              </c:pt>
              <c:pt idx="1708">
                <c:v>40848</c:v>
              </c:pt>
              <c:pt idx="1709">
                <c:v>40849</c:v>
              </c:pt>
              <c:pt idx="1710">
                <c:v>40850</c:v>
              </c:pt>
              <c:pt idx="1711">
                <c:v>40851</c:v>
              </c:pt>
              <c:pt idx="1712">
                <c:v>40854</c:v>
              </c:pt>
              <c:pt idx="1713">
                <c:v>40855</c:v>
              </c:pt>
              <c:pt idx="1714">
                <c:v>40856</c:v>
              </c:pt>
              <c:pt idx="1715">
                <c:v>40857</c:v>
              </c:pt>
              <c:pt idx="1716">
                <c:v>40858</c:v>
              </c:pt>
              <c:pt idx="1717">
                <c:v>40861</c:v>
              </c:pt>
              <c:pt idx="1718">
                <c:v>40862</c:v>
              </c:pt>
              <c:pt idx="1719">
                <c:v>40863</c:v>
              </c:pt>
              <c:pt idx="1720">
                <c:v>40864</c:v>
              </c:pt>
              <c:pt idx="1721">
                <c:v>40865</c:v>
              </c:pt>
              <c:pt idx="1722">
                <c:v>40868</c:v>
              </c:pt>
              <c:pt idx="1723">
                <c:v>40869</c:v>
              </c:pt>
              <c:pt idx="1724">
                <c:v>40870</c:v>
              </c:pt>
              <c:pt idx="1725">
                <c:v>40871</c:v>
              </c:pt>
              <c:pt idx="1726">
                <c:v>40872</c:v>
              </c:pt>
              <c:pt idx="1727">
                <c:v>40875</c:v>
              </c:pt>
              <c:pt idx="1728">
                <c:v>40876</c:v>
              </c:pt>
              <c:pt idx="1729">
                <c:v>40877</c:v>
              </c:pt>
              <c:pt idx="1730">
                <c:v>40878</c:v>
              </c:pt>
              <c:pt idx="1731">
                <c:v>40879</c:v>
              </c:pt>
              <c:pt idx="1732">
                <c:v>40882</c:v>
              </c:pt>
              <c:pt idx="1733">
                <c:v>40883</c:v>
              </c:pt>
              <c:pt idx="1734">
                <c:v>40884</c:v>
              </c:pt>
              <c:pt idx="1735">
                <c:v>40885</c:v>
              </c:pt>
              <c:pt idx="1736">
                <c:v>40886</c:v>
              </c:pt>
              <c:pt idx="1737">
                <c:v>40889</c:v>
              </c:pt>
              <c:pt idx="1738">
                <c:v>40890</c:v>
              </c:pt>
              <c:pt idx="1739">
                <c:v>40891</c:v>
              </c:pt>
              <c:pt idx="1740">
                <c:v>40892</c:v>
              </c:pt>
              <c:pt idx="1741">
                <c:v>40893</c:v>
              </c:pt>
              <c:pt idx="1742">
                <c:v>40896</c:v>
              </c:pt>
              <c:pt idx="1743">
                <c:v>40897</c:v>
              </c:pt>
              <c:pt idx="1744">
                <c:v>40898</c:v>
              </c:pt>
              <c:pt idx="1745">
                <c:v>40899</c:v>
              </c:pt>
              <c:pt idx="1746">
                <c:v>40900</c:v>
              </c:pt>
              <c:pt idx="1747">
                <c:v>40905</c:v>
              </c:pt>
              <c:pt idx="1748">
                <c:v>40906</c:v>
              </c:pt>
              <c:pt idx="1749">
                <c:v>40907</c:v>
              </c:pt>
              <c:pt idx="1750">
                <c:v>40911</c:v>
              </c:pt>
              <c:pt idx="1751">
                <c:v>40912</c:v>
              </c:pt>
              <c:pt idx="1752">
                <c:v>40913</c:v>
              </c:pt>
              <c:pt idx="1753">
                <c:v>40914</c:v>
              </c:pt>
              <c:pt idx="1754">
                <c:v>40917</c:v>
              </c:pt>
              <c:pt idx="1755">
                <c:v>40918</c:v>
              </c:pt>
              <c:pt idx="1756">
                <c:v>40919</c:v>
              </c:pt>
              <c:pt idx="1757">
                <c:v>40920</c:v>
              </c:pt>
              <c:pt idx="1758">
                <c:v>40921</c:v>
              </c:pt>
              <c:pt idx="1759">
                <c:v>40924</c:v>
              </c:pt>
              <c:pt idx="1760">
                <c:v>40925</c:v>
              </c:pt>
              <c:pt idx="1761">
                <c:v>40926</c:v>
              </c:pt>
              <c:pt idx="1762">
                <c:v>40927</c:v>
              </c:pt>
              <c:pt idx="1763">
                <c:v>40928</c:v>
              </c:pt>
              <c:pt idx="1764">
                <c:v>40931</c:v>
              </c:pt>
              <c:pt idx="1765">
                <c:v>40932</c:v>
              </c:pt>
              <c:pt idx="1766">
                <c:v>40933</c:v>
              </c:pt>
              <c:pt idx="1767">
                <c:v>40935</c:v>
              </c:pt>
              <c:pt idx="1768">
                <c:v>40938</c:v>
              </c:pt>
              <c:pt idx="1769">
                <c:v>40939</c:v>
              </c:pt>
              <c:pt idx="1770">
                <c:v>40940</c:v>
              </c:pt>
              <c:pt idx="1771">
                <c:v>40941</c:v>
              </c:pt>
              <c:pt idx="1772">
                <c:v>40942</c:v>
              </c:pt>
              <c:pt idx="1773">
                <c:v>40945</c:v>
              </c:pt>
              <c:pt idx="1774">
                <c:v>40946</c:v>
              </c:pt>
              <c:pt idx="1775">
                <c:v>40947</c:v>
              </c:pt>
              <c:pt idx="1776">
                <c:v>40948</c:v>
              </c:pt>
              <c:pt idx="1777">
                <c:v>40949</c:v>
              </c:pt>
              <c:pt idx="1778">
                <c:v>40952</c:v>
              </c:pt>
              <c:pt idx="1779">
                <c:v>40953</c:v>
              </c:pt>
              <c:pt idx="1780">
                <c:v>40954</c:v>
              </c:pt>
              <c:pt idx="1781">
                <c:v>40955</c:v>
              </c:pt>
              <c:pt idx="1782">
                <c:v>40956</c:v>
              </c:pt>
              <c:pt idx="1783">
                <c:v>40959</c:v>
              </c:pt>
              <c:pt idx="1784">
                <c:v>40960</c:v>
              </c:pt>
              <c:pt idx="1785">
                <c:v>40961</c:v>
              </c:pt>
              <c:pt idx="1786">
                <c:v>40962</c:v>
              </c:pt>
              <c:pt idx="1787">
                <c:v>40963</c:v>
              </c:pt>
              <c:pt idx="1788">
                <c:v>40966</c:v>
              </c:pt>
              <c:pt idx="1789">
                <c:v>40967</c:v>
              </c:pt>
              <c:pt idx="1790">
                <c:v>40968</c:v>
              </c:pt>
              <c:pt idx="1791">
                <c:v>40969</c:v>
              </c:pt>
              <c:pt idx="1792">
                <c:v>40970</c:v>
              </c:pt>
              <c:pt idx="1793">
                <c:v>40973</c:v>
              </c:pt>
              <c:pt idx="1794">
                <c:v>40974</c:v>
              </c:pt>
              <c:pt idx="1795">
                <c:v>40975</c:v>
              </c:pt>
              <c:pt idx="1796">
                <c:v>40976</c:v>
              </c:pt>
              <c:pt idx="1797">
                <c:v>40977</c:v>
              </c:pt>
              <c:pt idx="1798">
                <c:v>40980</c:v>
              </c:pt>
              <c:pt idx="1799">
                <c:v>40981</c:v>
              </c:pt>
              <c:pt idx="1800">
                <c:v>40982</c:v>
              </c:pt>
              <c:pt idx="1801">
                <c:v>40983</c:v>
              </c:pt>
              <c:pt idx="1802">
                <c:v>40984</c:v>
              </c:pt>
              <c:pt idx="1803">
                <c:v>40987</c:v>
              </c:pt>
              <c:pt idx="1804">
                <c:v>40988</c:v>
              </c:pt>
              <c:pt idx="1805">
                <c:v>40989</c:v>
              </c:pt>
              <c:pt idx="1806">
                <c:v>40990</c:v>
              </c:pt>
              <c:pt idx="1807">
                <c:v>40991</c:v>
              </c:pt>
              <c:pt idx="1808">
                <c:v>40994</c:v>
              </c:pt>
              <c:pt idx="1809">
                <c:v>40995</c:v>
              </c:pt>
              <c:pt idx="1810">
                <c:v>40996</c:v>
              </c:pt>
              <c:pt idx="1811">
                <c:v>40997</c:v>
              </c:pt>
              <c:pt idx="1812">
                <c:v>40998</c:v>
              </c:pt>
              <c:pt idx="1813">
                <c:v>41001</c:v>
              </c:pt>
              <c:pt idx="1814">
                <c:v>41002</c:v>
              </c:pt>
              <c:pt idx="1815">
                <c:v>41003</c:v>
              </c:pt>
              <c:pt idx="1816">
                <c:v>41004</c:v>
              </c:pt>
              <c:pt idx="1817">
                <c:v>41009</c:v>
              </c:pt>
              <c:pt idx="1818">
                <c:v>41010</c:v>
              </c:pt>
              <c:pt idx="1819">
                <c:v>41011</c:v>
              </c:pt>
              <c:pt idx="1820">
                <c:v>41012</c:v>
              </c:pt>
              <c:pt idx="1821">
                <c:v>41015</c:v>
              </c:pt>
              <c:pt idx="1822">
                <c:v>41016</c:v>
              </c:pt>
              <c:pt idx="1823">
                <c:v>41017</c:v>
              </c:pt>
              <c:pt idx="1824">
                <c:v>41018</c:v>
              </c:pt>
              <c:pt idx="1825">
                <c:v>41019</c:v>
              </c:pt>
              <c:pt idx="1826">
                <c:v>41022</c:v>
              </c:pt>
              <c:pt idx="1827">
                <c:v>41023</c:v>
              </c:pt>
              <c:pt idx="1828">
                <c:v>41025</c:v>
              </c:pt>
              <c:pt idx="1829">
                <c:v>41026</c:v>
              </c:pt>
              <c:pt idx="1830">
                <c:v>41029</c:v>
              </c:pt>
              <c:pt idx="1831">
                <c:v>41030</c:v>
              </c:pt>
              <c:pt idx="1832">
                <c:v>41031</c:v>
              </c:pt>
              <c:pt idx="1833">
                <c:v>41032</c:v>
              </c:pt>
              <c:pt idx="1834">
                <c:v>41033</c:v>
              </c:pt>
              <c:pt idx="1835">
                <c:v>41036</c:v>
              </c:pt>
              <c:pt idx="1836">
                <c:v>41037</c:v>
              </c:pt>
              <c:pt idx="1837">
                <c:v>41038</c:v>
              </c:pt>
              <c:pt idx="1838">
                <c:v>41039</c:v>
              </c:pt>
              <c:pt idx="1839">
                <c:v>41040</c:v>
              </c:pt>
              <c:pt idx="1840">
                <c:v>41043</c:v>
              </c:pt>
              <c:pt idx="1841">
                <c:v>41044</c:v>
              </c:pt>
              <c:pt idx="1842">
                <c:v>41045</c:v>
              </c:pt>
              <c:pt idx="1843">
                <c:v>41046</c:v>
              </c:pt>
              <c:pt idx="1844">
                <c:v>41047</c:v>
              </c:pt>
              <c:pt idx="1845">
                <c:v>41050</c:v>
              </c:pt>
              <c:pt idx="1846">
                <c:v>41051</c:v>
              </c:pt>
              <c:pt idx="1847">
                <c:v>41052</c:v>
              </c:pt>
              <c:pt idx="1848">
                <c:v>41053</c:v>
              </c:pt>
              <c:pt idx="1849">
                <c:v>41054</c:v>
              </c:pt>
              <c:pt idx="1850">
                <c:v>41057</c:v>
              </c:pt>
              <c:pt idx="1851">
                <c:v>41058</c:v>
              </c:pt>
              <c:pt idx="1852">
                <c:v>41059</c:v>
              </c:pt>
              <c:pt idx="1853">
                <c:v>41060</c:v>
              </c:pt>
              <c:pt idx="1854">
                <c:v>41061</c:v>
              </c:pt>
              <c:pt idx="1855">
                <c:v>41064</c:v>
              </c:pt>
              <c:pt idx="1856">
                <c:v>41065</c:v>
              </c:pt>
              <c:pt idx="1857">
                <c:v>41066</c:v>
              </c:pt>
              <c:pt idx="1858">
                <c:v>41067</c:v>
              </c:pt>
              <c:pt idx="1859">
                <c:v>41068</c:v>
              </c:pt>
              <c:pt idx="1860">
                <c:v>41072</c:v>
              </c:pt>
              <c:pt idx="1861">
                <c:v>41073</c:v>
              </c:pt>
              <c:pt idx="1862">
                <c:v>41074</c:v>
              </c:pt>
              <c:pt idx="1863">
                <c:v>41075</c:v>
              </c:pt>
              <c:pt idx="1864">
                <c:v>41078</c:v>
              </c:pt>
              <c:pt idx="1865">
                <c:v>41079</c:v>
              </c:pt>
              <c:pt idx="1866">
                <c:v>41080</c:v>
              </c:pt>
              <c:pt idx="1867">
                <c:v>41081</c:v>
              </c:pt>
              <c:pt idx="1868">
                <c:v>41082</c:v>
              </c:pt>
              <c:pt idx="1869">
                <c:v>41085</c:v>
              </c:pt>
              <c:pt idx="1870">
                <c:v>41086</c:v>
              </c:pt>
              <c:pt idx="1871">
                <c:v>41087</c:v>
              </c:pt>
              <c:pt idx="1872">
                <c:v>41088</c:v>
              </c:pt>
              <c:pt idx="1873">
                <c:v>41089</c:v>
              </c:pt>
              <c:pt idx="1874">
                <c:v>41092</c:v>
              </c:pt>
              <c:pt idx="1875">
                <c:v>41093</c:v>
              </c:pt>
              <c:pt idx="1876">
                <c:v>41094</c:v>
              </c:pt>
              <c:pt idx="1877">
                <c:v>41095</c:v>
              </c:pt>
              <c:pt idx="1878">
                <c:v>41096</c:v>
              </c:pt>
              <c:pt idx="1879">
                <c:v>41099</c:v>
              </c:pt>
              <c:pt idx="1880">
                <c:v>41100</c:v>
              </c:pt>
              <c:pt idx="1881">
                <c:v>41101</c:v>
              </c:pt>
              <c:pt idx="1882">
                <c:v>41102</c:v>
              </c:pt>
              <c:pt idx="1883">
                <c:v>41103</c:v>
              </c:pt>
              <c:pt idx="1884">
                <c:v>41106</c:v>
              </c:pt>
              <c:pt idx="1885">
                <c:v>41107</c:v>
              </c:pt>
              <c:pt idx="1886">
                <c:v>41108</c:v>
              </c:pt>
              <c:pt idx="1887">
                <c:v>41109</c:v>
              </c:pt>
              <c:pt idx="1888">
                <c:v>41110</c:v>
              </c:pt>
              <c:pt idx="1889">
                <c:v>41113</c:v>
              </c:pt>
              <c:pt idx="1890">
                <c:v>41114</c:v>
              </c:pt>
              <c:pt idx="1891">
                <c:v>41115</c:v>
              </c:pt>
              <c:pt idx="1892">
                <c:v>41116</c:v>
              </c:pt>
              <c:pt idx="1893">
                <c:v>41117</c:v>
              </c:pt>
              <c:pt idx="1894">
                <c:v>41120</c:v>
              </c:pt>
              <c:pt idx="1895">
                <c:v>41121</c:v>
              </c:pt>
              <c:pt idx="1896">
                <c:v>41122</c:v>
              </c:pt>
              <c:pt idx="1897">
                <c:v>41123</c:v>
              </c:pt>
              <c:pt idx="1898">
                <c:v>41124</c:v>
              </c:pt>
              <c:pt idx="1899">
                <c:v>41127</c:v>
              </c:pt>
              <c:pt idx="1900">
                <c:v>41128</c:v>
              </c:pt>
              <c:pt idx="1901">
                <c:v>41129</c:v>
              </c:pt>
              <c:pt idx="1902">
                <c:v>41130</c:v>
              </c:pt>
              <c:pt idx="1903">
                <c:v>41131</c:v>
              </c:pt>
              <c:pt idx="1904">
                <c:v>41134</c:v>
              </c:pt>
              <c:pt idx="1905">
                <c:v>41135</c:v>
              </c:pt>
              <c:pt idx="1906">
                <c:v>41136</c:v>
              </c:pt>
              <c:pt idx="1907">
                <c:v>41137</c:v>
              </c:pt>
              <c:pt idx="1908">
                <c:v>41138</c:v>
              </c:pt>
              <c:pt idx="1909">
                <c:v>41141</c:v>
              </c:pt>
              <c:pt idx="1910">
                <c:v>41142</c:v>
              </c:pt>
              <c:pt idx="1911">
                <c:v>41143</c:v>
              </c:pt>
              <c:pt idx="1912">
                <c:v>41144</c:v>
              </c:pt>
              <c:pt idx="1913">
                <c:v>41145</c:v>
              </c:pt>
              <c:pt idx="1914">
                <c:v>41148</c:v>
              </c:pt>
              <c:pt idx="1915">
                <c:v>41149</c:v>
              </c:pt>
              <c:pt idx="1916">
                <c:v>41150</c:v>
              </c:pt>
              <c:pt idx="1917">
                <c:v>41151</c:v>
              </c:pt>
              <c:pt idx="1918">
                <c:v>41152</c:v>
              </c:pt>
              <c:pt idx="1919">
                <c:v>41155</c:v>
              </c:pt>
              <c:pt idx="1920">
                <c:v>41156</c:v>
              </c:pt>
              <c:pt idx="1921">
                <c:v>41157</c:v>
              </c:pt>
              <c:pt idx="1922">
                <c:v>41158</c:v>
              </c:pt>
              <c:pt idx="1923">
                <c:v>41159</c:v>
              </c:pt>
              <c:pt idx="1924">
                <c:v>41162</c:v>
              </c:pt>
              <c:pt idx="1925">
                <c:v>41163</c:v>
              </c:pt>
              <c:pt idx="1926">
                <c:v>41164</c:v>
              </c:pt>
              <c:pt idx="1927">
                <c:v>41165</c:v>
              </c:pt>
              <c:pt idx="1928">
                <c:v>41166</c:v>
              </c:pt>
              <c:pt idx="1929">
                <c:v>41169</c:v>
              </c:pt>
              <c:pt idx="1930">
                <c:v>41170</c:v>
              </c:pt>
              <c:pt idx="1931">
                <c:v>41171</c:v>
              </c:pt>
              <c:pt idx="1932">
                <c:v>41172</c:v>
              </c:pt>
              <c:pt idx="1933">
                <c:v>41173</c:v>
              </c:pt>
              <c:pt idx="1934">
                <c:v>41176</c:v>
              </c:pt>
              <c:pt idx="1935">
                <c:v>41177</c:v>
              </c:pt>
              <c:pt idx="1936">
                <c:v>41178</c:v>
              </c:pt>
              <c:pt idx="1937">
                <c:v>41179</c:v>
              </c:pt>
              <c:pt idx="1938">
                <c:v>41180</c:v>
              </c:pt>
              <c:pt idx="1939">
                <c:v>41183</c:v>
              </c:pt>
              <c:pt idx="1940">
                <c:v>41184</c:v>
              </c:pt>
              <c:pt idx="1941">
                <c:v>41185</c:v>
              </c:pt>
              <c:pt idx="1942">
                <c:v>41186</c:v>
              </c:pt>
              <c:pt idx="1943">
                <c:v>41187</c:v>
              </c:pt>
              <c:pt idx="1944">
                <c:v>41190</c:v>
              </c:pt>
              <c:pt idx="1945">
                <c:v>41191</c:v>
              </c:pt>
              <c:pt idx="1946">
                <c:v>41192</c:v>
              </c:pt>
              <c:pt idx="1947">
                <c:v>41193</c:v>
              </c:pt>
              <c:pt idx="1948">
                <c:v>41194</c:v>
              </c:pt>
              <c:pt idx="1949">
                <c:v>41197</c:v>
              </c:pt>
              <c:pt idx="1950">
                <c:v>41198</c:v>
              </c:pt>
              <c:pt idx="1951">
                <c:v>41199</c:v>
              </c:pt>
              <c:pt idx="1952">
                <c:v>41200</c:v>
              </c:pt>
              <c:pt idx="1953">
                <c:v>41201</c:v>
              </c:pt>
              <c:pt idx="1954">
                <c:v>41204</c:v>
              </c:pt>
              <c:pt idx="1955">
                <c:v>41205</c:v>
              </c:pt>
              <c:pt idx="1956">
                <c:v>41206</c:v>
              </c:pt>
              <c:pt idx="1957">
                <c:v>41207</c:v>
              </c:pt>
              <c:pt idx="1958">
                <c:v>41208</c:v>
              </c:pt>
              <c:pt idx="1959">
                <c:v>41211</c:v>
              </c:pt>
              <c:pt idx="1960">
                <c:v>41212</c:v>
              </c:pt>
              <c:pt idx="1961">
                <c:v>41213</c:v>
              </c:pt>
              <c:pt idx="1962">
                <c:v>41214</c:v>
              </c:pt>
              <c:pt idx="1963">
                <c:v>41215</c:v>
              </c:pt>
              <c:pt idx="1964">
                <c:v>41218</c:v>
              </c:pt>
              <c:pt idx="1965">
                <c:v>41219</c:v>
              </c:pt>
              <c:pt idx="1966">
                <c:v>41220</c:v>
              </c:pt>
              <c:pt idx="1967">
                <c:v>41221</c:v>
              </c:pt>
              <c:pt idx="1968">
                <c:v>41222</c:v>
              </c:pt>
              <c:pt idx="1969">
                <c:v>41225</c:v>
              </c:pt>
              <c:pt idx="1970">
                <c:v>41226</c:v>
              </c:pt>
              <c:pt idx="1971">
                <c:v>41227</c:v>
              </c:pt>
              <c:pt idx="1972">
                <c:v>41228</c:v>
              </c:pt>
              <c:pt idx="1973">
                <c:v>41229</c:v>
              </c:pt>
              <c:pt idx="1974">
                <c:v>41232</c:v>
              </c:pt>
              <c:pt idx="1975">
                <c:v>41233</c:v>
              </c:pt>
              <c:pt idx="1976">
                <c:v>41234</c:v>
              </c:pt>
              <c:pt idx="1977">
                <c:v>41235</c:v>
              </c:pt>
              <c:pt idx="1978">
                <c:v>41236</c:v>
              </c:pt>
              <c:pt idx="1979">
                <c:v>41239</c:v>
              </c:pt>
              <c:pt idx="1980">
                <c:v>41240</c:v>
              </c:pt>
              <c:pt idx="1981">
                <c:v>41241</c:v>
              </c:pt>
              <c:pt idx="1982">
                <c:v>41242</c:v>
              </c:pt>
              <c:pt idx="1983">
                <c:v>41243</c:v>
              </c:pt>
              <c:pt idx="1984">
                <c:v>41246</c:v>
              </c:pt>
              <c:pt idx="1985">
                <c:v>41247</c:v>
              </c:pt>
              <c:pt idx="1986">
                <c:v>41248</c:v>
              </c:pt>
              <c:pt idx="1987">
                <c:v>41249</c:v>
              </c:pt>
              <c:pt idx="1988">
                <c:v>41250</c:v>
              </c:pt>
              <c:pt idx="1989">
                <c:v>41253</c:v>
              </c:pt>
              <c:pt idx="1990">
                <c:v>41254</c:v>
              </c:pt>
              <c:pt idx="1991">
                <c:v>41255</c:v>
              </c:pt>
              <c:pt idx="1992">
                <c:v>41256</c:v>
              </c:pt>
              <c:pt idx="1993">
                <c:v>41257</c:v>
              </c:pt>
              <c:pt idx="1994">
                <c:v>41260</c:v>
              </c:pt>
              <c:pt idx="1995">
                <c:v>41261</c:v>
              </c:pt>
              <c:pt idx="1996">
                <c:v>41262</c:v>
              </c:pt>
              <c:pt idx="1997">
                <c:v>41263</c:v>
              </c:pt>
              <c:pt idx="1998">
                <c:v>41264</c:v>
              </c:pt>
              <c:pt idx="1999">
                <c:v>41267</c:v>
              </c:pt>
              <c:pt idx="2000">
                <c:v>41270</c:v>
              </c:pt>
              <c:pt idx="2001">
                <c:v>41271</c:v>
              </c:pt>
              <c:pt idx="2002">
                <c:v>41274</c:v>
              </c:pt>
              <c:pt idx="2003">
                <c:v>41276</c:v>
              </c:pt>
              <c:pt idx="2004">
                <c:v>41277</c:v>
              </c:pt>
              <c:pt idx="2005">
                <c:v>41278</c:v>
              </c:pt>
              <c:pt idx="2006">
                <c:v>41281</c:v>
              </c:pt>
              <c:pt idx="2007">
                <c:v>41282</c:v>
              </c:pt>
              <c:pt idx="2008">
                <c:v>41283</c:v>
              </c:pt>
              <c:pt idx="2009">
                <c:v>41284</c:v>
              </c:pt>
              <c:pt idx="2010">
                <c:v>41285</c:v>
              </c:pt>
              <c:pt idx="2011">
                <c:v>41288</c:v>
              </c:pt>
              <c:pt idx="2012">
                <c:v>41289</c:v>
              </c:pt>
              <c:pt idx="2013">
                <c:v>41290</c:v>
              </c:pt>
              <c:pt idx="2014">
                <c:v>41291</c:v>
              </c:pt>
              <c:pt idx="2015">
                <c:v>41292</c:v>
              </c:pt>
              <c:pt idx="2016">
                <c:v>41295</c:v>
              </c:pt>
              <c:pt idx="2017">
                <c:v>41296</c:v>
              </c:pt>
              <c:pt idx="2018">
                <c:v>41297</c:v>
              </c:pt>
              <c:pt idx="2019">
                <c:v>41298</c:v>
              </c:pt>
              <c:pt idx="2020">
                <c:v>41299</c:v>
              </c:pt>
              <c:pt idx="2021">
                <c:v>41303</c:v>
              </c:pt>
              <c:pt idx="2022">
                <c:v>41304</c:v>
              </c:pt>
              <c:pt idx="2023">
                <c:v>41305</c:v>
              </c:pt>
              <c:pt idx="2024">
                <c:v>41306</c:v>
              </c:pt>
              <c:pt idx="2025">
                <c:v>41309</c:v>
              </c:pt>
              <c:pt idx="2026">
                <c:v>41310</c:v>
              </c:pt>
              <c:pt idx="2027">
                <c:v>41311</c:v>
              </c:pt>
              <c:pt idx="2028">
                <c:v>41312</c:v>
              </c:pt>
              <c:pt idx="2029">
                <c:v>41313</c:v>
              </c:pt>
              <c:pt idx="2030">
                <c:v>41316</c:v>
              </c:pt>
              <c:pt idx="2031">
                <c:v>41317</c:v>
              </c:pt>
              <c:pt idx="2032">
                <c:v>41318</c:v>
              </c:pt>
              <c:pt idx="2033">
                <c:v>41319</c:v>
              </c:pt>
              <c:pt idx="2034">
                <c:v>41320</c:v>
              </c:pt>
              <c:pt idx="2035">
                <c:v>41323</c:v>
              </c:pt>
              <c:pt idx="2036">
                <c:v>41324</c:v>
              </c:pt>
              <c:pt idx="2037">
                <c:v>41325</c:v>
              </c:pt>
              <c:pt idx="2038">
                <c:v>41326</c:v>
              </c:pt>
              <c:pt idx="2039">
                <c:v>41327</c:v>
              </c:pt>
              <c:pt idx="2040">
                <c:v>41330</c:v>
              </c:pt>
              <c:pt idx="2041">
                <c:v>41331</c:v>
              </c:pt>
              <c:pt idx="2042">
                <c:v>41332</c:v>
              </c:pt>
              <c:pt idx="2043">
                <c:v>41333</c:v>
              </c:pt>
              <c:pt idx="2044">
                <c:v>41334</c:v>
              </c:pt>
              <c:pt idx="2045">
                <c:v>41337</c:v>
              </c:pt>
              <c:pt idx="2046">
                <c:v>41338</c:v>
              </c:pt>
              <c:pt idx="2047">
                <c:v>41339</c:v>
              </c:pt>
              <c:pt idx="2048">
                <c:v>41340</c:v>
              </c:pt>
              <c:pt idx="2049">
                <c:v>41341</c:v>
              </c:pt>
              <c:pt idx="2050">
                <c:v>41344</c:v>
              </c:pt>
              <c:pt idx="2051">
                <c:v>41345</c:v>
              </c:pt>
              <c:pt idx="2052">
                <c:v>41346</c:v>
              </c:pt>
              <c:pt idx="2053">
                <c:v>41347</c:v>
              </c:pt>
              <c:pt idx="2054">
                <c:v>41348</c:v>
              </c:pt>
              <c:pt idx="2055">
                <c:v>41351</c:v>
              </c:pt>
              <c:pt idx="2056">
                <c:v>41352</c:v>
              </c:pt>
              <c:pt idx="2057">
                <c:v>41353</c:v>
              </c:pt>
              <c:pt idx="2058">
                <c:v>41354</c:v>
              </c:pt>
              <c:pt idx="2059">
                <c:v>41355</c:v>
              </c:pt>
              <c:pt idx="2060">
                <c:v>41358</c:v>
              </c:pt>
              <c:pt idx="2061">
                <c:v>41359</c:v>
              </c:pt>
              <c:pt idx="2062">
                <c:v>41360</c:v>
              </c:pt>
              <c:pt idx="2063">
                <c:v>41361</c:v>
              </c:pt>
              <c:pt idx="2064">
                <c:v>41366</c:v>
              </c:pt>
              <c:pt idx="2065">
                <c:v>41367</c:v>
              </c:pt>
              <c:pt idx="2066">
                <c:v>41368</c:v>
              </c:pt>
              <c:pt idx="2067">
                <c:v>41369</c:v>
              </c:pt>
              <c:pt idx="2068">
                <c:v>41372</c:v>
              </c:pt>
              <c:pt idx="2069">
                <c:v>41373</c:v>
              </c:pt>
              <c:pt idx="2070">
                <c:v>41374</c:v>
              </c:pt>
              <c:pt idx="2071">
                <c:v>41375</c:v>
              </c:pt>
              <c:pt idx="2072">
                <c:v>41376</c:v>
              </c:pt>
              <c:pt idx="2073">
                <c:v>41379</c:v>
              </c:pt>
              <c:pt idx="2074">
                <c:v>41380</c:v>
              </c:pt>
              <c:pt idx="2075">
                <c:v>41381</c:v>
              </c:pt>
              <c:pt idx="2076">
                <c:v>41382</c:v>
              </c:pt>
              <c:pt idx="2077">
                <c:v>41383</c:v>
              </c:pt>
              <c:pt idx="2078">
                <c:v>41386</c:v>
              </c:pt>
              <c:pt idx="2079">
                <c:v>41387</c:v>
              </c:pt>
              <c:pt idx="2080">
                <c:v>41388</c:v>
              </c:pt>
              <c:pt idx="2081">
                <c:v>41390</c:v>
              </c:pt>
              <c:pt idx="2082">
                <c:v>41393</c:v>
              </c:pt>
              <c:pt idx="2083">
                <c:v>41394</c:v>
              </c:pt>
              <c:pt idx="2084">
                <c:v>41395</c:v>
              </c:pt>
              <c:pt idx="2085">
                <c:v>41396</c:v>
              </c:pt>
              <c:pt idx="2086">
                <c:v>41397</c:v>
              </c:pt>
              <c:pt idx="2087">
                <c:v>41400</c:v>
              </c:pt>
              <c:pt idx="2088">
                <c:v>41401</c:v>
              </c:pt>
              <c:pt idx="2089">
                <c:v>41402</c:v>
              </c:pt>
              <c:pt idx="2090">
                <c:v>41403</c:v>
              </c:pt>
              <c:pt idx="2091">
                <c:v>41404</c:v>
              </c:pt>
              <c:pt idx="2092">
                <c:v>41407</c:v>
              </c:pt>
              <c:pt idx="2093">
                <c:v>41408</c:v>
              </c:pt>
              <c:pt idx="2094">
                <c:v>41409</c:v>
              </c:pt>
              <c:pt idx="2095">
                <c:v>41410</c:v>
              </c:pt>
              <c:pt idx="2096">
                <c:v>41411</c:v>
              </c:pt>
              <c:pt idx="2097">
                <c:v>41414</c:v>
              </c:pt>
              <c:pt idx="2098">
                <c:v>41415</c:v>
              </c:pt>
              <c:pt idx="2099">
                <c:v>41416</c:v>
              </c:pt>
              <c:pt idx="2100">
                <c:v>41417</c:v>
              </c:pt>
              <c:pt idx="2101">
                <c:v>41418</c:v>
              </c:pt>
              <c:pt idx="2102">
                <c:v>41421</c:v>
              </c:pt>
              <c:pt idx="2103">
                <c:v>41422</c:v>
              </c:pt>
              <c:pt idx="2104">
                <c:v>41423</c:v>
              </c:pt>
              <c:pt idx="2105">
                <c:v>41424</c:v>
              </c:pt>
              <c:pt idx="2106">
                <c:v>41425</c:v>
              </c:pt>
              <c:pt idx="2107">
                <c:v>41428</c:v>
              </c:pt>
              <c:pt idx="2108">
                <c:v>41429</c:v>
              </c:pt>
              <c:pt idx="2109">
                <c:v>41430</c:v>
              </c:pt>
              <c:pt idx="2110">
                <c:v>41431</c:v>
              </c:pt>
              <c:pt idx="2111">
                <c:v>41432</c:v>
              </c:pt>
              <c:pt idx="2112">
                <c:v>41436</c:v>
              </c:pt>
              <c:pt idx="2113">
                <c:v>41437</c:v>
              </c:pt>
              <c:pt idx="2114">
                <c:v>41438</c:v>
              </c:pt>
              <c:pt idx="2115">
                <c:v>41439</c:v>
              </c:pt>
              <c:pt idx="2116">
                <c:v>41442</c:v>
              </c:pt>
              <c:pt idx="2117">
                <c:v>41443</c:v>
              </c:pt>
              <c:pt idx="2118">
                <c:v>41444</c:v>
              </c:pt>
              <c:pt idx="2119">
                <c:v>41445</c:v>
              </c:pt>
              <c:pt idx="2120">
                <c:v>41446</c:v>
              </c:pt>
              <c:pt idx="2121">
                <c:v>41449</c:v>
              </c:pt>
              <c:pt idx="2122">
                <c:v>41450</c:v>
              </c:pt>
              <c:pt idx="2123">
                <c:v>41451</c:v>
              </c:pt>
              <c:pt idx="2124">
                <c:v>41452</c:v>
              </c:pt>
              <c:pt idx="2125">
                <c:v>41453</c:v>
              </c:pt>
              <c:pt idx="2126">
                <c:v>41456</c:v>
              </c:pt>
              <c:pt idx="2127">
                <c:v>41457</c:v>
              </c:pt>
              <c:pt idx="2128">
                <c:v>41458</c:v>
              </c:pt>
              <c:pt idx="2129">
                <c:v>41459</c:v>
              </c:pt>
              <c:pt idx="2130">
                <c:v>41460</c:v>
              </c:pt>
              <c:pt idx="2131">
                <c:v>41463</c:v>
              </c:pt>
              <c:pt idx="2132">
                <c:v>41464</c:v>
              </c:pt>
              <c:pt idx="2133">
                <c:v>41465</c:v>
              </c:pt>
              <c:pt idx="2134">
                <c:v>41466</c:v>
              </c:pt>
              <c:pt idx="2135">
                <c:v>41467</c:v>
              </c:pt>
              <c:pt idx="2136">
                <c:v>41470</c:v>
              </c:pt>
              <c:pt idx="2137">
                <c:v>41471</c:v>
              </c:pt>
              <c:pt idx="2138">
                <c:v>41472</c:v>
              </c:pt>
              <c:pt idx="2139">
                <c:v>41473</c:v>
              </c:pt>
              <c:pt idx="2140">
                <c:v>41474</c:v>
              </c:pt>
              <c:pt idx="2141">
                <c:v>41477</c:v>
              </c:pt>
              <c:pt idx="2142">
                <c:v>41478</c:v>
              </c:pt>
              <c:pt idx="2143">
                <c:v>41479</c:v>
              </c:pt>
              <c:pt idx="2144">
                <c:v>41480</c:v>
              </c:pt>
              <c:pt idx="2145">
                <c:v>41481</c:v>
              </c:pt>
              <c:pt idx="2146">
                <c:v>41484</c:v>
              </c:pt>
              <c:pt idx="2147">
                <c:v>41485</c:v>
              </c:pt>
              <c:pt idx="2148">
                <c:v>41486</c:v>
              </c:pt>
              <c:pt idx="2149">
                <c:v>41487</c:v>
              </c:pt>
              <c:pt idx="2150">
                <c:v>41488</c:v>
              </c:pt>
              <c:pt idx="2151">
                <c:v>41492</c:v>
              </c:pt>
              <c:pt idx="2152">
                <c:v>41493</c:v>
              </c:pt>
              <c:pt idx="2153">
                <c:v>41494</c:v>
              </c:pt>
              <c:pt idx="2154">
                <c:v>41495</c:v>
              </c:pt>
              <c:pt idx="2155">
                <c:v>41498</c:v>
              </c:pt>
              <c:pt idx="2156">
                <c:v>41499</c:v>
              </c:pt>
              <c:pt idx="2157">
                <c:v>41500</c:v>
              </c:pt>
              <c:pt idx="2158">
                <c:v>41501</c:v>
              </c:pt>
              <c:pt idx="2159">
                <c:v>41502</c:v>
              </c:pt>
              <c:pt idx="2160">
                <c:v>41505</c:v>
              </c:pt>
              <c:pt idx="2161">
                <c:v>41506</c:v>
              </c:pt>
              <c:pt idx="2162">
                <c:v>41507</c:v>
              </c:pt>
              <c:pt idx="2163">
                <c:v>41508</c:v>
              </c:pt>
              <c:pt idx="2164">
                <c:v>41509</c:v>
              </c:pt>
              <c:pt idx="2165">
                <c:v>41512</c:v>
              </c:pt>
              <c:pt idx="2166">
                <c:v>41513</c:v>
              </c:pt>
              <c:pt idx="2167">
                <c:v>41514</c:v>
              </c:pt>
              <c:pt idx="2168">
                <c:v>41515</c:v>
              </c:pt>
              <c:pt idx="2169">
                <c:v>41516</c:v>
              </c:pt>
              <c:pt idx="2170">
                <c:v>41519</c:v>
              </c:pt>
              <c:pt idx="2171">
                <c:v>41520</c:v>
              </c:pt>
              <c:pt idx="2172">
                <c:v>41521</c:v>
              </c:pt>
              <c:pt idx="2173">
                <c:v>41522</c:v>
              </c:pt>
              <c:pt idx="2174">
                <c:v>41523</c:v>
              </c:pt>
              <c:pt idx="2175">
                <c:v>41526</c:v>
              </c:pt>
              <c:pt idx="2176">
                <c:v>41527</c:v>
              </c:pt>
              <c:pt idx="2177">
                <c:v>41528</c:v>
              </c:pt>
              <c:pt idx="2178">
                <c:v>41529</c:v>
              </c:pt>
              <c:pt idx="2179">
                <c:v>41530</c:v>
              </c:pt>
              <c:pt idx="2180">
                <c:v>41533</c:v>
              </c:pt>
              <c:pt idx="2181">
                <c:v>41534</c:v>
              </c:pt>
              <c:pt idx="2182">
                <c:v>41535</c:v>
              </c:pt>
              <c:pt idx="2183">
                <c:v>41536</c:v>
              </c:pt>
              <c:pt idx="2184">
                <c:v>41537</c:v>
              </c:pt>
              <c:pt idx="2185">
                <c:v>41540</c:v>
              </c:pt>
              <c:pt idx="2186">
                <c:v>41541</c:v>
              </c:pt>
              <c:pt idx="2187">
                <c:v>41542</c:v>
              </c:pt>
              <c:pt idx="2188">
                <c:v>41543</c:v>
              </c:pt>
              <c:pt idx="2189">
                <c:v>41544</c:v>
              </c:pt>
              <c:pt idx="2190">
                <c:v>41547</c:v>
              </c:pt>
              <c:pt idx="2191">
                <c:v>41548</c:v>
              </c:pt>
              <c:pt idx="2192">
                <c:v>41549</c:v>
              </c:pt>
              <c:pt idx="2193">
                <c:v>41550</c:v>
              </c:pt>
              <c:pt idx="2194">
                <c:v>41551</c:v>
              </c:pt>
              <c:pt idx="2195">
                <c:v>41555</c:v>
              </c:pt>
              <c:pt idx="2196">
                <c:v>41556</c:v>
              </c:pt>
              <c:pt idx="2197">
                <c:v>41557</c:v>
              </c:pt>
              <c:pt idx="2198">
                <c:v>41558</c:v>
              </c:pt>
              <c:pt idx="2199">
                <c:v>41561</c:v>
              </c:pt>
              <c:pt idx="2200">
                <c:v>41562</c:v>
              </c:pt>
              <c:pt idx="2201">
                <c:v>41563</c:v>
              </c:pt>
              <c:pt idx="2202">
                <c:v>41564</c:v>
              </c:pt>
              <c:pt idx="2203">
                <c:v>41565</c:v>
              </c:pt>
              <c:pt idx="2204">
                <c:v>41568</c:v>
              </c:pt>
              <c:pt idx="2205">
                <c:v>41569</c:v>
              </c:pt>
              <c:pt idx="2206">
                <c:v>41570</c:v>
              </c:pt>
              <c:pt idx="2207">
                <c:v>41571</c:v>
              </c:pt>
              <c:pt idx="2208">
                <c:v>41572</c:v>
              </c:pt>
              <c:pt idx="2209">
                <c:v>41575</c:v>
              </c:pt>
              <c:pt idx="2210">
                <c:v>41576</c:v>
              </c:pt>
              <c:pt idx="2211">
                <c:v>41577</c:v>
              </c:pt>
              <c:pt idx="2212">
                <c:v>41578</c:v>
              </c:pt>
              <c:pt idx="2213">
                <c:v>41579</c:v>
              </c:pt>
              <c:pt idx="2214">
                <c:v>41582</c:v>
              </c:pt>
              <c:pt idx="2215">
                <c:v>41583</c:v>
              </c:pt>
              <c:pt idx="2216">
                <c:v>41584</c:v>
              </c:pt>
              <c:pt idx="2217">
                <c:v>41585</c:v>
              </c:pt>
              <c:pt idx="2218">
                <c:v>41586</c:v>
              </c:pt>
              <c:pt idx="2219">
                <c:v>41589</c:v>
              </c:pt>
              <c:pt idx="2220">
                <c:v>41590</c:v>
              </c:pt>
              <c:pt idx="2221">
                <c:v>41591</c:v>
              </c:pt>
              <c:pt idx="2222">
                <c:v>41592</c:v>
              </c:pt>
              <c:pt idx="2223">
                <c:v>41593</c:v>
              </c:pt>
              <c:pt idx="2224">
                <c:v>41596</c:v>
              </c:pt>
              <c:pt idx="2225">
                <c:v>41597</c:v>
              </c:pt>
              <c:pt idx="2226">
                <c:v>41598</c:v>
              </c:pt>
              <c:pt idx="2227">
                <c:v>41599</c:v>
              </c:pt>
              <c:pt idx="2228">
                <c:v>41600</c:v>
              </c:pt>
              <c:pt idx="2229">
                <c:v>41603</c:v>
              </c:pt>
              <c:pt idx="2230">
                <c:v>41604</c:v>
              </c:pt>
              <c:pt idx="2231">
                <c:v>41605</c:v>
              </c:pt>
              <c:pt idx="2232">
                <c:v>41606</c:v>
              </c:pt>
              <c:pt idx="2233">
                <c:v>41607</c:v>
              </c:pt>
              <c:pt idx="2234">
                <c:v>41610</c:v>
              </c:pt>
              <c:pt idx="2235">
                <c:v>41611</c:v>
              </c:pt>
              <c:pt idx="2236">
                <c:v>41612</c:v>
              </c:pt>
              <c:pt idx="2237">
                <c:v>41613</c:v>
              </c:pt>
              <c:pt idx="2238">
                <c:v>41614</c:v>
              </c:pt>
              <c:pt idx="2239">
                <c:v>41617</c:v>
              </c:pt>
              <c:pt idx="2240">
                <c:v>41618</c:v>
              </c:pt>
              <c:pt idx="2241">
                <c:v>41619</c:v>
              </c:pt>
              <c:pt idx="2242">
                <c:v>41620</c:v>
              </c:pt>
              <c:pt idx="2243">
                <c:v>41621</c:v>
              </c:pt>
              <c:pt idx="2244">
                <c:v>41624</c:v>
              </c:pt>
              <c:pt idx="2245">
                <c:v>41625</c:v>
              </c:pt>
              <c:pt idx="2246">
                <c:v>41626</c:v>
              </c:pt>
              <c:pt idx="2247">
                <c:v>41627</c:v>
              </c:pt>
              <c:pt idx="2248">
                <c:v>41628</c:v>
              </c:pt>
              <c:pt idx="2249">
                <c:v>41631</c:v>
              </c:pt>
              <c:pt idx="2250">
                <c:v>41632</c:v>
              </c:pt>
              <c:pt idx="2251">
                <c:v>41635</c:v>
              </c:pt>
              <c:pt idx="2252">
                <c:v>41638</c:v>
              </c:pt>
              <c:pt idx="2253">
                <c:v>41639</c:v>
              </c:pt>
              <c:pt idx="2254">
                <c:v>41641</c:v>
              </c:pt>
              <c:pt idx="2255">
                <c:v>41642</c:v>
              </c:pt>
              <c:pt idx="2256">
                <c:v>41645</c:v>
              </c:pt>
              <c:pt idx="2257">
                <c:v>41646</c:v>
              </c:pt>
              <c:pt idx="2258">
                <c:v>41647</c:v>
              </c:pt>
              <c:pt idx="2259">
                <c:v>41648</c:v>
              </c:pt>
              <c:pt idx="2260">
                <c:v>41649</c:v>
              </c:pt>
              <c:pt idx="2261">
                <c:v>41652</c:v>
              </c:pt>
              <c:pt idx="2262">
                <c:v>41653</c:v>
              </c:pt>
              <c:pt idx="2263">
                <c:v>41654</c:v>
              </c:pt>
              <c:pt idx="2264">
                <c:v>41655</c:v>
              </c:pt>
              <c:pt idx="2265">
                <c:v>41656</c:v>
              </c:pt>
              <c:pt idx="2266">
                <c:v>41659</c:v>
              </c:pt>
              <c:pt idx="2267">
                <c:v>41660</c:v>
              </c:pt>
              <c:pt idx="2268">
                <c:v>41661</c:v>
              </c:pt>
              <c:pt idx="2269">
                <c:v>41662</c:v>
              </c:pt>
              <c:pt idx="2270">
                <c:v>41663</c:v>
              </c:pt>
              <c:pt idx="2271">
                <c:v>41667</c:v>
              </c:pt>
              <c:pt idx="2272">
                <c:v>41668</c:v>
              </c:pt>
              <c:pt idx="2273">
                <c:v>41669</c:v>
              </c:pt>
              <c:pt idx="2274">
                <c:v>41670</c:v>
              </c:pt>
              <c:pt idx="2275">
                <c:v>41673</c:v>
              </c:pt>
              <c:pt idx="2276">
                <c:v>41674</c:v>
              </c:pt>
              <c:pt idx="2277">
                <c:v>41675</c:v>
              </c:pt>
              <c:pt idx="2278">
                <c:v>41676</c:v>
              </c:pt>
              <c:pt idx="2279">
                <c:v>41677</c:v>
              </c:pt>
              <c:pt idx="2280">
                <c:v>41680</c:v>
              </c:pt>
              <c:pt idx="2281">
                <c:v>41681</c:v>
              </c:pt>
              <c:pt idx="2282">
                <c:v>41682</c:v>
              </c:pt>
              <c:pt idx="2283">
                <c:v>41683</c:v>
              </c:pt>
              <c:pt idx="2284">
                <c:v>41684</c:v>
              </c:pt>
              <c:pt idx="2285">
                <c:v>41687</c:v>
              </c:pt>
              <c:pt idx="2286">
                <c:v>41688</c:v>
              </c:pt>
              <c:pt idx="2287">
                <c:v>41689</c:v>
              </c:pt>
              <c:pt idx="2288">
                <c:v>41690</c:v>
              </c:pt>
              <c:pt idx="2289">
                <c:v>41691</c:v>
              </c:pt>
              <c:pt idx="2290">
                <c:v>41694</c:v>
              </c:pt>
              <c:pt idx="2291">
                <c:v>41695</c:v>
              </c:pt>
              <c:pt idx="2292">
                <c:v>41696</c:v>
              </c:pt>
              <c:pt idx="2293">
                <c:v>41697</c:v>
              </c:pt>
              <c:pt idx="2294">
                <c:v>41698</c:v>
              </c:pt>
              <c:pt idx="2295">
                <c:v>41701</c:v>
              </c:pt>
              <c:pt idx="2296">
                <c:v>41702</c:v>
              </c:pt>
              <c:pt idx="2297">
                <c:v>41703</c:v>
              </c:pt>
              <c:pt idx="2298">
                <c:v>41704</c:v>
              </c:pt>
              <c:pt idx="2299">
                <c:v>41705</c:v>
              </c:pt>
              <c:pt idx="2300">
                <c:v>41708</c:v>
              </c:pt>
              <c:pt idx="2301">
                <c:v>41709</c:v>
              </c:pt>
              <c:pt idx="2302">
                <c:v>41710</c:v>
              </c:pt>
              <c:pt idx="2303">
                <c:v>41711</c:v>
              </c:pt>
              <c:pt idx="2304">
                <c:v>41712</c:v>
              </c:pt>
              <c:pt idx="2305">
                <c:v>41715</c:v>
              </c:pt>
              <c:pt idx="2306">
                <c:v>41716</c:v>
              </c:pt>
              <c:pt idx="2307">
                <c:v>41717</c:v>
              </c:pt>
              <c:pt idx="2308">
                <c:v>41718</c:v>
              </c:pt>
              <c:pt idx="2309">
                <c:v>41719</c:v>
              </c:pt>
              <c:pt idx="2310">
                <c:v>41722</c:v>
              </c:pt>
              <c:pt idx="2311">
                <c:v>41723</c:v>
              </c:pt>
              <c:pt idx="2312">
                <c:v>41724</c:v>
              </c:pt>
              <c:pt idx="2313">
                <c:v>41725</c:v>
              </c:pt>
              <c:pt idx="2314">
                <c:v>41726</c:v>
              </c:pt>
              <c:pt idx="2315">
                <c:v>41729</c:v>
              </c:pt>
              <c:pt idx="2316">
                <c:v>41730</c:v>
              </c:pt>
              <c:pt idx="2317">
                <c:v>41731</c:v>
              </c:pt>
              <c:pt idx="2318">
                <c:v>41732</c:v>
              </c:pt>
              <c:pt idx="2319">
                <c:v>41733</c:v>
              </c:pt>
              <c:pt idx="2320">
                <c:v>41736</c:v>
              </c:pt>
              <c:pt idx="2321">
                <c:v>41737</c:v>
              </c:pt>
              <c:pt idx="2322">
                <c:v>41738</c:v>
              </c:pt>
              <c:pt idx="2323">
                <c:v>41739</c:v>
              </c:pt>
              <c:pt idx="2324">
                <c:v>41740</c:v>
              </c:pt>
              <c:pt idx="2325">
                <c:v>41743</c:v>
              </c:pt>
              <c:pt idx="2326">
                <c:v>41744</c:v>
              </c:pt>
              <c:pt idx="2327">
                <c:v>41745</c:v>
              </c:pt>
              <c:pt idx="2328">
                <c:v>41746</c:v>
              </c:pt>
              <c:pt idx="2329">
                <c:v>41751</c:v>
              </c:pt>
              <c:pt idx="2330">
                <c:v>41752</c:v>
              </c:pt>
              <c:pt idx="2331">
                <c:v>41753</c:v>
              </c:pt>
              <c:pt idx="2332">
                <c:v>41757</c:v>
              </c:pt>
              <c:pt idx="2333">
                <c:v>41758</c:v>
              </c:pt>
              <c:pt idx="2334">
                <c:v>41759</c:v>
              </c:pt>
              <c:pt idx="2335">
                <c:v>41760</c:v>
              </c:pt>
              <c:pt idx="2336">
                <c:v>41761</c:v>
              </c:pt>
              <c:pt idx="2337">
                <c:v>41764</c:v>
              </c:pt>
              <c:pt idx="2338">
                <c:v>41765</c:v>
              </c:pt>
              <c:pt idx="2339">
                <c:v>41766</c:v>
              </c:pt>
              <c:pt idx="2340">
                <c:v>41767</c:v>
              </c:pt>
              <c:pt idx="2341">
                <c:v>41768</c:v>
              </c:pt>
              <c:pt idx="2342">
                <c:v>41771</c:v>
              </c:pt>
              <c:pt idx="2343">
                <c:v>41772</c:v>
              </c:pt>
              <c:pt idx="2344">
                <c:v>41773</c:v>
              </c:pt>
              <c:pt idx="2345">
                <c:v>41774</c:v>
              </c:pt>
              <c:pt idx="2346">
                <c:v>41775</c:v>
              </c:pt>
              <c:pt idx="2347">
                <c:v>41778</c:v>
              </c:pt>
              <c:pt idx="2348">
                <c:v>41779</c:v>
              </c:pt>
              <c:pt idx="2349">
                <c:v>41780</c:v>
              </c:pt>
              <c:pt idx="2350">
                <c:v>41781</c:v>
              </c:pt>
              <c:pt idx="2351">
                <c:v>41782</c:v>
              </c:pt>
              <c:pt idx="2352">
                <c:v>41785</c:v>
              </c:pt>
              <c:pt idx="2353">
                <c:v>41786</c:v>
              </c:pt>
              <c:pt idx="2354">
                <c:v>41787</c:v>
              </c:pt>
              <c:pt idx="2355">
                <c:v>41788</c:v>
              </c:pt>
              <c:pt idx="2356">
                <c:v>41789</c:v>
              </c:pt>
              <c:pt idx="2357">
                <c:v>41792</c:v>
              </c:pt>
              <c:pt idx="2358">
                <c:v>41793</c:v>
              </c:pt>
              <c:pt idx="2359">
                <c:v>41794</c:v>
              </c:pt>
              <c:pt idx="2360">
                <c:v>41795</c:v>
              </c:pt>
              <c:pt idx="2361">
                <c:v>41796</c:v>
              </c:pt>
              <c:pt idx="2362">
                <c:v>41800</c:v>
              </c:pt>
              <c:pt idx="2363">
                <c:v>41801</c:v>
              </c:pt>
              <c:pt idx="2364">
                <c:v>41802</c:v>
              </c:pt>
              <c:pt idx="2365">
                <c:v>41803</c:v>
              </c:pt>
              <c:pt idx="2366">
                <c:v>41806</c:v>
              </c:pt>
              <c:pt idx="2367">
                <c:v>41807</c:v>
              </c:pt>
              <c:pt idx="2368">
                <c:v>41808</c:v>
              </c:pt>
              <c:pt idx="2369">
                <c:v>41809</c:v>
              </c:pt>
              <c:pt idx="2370">
                <c:v>41810</c:v>
              </c:pt>
              <c:pt idx="2371">
                <c:v>41813</c:v>
              </c:pt>
              <c:pt idx="2372">
                <c:v>41814</c:v>
              </c:pt>
              <c:pt idx="2373">
                <c:v>41815</c:v>
              </c:pt>
              <c:pt idx="2374">
                <c:v>41816</c:v>
              </c:pt>
              <c:pt idx="2375">
                <c:v>41817</c:v>
              </c:pt>
              <c:pt idx="2376">
                <c:v>41820</c:v>
              </c:pt>
              <c:pt idx="2377">
                <c:v>41821</c:v>
              </c:pt>
              <c:pt idx="2378">
                <c:v>41822</c:v>
              </c:pt>
              <c:pt idx="2379">
                <c:v>41823</c:v>
              </c:pt>
              <c:pt idx="2380">
                <c:v>41824</c:v>
              </c:pt>
              <c:pt idx="2381">
                <c:v>41827</c:v>
              </c:pt>
              <c:pt idx="2382">
                <c:v>41828</c:v>
              </c:pt>
              <c:pt idx="2383">
                <c:v>41829</c:v>
              </c:pt>
              <c:pt idx="2384">
                <c:v>41830</c:v>
              </c:pt>
              <c:pt idx="2385">
                <c:v>41831</c:v>
              </c:pt>
              <c:pt idx="2386">
                <c:v>41834</c:v>
              </c:pt>
              <c:pt idx="2387">
                <c:v>41835</c:v>
              </c:pt>
              <c:pt idx="2388">
                <c:v>41836</c:v>
              </c:pt>
              <c:pt idx="2389">
                <c:v>41837</c:v>
              </c:pt>
              <c:pt idx="2390">
                <c:v>41838</c:v>
              </c:pt>
              <c:pt idx="2391">
                <c:v>41841</c:v>
              </c:pt>
              <c:pt idx="2392">
                <c:v>41842</c:v>
              </c:pt>
              <c:pt idx="2393">
                <c:v>41843</c:v>
              </c:pt>
              <c:pt idx="2394">
                <c:v>41844</c:v>
              </c:pt>
              <c:pt idx="2395">
                <c:v>41845</c:v>
              </c:pt>
              <c:pt idx="2396">
                <c:v>41848</c:v>
              </c:pt>
              <c:pt idx="2397">
                <c:v>41849</c:v>
              </c:pt>
              <c:pt idx="2398">
                <c:v>41850</c:v>
              </c:pt>
              <c:pt idx="2399">
                <c:v>41851</c:v>
              </c:pt>
              <c:pt idx="2400">
                <c:v>41852</c:v>
              </c:pt>
              <c:pt idx="2401">
                <c:v>41856</c:v>
              </c:pt>
              <c:pt idx="2402">
                <c:v>41857</c:v>
              </c:pt>
              <c:pt idx="2403">
                <c:v>41858</c:v>
              </c:pt>
              <c:pt idx="2404">
                <c:v>41859</c:v>
              </c:pt>
              <c:pt idx="2405">
                <c:v>41862</c:v>
              </c:pt>
              <c:pt idx="2406">
                <c:v>41863</c:v>
              </c:pt>
              <c:pt idx="2407">
                <c:v>41864</c:v>
              </c:pt>
              <c:pt idx="2408">
                <c:v>41865</c:v>
              </c:pt>
              <c:pt idx="2409">
                <c:v>41866</c:v>
              </c:pt>
              <c:pt idx="2410">
                <c:v>41869</c:v>
              </c:pt>
              <c:pt idx="2411">
                <c:v>41870</c:v>
              </c:pt>
              <c:pt idx="2412">
                <c:v>41871</c:v>
              </c:pt>
              <c:pt idx="2413">
                <c:v>41872</c:v>
              </c:pt>
              <c:pt idx="2414">
                <c:v>41873</c:v>
              </c:pt>
              <c:pt idx="2415">
                <c:v>41876</c:v>
              </c:pt>
              <c:pt idx="2416">
                <c:v>41877</c:v>
              </c:pt>
              <c:pt idx="2417">
                <c:v>41878</c:v>
              </c:pt>
              <c:pt idx="2418">
                <c:v>41879</c:v>
              </c:pt>
              <c:pt idx="2419">
                <c:v>41880</c:v>
              </c:pt>
              <c:pt idx="2420">
                <c:v>41883</c:v>
              </c:pt>
              <c:pt idx="2421">
                <c:v>41884</c:v>
              </c:pt>
              <c:pt idx="2422">
                <c:v>41885</c:v>
              </c:pt>
              <c:pt idx="2423">
                <c:v>41886</c:v>
              </c:pt>
              <c:pt idx="2424">
                <c:v>41887</c:v>
              </c:pt>
              <c:pt idx="2425">
                <c:v>41890</c:v>
              </c:pt>
              <c:pt idx="2426">
                <c:v>41891</c:v>
              </c:pt>
              <c:pt idx="2427">
                <c:v>41892</c:v>
              </c:pt>
              <c:pt idx="2428">
                <c:v>41893</c:v>
              </c:pt>
              <c:pt idx="2429">
                <c:v>41894</c:v>
              </c:pt>
              <c:pt idx="2430">
                <c:v>41897</c:v>
              </c:pt>
              <c:pt idx="2431">
                <c:v>41898</c:v>
              </c:pt>
              <c:pt idx="2432">
                <c:v>41899</c:v>
              </c:pt>
              <c:pt idx="2433">
                <c:v>41900</c:v>
              </c:pt>
              <c:pt idx="2434">
                <c:v>41901</c:v>
              </c:pt>
              <c:pt idx="2435">
                <c:v>41904</c:v>
              </c:pt>
              <c:pt idx="2436">
                <c:v>41905</c:v>
              </c:pt>
              <c:pt idx="2437">
                <c:v>41906</c:v>
              </c:pt>
              <c:pt idx="2438">
                <c:v>41907</c:v>
              </c:pt>
              <c:pt idx="2439">
                <c:v>41908</c:v>
              </c:pt>
              <c:pt idx="2440">
                <c:v>41911</c:v>
              </c:pt>
              <c:pt idx="2441">
                <c:v>41912</c:v>
              </c:pt>
              <c:pt idx="2442">
                <c:v>41913</c:v>
              </c:pt>
              <c:pt idx="2443">
                <c:v>41914</c:v>
              </c:pt>
              <c:pt idx="2444">
                <c:v>41915</c:v>
              </c:pt>
              <c:pt idx="2445">
                <c:v>41919</c:v>
              </c:pt>
              <c:pt idx="2446">
                <c:v>41920</c:v>
              </c:pt>
              <c:pt idx="2447">
                <c:v>41921</c:v>
              </c:pt>
              <c:pt idx="2448">
                <c:v>41922</c:v>
              </c:pt>
              <c:pt idx="2449">
                <c:v>41925</c:v>
              </c:pt>
              <c:pt idx="2450">
                <c:v>41926</c:v>
              </c:pt>
              <c:pt idx="2451">
                <c:v>41927</c:v>
              </c:pt>
              <c:pt idx="2452">
                <c:v>41928</c:v>
              </c:pt>
              <c:pt idx="2453">
                <c:v>41929</c:v>
              </c:pt>
              <c:pt idx="2454">
                <c:v>41932</c:v>
              </c:pt>
              <c:pt idx="2455">
                <c:v>41933</c:v>
              </c:pt>
              <c:pt idx="2456">
                <c:v>41934</c:v>
              </c:pt>
              <c:pt idx="2457">
                <c:v>41935</c:v>
              </c:pt>
              <c:pt idx="2458">
                <c:v>41936</c:v>
              </c:pt>
              <c:pt idx="2459">
                <c:v>41939</c:v>
              </c:pt>
              <c:pt idx="2460">
                <c:v>41940</c:v>
              </c:pt>
              <c:pt idx="2461">
                <c:v>41941</c:v>
              </c:pt>
              <c:pt idx="2462">
                <c:v>41942</c:v>
              </c:pt>
              <c:pt idx="2463">
                <c:v>41943</c:v>
              </c:pt>
              <c:pt idx="2464">
                <c:v>41946</c:v>
              </c:pt>
              <c:pt idx="2465">
                <c:v>41947</c:v>
              </c:pt>
              <c:pt idx="2466">
                <c:v>41948</c:v>
              </c:pt>
              <c:pt idx="2467">
                <c:v>41949</c:v>
              </c:pt>
              <c:pt idx="2468">
                <c:v>41950</c:v>
              </c:pt>
              <c:pt idx="2469">
                <c:v>41953</c:v>
              </c:pt>
              <c:pt idx="2470">
                <c:v>41954</c:v>
              </c:pt>
              <c:pt idx="2471">
                <c:v>41955</c:v>
              </c:pt>
              <c:pt idx="2472">
                <c:v>41956</c:v>
              </c:pt>
              <c:pt idx="2473">
                <c:v>41957</c:v>
              </c:pt>
              <c:pt idx="2474">
                <c:v>41960</c:v>
              </c:pt>
              <c:pt idx="2475">
                <c:v>41961</c:v>
              </c:pt>
              <c:pt idx="2476">
                <c:v>41962</c:v>
              </c:pt>
              <c:pt idx="2477">
                <c:v>41963</c:v>
              </c:pt>
              <c:pt idx="2478">
                <c:v>41964</c:v>
              </c:pt>
              <c:pt idx="2479">
                <c:v>41967</c:v>
              </c:pt>
              <c:pt idx="2480">
                <c:v>41968</c:v>
              </c:pt>
              <c:pt idx="2481">
                <c:v>41969</c:v>
              </c:pt>
              <c:pt idx="2482">
                <c:v>41970</c:v>
              </c:pt>
              <c:pt idx="2483">
                <c:v>41971</c:v>
              </c:pt>
              <c:pt idx="2484">
                <c:v>41974</c:v>
              </c:pt>
              <c:pt idx="2485">
                <c:v>41975</c:v>
              </c:pt>
              <c:pt idx="2486">
                <c:v>41976</c:v>
              </c:pt>
              <c:pt idx="2487">
                <c:v>41977</c:v>
              </c:pt>
              <c:pt idx="2488">
                <c:v>41978</c:v>
              </c:pt>
              <c:pt idx="2489">
                <c:v>41981</c:v>
              </c:pt>
              <c:pt idx="2490">
                <c:v>41982</c:v>
              </c:pt>
              <c:pt idx="2491">
                <c:v>41983</c:v>
              </c:pt>
              <c:pt idx="2492">
                <c:v>41984</c:v>
              </c:pt>
              <c:pt idx="2493">
                <c:v>41985</c:v>
              </c:pt>
              <c:pt idx="2494">
                <c:v>41988</c:v>
              </c:pt>
              <c:pt idx="2495">
                <c:v>41989</c:v>
              </c:pt>
              <c:pt idx="2496">
                <c:v>41990</c:v>
              </c:pt>
              <c:pt idx="2497">
                <c:v>41991</c:v>
              </c:pt>
              <c:pt idx="2498">
                <c:v>41992</c:v>
              </c:pt>
              <c:pt idx="2499">
                <c:v>41995</c:v>
              </c:pt>
              <c:pt idx="2500">
                <c:v>41996</c:v>
              </c:pt>
              <c:pt idx="2501">
                <c:v>41997</c:v>
              </c:pt>
              <c:pt idx="2502">
                <c:v>42002</c:v>
              </c:pt>
              <c:pt idx="2503">
                <c:v>42003</c:v>
              </c:pt>
              <c:pt idx="2504">
                <c:v>42004</c:v>
              </c:pt>
              <c:pt idx="2505">
                <c:v>42006</c:v>
              </c:pt>
              <c:pt idx="2506">
                <c:v>42009</c:v>
              </c:pt>
              <c:pt idx="2507">
                <c:v>42010</c:v>
              </c:pt>
              <c:pt idx="2508">
                <c:v>42011</c:v>
              </c:pt>
              <c:pt idx="2509">
                <c:v>42012</c:v>
              </c:pt>
              <c:pt idx="2510">
                <c:v>42013</c:v>
              </c:pt>
              <c:pt idx="2511">
                <c:v>42016</c:v>
              </c:pt>
              <c:pt idx="2512">
                <c:v>42017</c:v>
              </c:pt>
              <c:pt idx="2513">
                <c:v>42018</c:v>
              </c:pt>
              <c:pt idx="2514">
                <c:v>42019</c:v>
              </c:pt>
              <c:pt idx="2515">
                <c:v>42020</c:v>
              </c:pt>
              <c:pt idx="2516">
                <c:v>42023</c:v>
              </c:pt>
              <c:pt idx="2517">
                <c:v>42024</c:v>
              </c:pt>
              <c:pt idx="2518">
                <c:v>42025</c:v>
              </c:pt>
              <c:pt idx="2519">
                <c:v>42026</c:v>
              </c:pt>
              <c:pt idx="2520">
                <c:v>42027</c:v>
              </c:pt>
              <c:pt idx="2521">
                <c:v>42031</c:v>
              </c:pt>
              <c:pt idx="2522">
                <c:v>42032</c:v>
              </c:pt>
              <c:pt idx="2523">
                <c:v>42033</c:v>
              </c:pt>
              <c:pt idx="2524">
                <c:v>42034</c:v>
              </c:pt>
              <c:pt idx="2525">
                <c:v>42037</c:v>
              </c:pt>
              <c:pt idx="2526">
                <c:v>42038</c:v>
              </c:pt>
              <c:pt idx="2527">
                <c:v>42039</c:v>
              </c:pt>
              <c:pt idx="2528">
                <c:v>42040</c:v>
              </c:pt>
              <c:pt idx="2529">
                <c:v>42041</c:v>
              </c:pt>
              <c:pt idx="2530">
                <c:v>42044</c:v>
              </c:pt>
              <c:pt idx="2531">
                <c:v>42045</c:v>
              </c:pt>
              <c:pt idx="2532">
                <c:v>42046</c:v>
              </c:pt>
              <c:pt idx="2533">
                <c:v>42047</c:v>
              </c:pt>
              <c:pt idx="2534">
                <c:v>42048</c:v>
              </c:pt>
              <c:pt idx="2535">
                <c:v>42051</c:v>
              </c:pt>
              <c:pt idx="2536">
                <c:v>42052</c:v>
              </c:pt>
              <c:pt idx="2537">
                <c:v>42053</c:v>
              </c:pt>
              <c:pt idx="2538">
                <c:v>42054</c:v>
              </c:pt>
              <c:pt idx="2539">
                <c:v>42055</c:v>
              </c:pt>
              <c:pt idx="2540">
                <c:v>42058</c:v>
              </c:pt>
              <c:pt idx="2541">
                <c:v>42059</c:v>
              </c:pt>
              <c:pt idx="2542">
                <c:v>42060</c:v>
              </c:pt>
              <c:pt idx="2543">
                <c:v>42061</c:v>
              </c:pt>
              <c:pt idx="2544">
                <c:v>42062</c:v>
              </c:pt>
              <c:pt idx="2545">
                <c:v>42065</c:v>
              </c:pt>
              <c:pt idx="2546">
                <c:v>42066</c:v>
              </c:pt>
              <c:pt idx="2547">
                <c:v>42067</c:v>
              </c:pt>
              <c:pt idx="2548">
                <c:v>42068</c:v>
              </c:pt>
              <c:pt idx="2549">
                <c:v>42069</c:v>
              </c:pt>
              <c:pt idx="2550">
                <c:v>42072</c:v>
              </c:pt>
              <c:pt idx="2551">
                <c:v>42073</c:v>
              </c:pt>
              <c:pt idx="2552">
                <c:v>42074</c:v>
              </c:pt>
              <c:pt idx="2553">
                <c:v>42075</c:v>
              </c:pt>
              <c:pt idx="2554">
                <c:v>42076</c:v>
              </c:pt>
              <c:pt idx="2555">
                <c:v>42079</c:v>
              </c:pt>
              <c:pt idx="2556">
                <c:v>42080</c:v>
              </c:pt>
              <c:pt idx="2557">
                <c:v>42081</c:v>
              </c:pt>
              <c:pt idx="2558">
                <c:v>42082</c:v>
              </c:pt>
              <c:pt idx="2559">
                <c:v>42083</c:v>
              </c:pt>
              <c:pt idx="2560">
                <c:v>42086</c:v>
              </c:pt>
              <c:pt idx="2561">
                <c:v>42087</c:v>
              </c:pt>
              <c:pt idx="2562">
                <c:v>42088</c:v>
              </c:pt>
              <c:pt idx="2563">
                <c:v>42089</c:v>
              </c:pt>
              <c:pt idx="2564">
                <c:v>42090</c:v>
              </c:pt>
              <c:pt idx="2565">
                <c:v>42093</c:v>
              </c:pt>
              <c:pt idx="2566">
                <c:v>42094</c:v>
              </c:pt>
              <c:pt idx="2567">
                <c:v>42095</c:v>
              </c:pt>
              <c:pt idx="2568">
                <c:v>42096</c:v>
              </c:pt>
              <c:pt idx="2569">
                <c:v>42101</c:v>
              </c:pt>
              <c:pt idx="2570">
                <c:v>42102</c:v>
              </c:pt>
              <c:pt idx="2571">
                <c:v>42103</c:v>
              </c:pt>
              <c:pt idx="2572">
                <c:v>42104</c:v>
              </c:pt>
              <c:pt idx="2573">
                <c:v>42107</c:v>
              </c:pt>
              <c:pt idx="2574">
                <c:v>42108</c:v>
              </c:pt>
              <c:pt idx="2575">
                <c:v>42109</c:v>
              </c:pt>
              <c:pt idx="2576">
                <c:v>42110</c:v>
              </c:pt>
              <c:pt idx="2577">
                <c:v>42111</c:v>
              </c:pt>
              <c:pt idx="2578">
                <c:v>42114</c:v>
              </c:pt>
              <c:pt idx="2579">
                <c:v>42115</c:v>
              </c:pt>
              <c:pt idx="2580">
                <c:v>42116</c:v>
              </c:pt>
              <c:pt idx="2581">
                <c:v>42117</c:v>
              </c:pt>
              <c:pt idx="2582">
                <c:v>42118</c:v>
              </c:pt>
              <c:pt idx="2583">
                <c:v>42121</c:v>
              </c:pt>
              <c:pt idx="2584">
                <c:v>42122</c:v>
              </c:pt>
              <c:pt idx="2585">
                <c:v>42123</c:v>
              </c:pt>
              <c:pt idx="2586">
                <c:v>42124</c:v>
              </c:pt>
              <c:pt idx="2587">
                <c:v>42125</c:v>
              </c:pt>
              <c:pt idx="2588">
                <c:v>42128</c:v>
              </c:pt>
              <c:pt idx="2589">
                <c:v>42129</c:v>
              </c:pt>
              <c:pt idx="2590">
                <c:v>42130</c:v>
              </c:pt>
              <c:pt idx="2591">
                <c:v>42131</c:v>
              </c:pt>
              <c:pt idx="2592">
                <c:v>42132</c:v>
              </c:pt>
              <c:pt idx="2593">
                <c:v>42135</c:v>
              </c:pt>
              <c:pt idx="2594">
                <c:v>42136</c:v>
              </c:pt>
              <c:pt idx="2595">
                <c:v>42137</c:v>
              </c:pt>
              <c:pt idx="2596">
                <c:v>42138</c:v>
              </c:pt>
              <c:pt idx="2597">
                <c:v>42139</c:v>
              </c:pt>
              <c:pt idx="2598">
                <c:v>42142</c:v>
              </c:pt>
              <c:pt idx="2599">
                <c:v>42143</c:v>
              </c:pt>
              <c:pt idx="2600">
                <c:v>42144</c:v>
              </c:pt>
              <c:pt idx="2601">
                <c:v>42145</c:v>
              </c:pt>
              <c:pt idx="2602">
                <c:v>42146</c:v>
              </c:pt>
              <c:pt idx="2603">
                <c:v>42149</c:v>
              </c:pt>
              <c:pt idx="2604">
                <c:v>42150</c:v>
              </c:pt>
              <c:pt idx="2605">
                <c:v>42151</c:v>
              </c:pt>
              <c:pt idx="2606">
                <c:v>42152</c:v>
              </c:pt>
              <c:pt idx="2607">
                <c:v>42153</c:v>
              </c:pt>
              <c:pt idx="2608">
                <c:v>42156</c:v>
              </c:pt>
              <c:pt idx="2609">
                <c:v>42157</c:v>
              </c:pt>
              <c:pt idx="2610">
                <c:v>42158</c:v>
              </c:pt>
              <c:pt idx="2611">
                <c:v>42159</c:v>
              </c:pt>
              <c:pt idx="2612">
                <c:v>42160</c:v>
              </c:pt>
              <c:pt idx="2613">
                <c:v>42164</c:v>
              </c:pt>
              <c:pt idx="2614">
                <c:v>42165</c:v>
              </c:pt>
              <c:pt idx="2615">
                <c:v>42166</c:v>
              </c:pt>
              <c:pt idx="2616">
                <c:v>42167</c:v>
              </c:pt>
              <c:pt idx="2617">
                <c:v>42170</c:v>
              </c:pt>
              <c:pt idx="2618">
                <c:v>42171</c:v>
              </c:pt>
              <c:pt idx="2619">
                <c:v>42172</c:v>
              </c:pt>
              <c:pt idx="2620">
                <c:v>42173</c:v>
              </c:pt>
              <c:pt idx="2621">
                <c:v>42174</c:v>
              </c:pt>
              <c:pt idx="2622">
                <c:v>42177</c:v>
              </c:pt>
              <c:pt idx="2623">
                <c:v>42178</c:v>
              </c:pt>
              <c:pt idx="2624">
                <c:v>42179</c:v>
              </c:pt>
              <c:pt idx="2625">
                <c:v>42180</c:v>
              </c:pt>
              <c:pt idx="2626">
                <c:v>42181</c:v>
              </c:pt>
              <c:pt idx="2627">
                <c:v>42184</c:v>
              </c:pt>
              <c:pt idx="2628">
                <c:v>42185</c:v>
              </c:pt>
              <c:pt idx="2629">
                <c:v>42186</c:v>
              </c:pt>
              <c:pt idx="2630">
                <c:v>42187</c:v>
              </c:pt>
              <c:pt idx="2631">
                <c:v>42188</c:v>
              </c:pt>
              <c:pt idx="2632">
                <c:v>42191</c:v>
              </c:pt>
              <c:pt idx="2633">
                <c:v>42192</c:v>
              </c:pt>
              <c:pt idx="2634">
                <c:v>42193</c:v>
              </c:pt>
              <c:pt idx="2635">
                <c:v>42194</c:v>
              </c:pt>
              <c:pt idx="2636">
                <c:v>42195</c:v>
              </c:pt>
              <c:pt idx="2637">
                <c:v>42198</c:v>
              </c:pt>
              <c:pt idx="2638">
                <c:v>42199</c:v>
              </c:pt>
              <c:pt idx="2639">
                <c:v>42200</c:v>
              </c:pt>
              <c:pt idx="2640">
                <c:v>42201</c:v>
              </c:pt>
              <c:pt idx="2641">
                <c:v>42202</c:v>
              </c:pt>
              <c:pt idx="2642">
                <c:v>42205</c:v>
              </c:pt>
              <c:pt idx="2643">
                <c:v>42206</c:v>
              </c:pt>
              <c:pt idx="2644">
                <c:v>42207</c:v>
              </c:pt>
              <c:pt idx="2645">
                <c:v>42208</c:v>
              </c:pt>
              <c:pt idx="2646">
                <c:v>42209</c:v>
              </c:pt>
              <c:pt idx="2647">
                <c:v>42212</c:v>
              </c:pt>
              <c:pt idx="2648">
                <c:v>42213</c:v>
              </c:pt>
              <c:pt idx="2649">
                <c:v>42214</c:v>
              </c:pt>
              <c:pt idx="2650">
                <c:v>42215</c:v>
              </c:pt>
              <c:pt idx="2651">
                <c:v>42216</c:v>
              </c:pt>
              <c:pt idx="2652">
                <c:v>42220</c:v>
              </c:pt>
              <c:pt idx="2653">
                <c:v>42221</c:v>
              </c:pt>
              <c:pt idx="2654">
                <c:v>42222</c:v>
              </c:pt>
              <c:pt idx="2655">
                <c:v>42223</c:v>
              </c:pt>
              <c:pt idx="2656">
                <c:v>42226</c:v>
              </c:pt>
              <c:pt idx="2657">
                <c:v>42227</c:v>
              </c:pt>
              <c:pt idx="2658">
                <c:v>42228</c:v>
              </c:pt>
              <c:pt idx="2659">
                <c:v>42229</c:v>
              </c:pt>
              <c:pt idx="2660">
                <c:v>42230</c:v>
              </c:pt>
              <c:pt idx="2661">
                <c:v>42233</c:v>
              </c:pt>
              <c:pt idx="2662">
                <c:v>42234</c:v>
              </c:pt>
              <c:pt idx="2663">
                <c:v>42235</c:v>
              </c:pt>
              <c:pt idx="2664">
                <c:v>42236</c:v>
              </c:pt>
              <c:pt idx="2665">
                <c:v>42237</c:v>
              </c:pt>
              <c:pt idx="2666">
                <c:v>42240</c:v>
              </c:pt>
              <c:pt idx="2667">
                <c:v>42241</c:v>
              </c:pt>
              <c:pt idx="2668">
                <c:v>42242</c:v>
              </c:pt>
              <c:pt idx="2669">
                <c:v>42243</c:v>
              </c:pt>
              <c:pt idx="2670">
                <c:v>42244</c:v>
              </c:pt>
              <c:pt idx="2671">
                <c:v>42247</c:v>
              </c:pt>
              <c:pt idx="2672">
                <c:v>42248</c:v>
              </c:pt>
              <c:pt idx="2673">
                <c:v>42249</c:v>
              </c:pt>
              <c:pt idx="2674">
                <c:v>42250</c:v>
              </c:pt>
              <c:pt idx="2675">
                <c:v>42251</c:v>
              </c:pt>
              <c:pt idx="2676">
                <c:v>42254</c:v>
              </c:pt>
              <c:pt idx="2677">
                <c:v>42255</c:v>
              </c:pt>
              <c:pt idx="2678">
                <c:v>42256</c:v>
              </c:pt>
              <c:pt idx="2679">
                <c:v>42257</c:v>
              </c:pt>
              <c:pt idx="2680">
                <c:v>42258</c:v>
              </c:pt>
              <c:pt idx="2681">
                <c:v>42261</c:v>
              </c:pt>
              <c:pt idx="2682">
                <c:v>42262</c:v>
              </c:pt>
              <c:pt idx="2683">
                <c:v>42263</c:v>
              </c:pt>
              <c:pt idx="2684">
                <c:v>42264</c:v>
              </c:pt>
              <c:pt idx="2685">
                <c:v>42265</c:v>
              </c:pt>
              <c:pt idx="2686">
                <c:v>42268</c:v>
              </c:pt>
              <c:pt idx="2687">
                <c:v>42269</c:v>
              </c:pt>
              <c:pt idx="2688">
                <c:v>42270</c:v>
              </c:pt>
              <c:pt idx="2689">
                <c:v>42271</c:v>
              </c:pt>
              <c:pt idx="2690">
                <c:v>42272</c:v>
              </c:pt>
              <c:pt idx="2691">
                <c:v>42275</c:v>
              </c:pt>
              <c:pt idx="2692">
                <c:v>42276</c:v>
              </c:pt>
              <c:pt idx="2693">
                <c:v>42277</c:v>
              </c:pt>
              <c:pt idx="2694">
                <c:v>42278</c:v>
              </c:pt>
              <c:pt idx="2695">
                <c:v>42279</c:v>
              </c:pt>
              <c:pt idx="2696">
                <c:v>42283</c:v>
              </c:pt>
              <c:pt idx="2697">
                <c:v>42284</c:v>
              </c:pt>
              <c:pt idx="2698">
                <c:v>42285</c:v>
              </c:pt>
              <c:pt idx="2699">
                <c:v>42286</c:v>
              </c:pt>
              <c:pt idx="2700">
                <c:v>42289</c:v>
              </c:pt>
              <c:pt idx="2701">
                <c:v>42290</c:v>
              </c:pt>
              <c:pt idx="2702">
                <c:v>42291</c:v>
              </c:pt>
              <c:pt idx="2703">
                <c:v>42292</c:v>
              </c:pt>
              <c:pt idx="2704">
                <c:v>42293</c:v>
              </c:pt>
              <c:pt idx="2705">
                <c:v>42296</c:v>
              </c:pt>
              <c:pt idx="2706">
                <c:v>42297</c:v>
              </c:pt>
              <c:pt idx="2707">
                <c:v>42298</c:v>
              </c:pt>
              <c:pt idx="2708">
                <c:v>42299</c:v>
              </c:pt>
              <c:pt idx="2709">
                <c:v>42300</c:v>
              </c:pt>
              <c:pt idx="2710">
                <c:v>42303</c:v>
              </c:pt>
              <c:pt idx="2711">
                <c:v>42304</c:v>
              </c:pt>
              <c:pt idx="2712">
                <c:v>42305</c:v>
              </c:pt>
              <c:pt idx="2713">
                <c:v>42306</c:v>
              </c:pt>
              <c:pt idx="2714">
                <c:v>42307</c:v>
              </c:pt>
              <c:pt idx="2715">
                <c:v>42310</c:v>
              </c:pt>
              <c:pt idx="2716">
                <c:v>42311</c:v>
              </c:pt>
              <c:pt idx="2717">
                <c:v>42312</c:v>
              </c:pt>
              <c:pt idx="2718">
                <c:v>42313</c:v>
              </c:pt>
              <c:pt idx="2719">
                <c:v>42314</c:v>
              </c:pt>
              <c:pt idx="2720">
                <c:v>42317</c:v>
              </c:pt>
              <c:pt idx="2721">
                <c:v>42318</c:v>
              </c:pt>
              <c:pt idx="2722">
                <c:v>42319</c:v>
              </c:pt>
              <c:pt idx="2723">
                <c:v>42320</c:v>
              </c:pt>
              <c:pt idx="2724">
                <c:v>42321</c:v>
              </c:pt>
              <c:pt idx="2725">
                <c:v>42324</c:v>
              </c:pt>
              <c:pt idx="2726">
                <c:v>42325</c:v>
              </c:pt>
              <c:pt idx="2727">
                <c:v>42326</c:v>
              </c:pt>
              <c:pt idx="2728">
                <c:v>42327</c:v>
              </c:pt>
              <c:pt idx="2729">
                <c:v>42328</c:v>
              </c:pt>
              <c:pt idx="2730">
                <c:v>42331</c:v>
              </c:pt>
              <c:pt idx="2731">
                <c:v>42332</c:v>
              </c:pt>
              <c:pt idx="2732">
                <c:v>42333</c:v>
              </c:pt>
              <c:pt idx="2733">
                <c:v>42334</c:v>
              </c:pt>
              <c:pt idx="2734">
                <c:v>42335</c:v>
              </c:pt>
              <c:pt idx="2735">
                <c:v>42338</c:v>
              </c:pt>
              <c:pt idx="2736">
                <c:v>42339</c:v>
              </c:pt>
              <c:pt idx="2737">
                <c:v>42340</c:v>
              </c:pt>
              <c:pt idx="2738">
                <c:v>42341</c:v>
              </c:pt>
              <c:pt idx="2739">
                <c:v>42342</c:v>
              </c:pt>
              <c:pt idx="2740">
                <c:v>42345</c:v>
              </c:pt>
              <c:pt idx="2741">
                <c:v>42346</c:v>
              </c:pt>
              <c:pt idx="2742">
                <c:v>42347</c:v>
              </c:pt>
              <c:pt idx="2743">
                <c:v>42348</c:v>
              </c:pt>
              <c:pt idx="2744">
                <c:v>42349</c:v>
              </c:pt>
              <c:pt idx="2745">
                <c:v>42352</c:v>
              </c:pt>
              <c:pt idx="2746">
                <c:v>42353</c:v>
              </c:pt>
              <c:pt idx="2747">
                <c:v>42354</c:v>
              </c:pt>
              <c:pt idx="2748">
                <c:v>42355</c:v>
              </c:pt>
              <c:pt idx="2749">
                <c:v>42356</c:v>
              </c:pt>
              <c:pt idx="2750">
                <c:v>42359</c:v>
              </c:pt>
              <c:pt idx="2751">
                <c:v>42360</c:v>
              </c:pt>
              <c:pt idx="2752">
                <c:v>42361</c:v>
              </c:pt>
              <c:pt idx="2753">
                <c:v>42362</c:v>
              </c:pt>
              <c:pt idx="2754">
                <c:v>42367</c:v>
              </c:pt>
              <c:pt idx="2755">
                <c:v>42368</c:v>
              </c:pt>
              <c:pt idx="2756">
                <c:v>42369</c:v>
              </c:pt>
              <c:pt idx="2757">
                <c:v>42373</c:v>
              </c:pt>
              <c:pt idx="2758">
                <c:v>42374</c:v>
              </c:pt>
              <c:pt idx="2759">
                <c:v>42375</c:v>
              </c:pt>
              <c:pt idx="2760">
                <c:v>42376</c:v>
              </c:pt>
              <c:pt idx="2761">
                <c:v>42377</c:v>
              </c:pt>
              <c:pt idx="2762">
                <c:v>42380</c:v>
              </c:pt>
              <c:pt idx="2763">
                <c:v>42381</c:v>
              </c:pt>
              <c:pt idx="2764">
                <c:v>42382</c:v>
              </c:pt>
              <c:pt idx="2765">
                <c:v>42383</c:v>
              </c:pt>
              <c:pt idx="2766">
                <c:v>42384</c:v>
              </c:pt>
              <c:pt idx="2767">
                <c:v>42387</c:v>
              </c:pt>
              <c:pt idx="2768">
                <c:v>42388</c:v>
              </c:pt>
              <c:pt idx="2769">
                <c:v>42389</c:v>
              </c:pt>
              <c:pt idx="2770">
                <c:v>42390</c:v>
              </c:pt>
              <c:pt idx="2771">
                <c:v>42391</c:v>
              </c:pt>
              <c:pt idx="2772">
                <c:v>42394</c:v>
              </c:pt>
              <c:pt idx="2773">
                <c:v>42396</c:v>
              </c:pt>
              <c:pt idx="2774">
                <c:v>42397</c:v>
              </c:pt>
              <c:pt idx="2775">
                <c:v>42398</c:v>
              </c:pt>
              <c:pt idx="2776">
                <c:v>42401</c:v>
              </c:pt>
              <c:pt idx="2777">
                <c:v>42402</c:v>
              </c:pt>
              <c:pt idx="2778">
                <c:v>42403</c:v>
              </c:pt>
              <c:pt idx="2779">
                <c:v>42404</c:v>
              </c:pt>
              <c:pt idx="2780">
                <c:v>42405</c:v>
              </c:pt>
              <c:pt idx="2781">
                <c:v>42408</c:v>
              </c:pt>
              <c:pt idx="2782">
                <c:v>42409</c:v>
              </c:pt>
              <c:pt idx="2783">
                <c:v>42410</c:v>
              </c:pt>
              <c:pt idx="2784">
                <c:v>42411</c:v>
              </c:pt>
              <c:pt idx="2785">
                <c:v>42412</c:v>
              </c:pt>
              <c:pt idx="2786">
                <c:v>42415</c:v>
              </c:pt>
              <c:pt idx="2787">
                <c:v>42416</c:v>
              </c:pt>
              <c:pt idx="2788">
                <c:v>42417</c:v>
              </c:pt>
              <c:pt idx="2789">
                <c:v>42418</c:v>
              </c:pt>
              <c:pt idx="2790">
                <c:v>42419</c:v>
              </c:pt>
              <c:pt idx="2791">
                <c:v>42422</c:v>
              </c:pt>
              <c:pt idx="2792">
                <c:v>42423</c:v>
              </c:pt>
              <c:pt idx="2793">
                <c:v>42424</c:v>
              </c:pt>
              <c:pt idx="2794">
                <c:v>42425</c:v>
              </c:pt>
              <c:pt idx="2795">
                <c:v>42426</c:v>
              </c:pt>
              <c:pt idx="2796">
                <c:v>42429</c:v>
              </c:pt>
              <c:pt idx="2797">
                <c:v>42430</c:v>
              </c:pt>
              <c:pt idx="2798">
                <c:v>42431</c:v>
              </c:pt>
              <c:pt idx="2799">
                <c:v>42432</c:v>
              </c:pt>
              <c:pt idx="2800">
                <c:v>42433</c:v>
              </c:pt>
              <c:pt idx="2801">
                <c:v>42436</c:v>
              </c:pt>
              <c:pt idx="2802">
                <c:v>42437</c:v>
              </c:pt>
              <c:pt idx="2803">
                <c:v>42438</c:v>
              </c:pt>
              <c:pt idx="2804">
                <c:v>42439</c:v>
              </c:pt>
              <c:pt idx="2805">
                <c:v>42440</c:v>
              </c:pt>
              <c:pt idx="2806">
                <c:v>42443</c:v>
              </c:pt>
              <c:pt idx="2807">
                <c:v>42444</c:v>
              </c:pt>
              <c:pt idx="2808">
                <c:v>42445</c:v>
              </c:pt>
              <c:pt idx="2809">
                <c:v>42446</c:v>
              </c:pt>
              <c:pt idx="2810">
                <c:v>42447</c:v>
              </c:pt>
              <c:pt idx="2811">
                <c:v>42450</c:v>
              </c:pt>
              <c:pt idx="2812">
                <c:v>42451</c:v>
              </c:pt>
              <c:pt idx="2813">
                <c:v>42452</c:v>
              </c:pt>
              <c:pt idx="2814">
                <c:v>42453</c:v>
              </c:pt>
              <c:pt idx="2815">
                <c:v>42458</c:v>
              </c:pt>
              <c:pt idx="2816">
                <c:v>42459</c:v>
              </c:pt>
              <c:pt idx="2817">
                <c:v>42460</c:v>
              </c:pt>
              <c:pt idx="2818">
                <c:v>42461</c:v>
              </c:pt>
              <c:pt idx="2819">
                <c:v>42464</c:v>
              </c:pt>
              <c:pt idx="2820">
                <c:v>42465</c:v>
              </c:pt>
              <c:pt idx="2821">
                <c:v>42466</c:v>
              </c:pt>
              <c:pt idx="2822">
                <c:v>42467</c:v>
              </c:pt>
              <c:pt idx="2823">
                <c:v>42468</c:v>
              </c:pt>
              <c:pt idx="2824">
                <c:v>42471</c:v>
              </c:pt>
              <c:pt idx="2825">
                <c:v>42472</c:v>
              </c:pt>
              <c:pt idx="2826">
                <c:v>42473</c:v>
              </c:pt>
              <c:pt idx="2827">
                <c:v>42474</c:v>
              </c:pt>
              <c:pt idx="2828">
                <c:v>42475</c:v>
              </c:pt>
              <c:pt idx="2829">
                <c:v>42478</c:v>
              </c:pt>
              <c:pt idx="2830">
                <c:v>42479</c:v>
              </c:pt>
              <c:pt idx="2831">
                <c:v>42480</c:v>
              </c:pt>
              <c:pt idx="2832">
                <c:v>42481</c:v>
              </c:pt>
              <c:pt idx="2833">
                <c:v>42482</c:v>
              </c:pt>
              <c:pt idx="2834">
                <c:v>42486</c:v>
              </c:pt>
              <c:pt idx="2835">
                <c:v>42487</c:v>
              </c:pt>
              <c:pt idx="2836">
                <c:v>42488</c:v>
              </c:pt>
              <c:pt idx="2837">
                <c:v>42489</c:v>
              </c:pt>
              <c:pt idx="2838">
                <c:v>42492</c:v>
              </c:pt>
              <c:pt idx="2839">
                <c:v>42493</c:v>
              </c:pt>
              <c:pt idx="2840">
                <c:v>42494</c:v>
              </c:pt>
              <c:pt idx="2841">
                <c:v>42495</c:v>
              </c:pt>
              <c:pt idx="2842">
                <c:v>42496</c:v>
              </c:pt>
              <c:pt idx="2843">
                <c:v>42499</c:v>
              </c:pt>
              <c:pt idx="2844">
                <c:v>42500</c:v>
              </c:pt>
              <c:pt idx="2845">
                <c:v>42501</c:v>
              </c:pt>
              <c:pt idx="2846">
                <c:v>42502</c:v>
              </c:pt>
              <c:pt idx="2847">
                <c:v>42503</c:v>
              </c:pt>
              <c:pt idx="2848">
                <c:v>42506</c:v>
              </c:pt>
              <c:pt idx="2849">
                <c:v>42507</c:v>
              </c:pt>
              <c:pt idx="2850">
                <c:v>42508</c:v>
              </c:pt>
              <c:pt idx="2851">
                <c:v>42509</c:v>
              </c:pt>
              <c:pt idx="2852">
                <c:v>42510</c:v>
              </c:pt>
              <c:pt idx="2853">
                <c:v>42513</c:v>
              </c:pt>
              <c:pt idx="2854">
                <c:v>42514</c:v>
              </c:pt>
              <c:pt idx="2855">
                <c:v>42515</c:v>
              </c:pt>
              <c:pt idx="2856">
                <c:v>42516</c:v>
              </c:pt>
              <c:pt idx="2857">
                <c:v>42517</c:v>
              </c:pt>
              <c:pt idx="2858">
                <c:v>42520</c:v>
              </c:pt>
              <c:pt idx="2859">
                <c:v>42521</c:v>
              </c:pt>
              <c:pt idx="2860">
                <c:v>42522</c:v>
              </c:pt>
              <c:pt idx="2861">
                <c:v>42523</c:v>
              </c:pt>
              <c:pt idx="2862">
                <c:v>42524</c:v>
              </c:pt>
              <c:pt idx="2863">
                <c:v>42527</c:v>
              </c:pt>
              <c:pt idx="2864">
                <c:v>42528</c:v>
              </c:pt>
              <c:pt idx="2865">
                <c:v>42529</c:v>
              </c:pt>
              <c:pt idx="2866">
                <c:v>42530</c:v>
              </c:pt>
              <c:pt idx="2867">
                <c:v>42531</c:v>
              </c:pt>
              <c:pt idx="2868">
                <c:v>42535</c:v>
              </c:pt>
              <c:pt idx="2869">
                <c:v>42536</c:v>
              </c:pt>
              <c:pt idx="2870">
                <c:v>42537</c:v>
              </c:pt>
              <c:pt idx="2871">
                <c:v>42538</c:v>
              </c:pt>
              <c:pt idx="2872">
                <c:v>42541</c:v>
              </c:pt>
              <c:pt idx="2873">
                <c:v>42542</c:v>
              </c:pt>
              <c:pt idx="2874">
                <c:v>42543</c:v>
              </c:pt>
              <c:pt idx="2875">
                <c:v>42544</c:v>
              </c:pt>
              <c:pt idx="2876">
                <c:v>42545</c:v>
              </c:pt>
              <c:pt idx="2877">
                <c:v>42548</c:v>
              </c:pt>
              <c:pt idx="2878">
                <c:v>42549</c:v>
              </c:pt>
              <c:pt idx="2879">
                <c:v>42550</c:v>
              </c:pt>
              <c:pt idx="2880">
                <c:v>42551</c:v>
              </c:pt>
              <c:pt idx="2881">
                <c:v>42552</c:v>
              </c:pt>
              <c:pt idx="2882">
                <c:v>42555</c:v>
              </c:pt>
              <c:pt idx="2883">
                <c:v>42556</c:v>
              </c:pt>
              <c:pt idx="2884">
                <c:v>42557</c:v>
              </c:pt>
              <c:pt idx="2885">
                <c:v>42558</c:v>
              </c:pt>
              <c:pt idx="2886">
                <c:v>42559</c:v>
              </c:pt>
              <c:pt idx="2887">
                <c:v>42562</c:v>
              </c:pt>
              <c:pt idx="2888">
                <c:v>42563</c:v>
              </c:pt>
              <c:pt idx="2889">
                <c:v>42564</c:v>
              </c:pt>
              <c:pt idx="2890">
                <c:v>42565</c:v>
              </c:pt>
              <c:pt idx="2891">
                <c:v>42566</c:v>
              </c:pt>
              <c:pt idx="2892">
                <c:v>42569</c:v>
              </c:pt>
              <c:pt idx="2893">
                <c:v>42570</c:v>
              </c:pt>
              <c:pt idx="2894">
                <c:v>42571</c:v>
              </c:pt>
              <c:pt idx="2895">
                <c:v>42572</c:v>
              </c:pt>
              <c:pt idx="2896">
                <c:v>42573</c:v>
              </c:pt>
              <c:pt idx="2897">
                <c:v>42576</c:v>
              </c:pt>
              <c:pt idx="2898">
                <c:v>42577</c:v>
              </c:pt>
              <c:pt idx="2899">
                <c:v>42578</c:v>
              </c:pt>
              <c:pt idx="2900">
                <c:v>42579</c:v>
              </c:pt>
              <c:pt idx="2901">
                <c:v>42580</c:v>
              </c:pt>
              <c:pt idx="2902">
                <c:v>42583</c:v>
              </c:pt>
              <c:pt idx="2903">
                <c:v>42584</c:v>
              </c:pt>
              <c:pt idx="2904">
                <c:v>42585</c:v>
              </c:pt>
              <c:pt idx="2905">
                <c:v>42586</c:v>
              </c:pt>
              <c:pt idx="2906">
                <c:v>42587</c:v>
              </c:pt>
              <c:pt idx="2907">
                <c:v>42590</c:v>
              </c:pt>
              <c:pt idx="2908">
                <c:v>42591</c:v>
              </c:pt>
              <c:pt idx="2909">
                <c:v>42592</c:v>
              </c:pt>
              <c:pt idx="2910">
                <c:v>42593</c:v>
              </c:pt>
              <c:pt idx="2911">
                <c:v>42594</c:v>
              </c:pt>
              <c:pt idx="2912">
                <c:v>42597</c:v>
              </c:pt>
              <c:pt idx="2913">
                <c:v>42598</c:v>
              </c:pt>
              <c:pt idx="2914">
                <c:v>42599</c:v>
              </c:pt>
              <c:pt idx="2915">
                <c:v>42600</c:v>
              </c:pt>
              <c:pt idx="2916">
                <c:v>42601</c:v>
              </c:pt>
              <c:pt idx="2917">
                <c:v>42604</c:v>
              </c:pt>
              <c:pt idx="2918">
                <c:v>42605</c:v>
              </c:pt>
              <c:pt idx="2919">
                <c:v>42606</c:v>
              </c:pt>
              <c:pt idx="2920">
                <c:v>42607</c:v>
              </c:pt>
              <c:pt idx="2921">
                <c:v>42608</c:v>
              </c:pt>
              <c:pt idx="2922">
                <c:v>42611</c:v>
              </c:pt>
              <c:pt idx="2923">
                <c:v>42612</c:v>
              </c:pt>
              <c:pt idx="2924">
                <c:v>42613</c:v>
              </c:pt>
              <c:pt idx="2925">
                <c:v>42614</c:v>
              </c:pt>
              <c:pt idx="2926">
                <c:v>42615</c:v>
              </c:pt>
              <c:pt idx="2927">
                <c:v>42618</c:v>
              </c:pt>
              <c:pt idx="2928">
                <c:v>42619</c:v>
              </c:pt>
              <c:pt idx="2929">
                <c:v>42620</c:v>
              </c:pt>
              <c:pt idx="2930">
                <c:v>42621</c:v>
              </c:pt>
              <c:pt idx="2931">
                <c:v>42622</c:v>
              </c:pt>
              <c:pt idx="2932">
                <c:v>42625</c:v>
              </c:pt>
              <c:pt idx="2933">
                <c:v>42626</c:v>
              </c:pt>
              <c:pt idx="2934">
                <c:v>42627</c:v>
              </c:pt>
              <c:pt idx="2935">
                <c:v>42628</c:v>
              </c:pt>
              <c:pt idx="2936">
                <c:v>42629</c:v>
              </c:pt>
              <c:pt idx="2937">
                <c:v>42632</c:v>
              </c:pt>
              <c:pt idx="2938">
                <c:v>42633</c:v>
              </c:pt>
              <c:pt idx="2939">
                <c:v>42634</c:v>
              </c:pt>
              <c:pt idx="2940">
                <c:v>42635</c:v>
              </c:pt>
              <c:pt idx="2941">
                <c:v>42636</c:v>
              </c:pt>
              <c:pt idx="2942">
                <c:v>42639</c:v>
              </c:pt>
              <c:pt idx="2943">
                <c:v>42640</c:v>
              </c:pt>
              <c:pt idx="2944">
                <c:v>42641</c:v>
              </c:pt>
              <c:pt idx="2945">
                <c:v>42642</c:v>
              </c:pt>
              <c:pt idx="2946">
                <c:v>42643</c:v>
              </c:pt>
              <c:pt idx="2947">
                <c:v>42646</c:v>
              </c:pt>
              <c:pt idx="2948">
                <c:v>42647</c:v>
              </c:pt>
              <c:pt idx="2949">
                <c:v>42648</c:v>
              </c:pt>
              <c:pt idx="2950">
                <c:v>42649</c:v>
              </c:pt>
              <c:pt idx="2951">
                <c:v>42650</c:v>
              </c:pt>
              <c:pt idx="2952">
                <c:v>42653</c:v>
              </c:pt>
              <c:pt idx="2953">
                <c:v>42654</c:v>
              </c:pt>
              <c:pt idx="2954">
                <c:v>42655</c:v>
              </c:pt>
              <c:pt idx="2955">
                <c:v>42656</c:v>
              </c:pt>
              <c:pt idx="2956">
                <c:v>42657</c:v>
              </c:pt>
              <c:pt idx="2957">
                <c:v>42660</c:v>
              </c:pt>
              <c:pt idx="2958">
                <c:v>42661</c:v>
              </c:pt>
              <c:pt idx="2959">
                <c:v>42662</c:v>
              </c:pt>
              <c:pt idx="2960">
                <c:v>42663</c:v>
              </c:pt>
              <c:pt idx="2961">
                <c:v>42664</c:v>
              </c:pt>
              <c:pt idx="2962">
                <c:v>42667</c:v>
              </c:pt>
              <c:pt idx="2963">
                <c:v>42668</c:v>
              </c:pt>
              <c:pt idx="2964">
                <c:v>42669</c:v>
              </c:pt>
              <c:pt idx="2965">
                <c:v>42670</c:v>
              </c:pt>
              <c:pt idx="2966">
                <c:v>42671</c:v>
              </c:pt>
              <c:pt idx="2967">
                <c:v>42674</c:v>
              </c:pt>
              <c:pt idx="2968">
                <c:v>42675</c:v>
              </c:pt>
              <c:pt idx="2969">
                <c:v>42676</c:v>
              </c:pt>
              <c:pt idx="2970">
                <c:v>42677</c:v>
              </c:pt>
              <c:pt idx="2971">
                <c:v>42678</c:v>
              </c:pt>
              <c:pt idx="2972">
                <c:v>42681</c:v>
              </c:pt>
              <c:pt idx="2973">
                <c:v>42682</c:v>
              </c:pt>
              <c:pt idx="2974">
                <c:v>42683</c:v>
              </c:pt>
              <c:pt idx="2975">
                <c:v>42684</c:v>
              </c:pt>
              <c:pt idx="2976">
                <c:v>42685</c:v>
              </c:pt>
              <c:pt idx="2977">
                <c:v>42688</c:v>
              </c:pt>
              <c:pt idx="2978">
                <c:v>42689</c:v>
              </c:pt>
              <c:pt idx="2979">
                <c:v>42690</c:v>
              </c:pt>
              <c:pt idx="2980">
                <c:v>42691</c:v>
              </c:pt>
              <c:pt idx="2981">
                <c:v>42692</c:v>
              </c:pt>
              <c:pt idx="2982">
                <c:v>42695</c:v>
              </c:pt>
              <c:pt idx="2983">
                <c:v>42696</c:v>
              </c:pt>
              <c:pt idx="2984">
                <c:v>42697</c:v>
              </c:pt>
              <c:pt idx="2985">
                <c:v>42698</c:v>
              </c:pt>
              <c:pt idx="2986">
                <c:v>42699</c:v>
              </c:pt>
              <c:pt idx="2987">
                <c:v>42702</c:v>
              </c:pt>
              <c:pt idx="2988">
                <c:v>42703</c:v>
              </c:pt>
              <c:pt idx="2989">
                <c:v>42704</c:v>
              </c:pt>
              <c:pt idx="2990">
                <c:v>42705</c:v>
              </c:pt>
              <c:pt idx="2991">
                <c:v>42706</c:v>
              </c:pt>
              <c:pt idx="2992">
                <c:v>42709</c:v>
              </c:pt>
              <c:pt idx="2993">
                <c:v>42710</c:v>
              </c:pt>
              <c:pt idx="2994">
                <c:v>42711</c:v>
              </c:pt>
              <c:pt idx="2995">
                <c:v>42712</c:v>
              </c:pt>
              <c:pt idx="2996">
                <c:v>42713</c:v>
              </c:pt>
              <c:pt idx="2997">
                <c:v>42716</c:v>
              </c:pt>
              <c:pt idx="2998">
                <c:v>42717</c:v>
              </c:pt>
              <c:pt idx="2999">
                <c:v>42718</c:v>
              </c:pt>
              <c:pt idx="3000">
                <c:v>42719</c:v>
              </c:pt>
              <c:pt idx="3001">
                <c:v>42720</c:v>
              </c:pt>
              <c:pt idx="3002">
                <c:v>42723</c:v>
              </c:pt>
              <c:pt idx="3003">
                <c:v>42724</c:v>
              </c:pt>
              <c:pt idx="3004">
                <c:v>42725</c:v>
              </c:pt>
              <c:pt idx="3005">
                <c:v>42726</c:v>
              </c:pt>
              <c:pt idx="3006">
                <c:v>42727</c:v>
              </c:pt>
              <c:pt idx="3007">
                <c:v>42732</c:v>
              </c:pt>
              <c:pt idx="3008">
                <c:v>42733</c:v>
              </c:pt>
              <c:pt idx="3009">
                <c:v>42734</c:v>
              </c:pt>
              <c:pt idx="3010">
                <c:v>42738</c:v>
              </c:pt>
              <c:pt idx="3011">
                <c:v>42739</c:v>
              </c:pt>
              <c:pt idx="3012">
                <c:v>42740</c:v>
              </c:pt>
              <c:pt idx="3013">
                <c:v>42741</c:v>
              </c:pt>
              <c:pt idx="3014">
                <c:v>42744</c:v>
              </c:pt>
              <c:pt idx="3015">
                <c:v>42745</c:v>
              </c:pt>
              <c:pt idx="3016">
                <c:v>42746</c:v>
              </c:pt>
              <c:pt idx="3017">
                <c:v>42747</c:v>
              </c:pt>
              <c:pt idx="3018">
                <c:v>42748</c:v>
              </c:pt>
              <c:pt idx="3019">
                <c:v>42751</c:v>
              </c:pt>
              <c:pt idx="3020">
                <c:v>42752</c:v>
              </c:pt>
              <c:pt idx="3021">
                <c:v>42753</c:v>
              </c:pt>
              <c:pt idx="3022">
                <c:v>42754</c:v>
              </c:pt>
              <c:pt idx="3023">
                <c:v>42755</c:v>
              </c:pt>
              <c:pt idx="3024">
                <c:v>42758</c:v>
              </c:pt>
              <c:pt idx="3025">
                <c:v>42759</c:v>
              </c:pt>
              <c:pt idx="3026">
                <c:v>42760</c:v>
              </c:pt>
              <c:pt idx="3027">
                <c:v>42762</c:v>
              </c:pt>
              <c:pt idx="3028">
                <c:v>42765</c:v>
              </c:pt>
              <c:pt idx="3029">
                <c:v>42766</c:v>
              </c:pt>
              <c:pt idx="3030">
                <c:v>42767</c:v>
              </c:pt>
              <c:pt idx="3031">
                <c:v>42768</c:v>
              </c:pt>
              <c:pt idx="3032">
                <c:v>42769</c:v>
              </c:pt>
              <c:pt idx="3033">
                <c:v>42772</c:v>
              </c:pt>
              <c:pt idx="3034">
                <c:v>42773</c:v>
              </c:pt>
              <c:pt idx="3035">
                <c:v>42774</c:v>
              </c:pt>
              <c:pt idx="3036">
                <c:v>42775</c:v>
              </c:pt>
              <c:pt idx="3037">
                <c:v>42776</c:v>
              </c:pt>
              <c:pt idx="3038">
                <c:v>42779</c:v>
              </c:pt>
              <c:pt idx="3039">
                <c:v>42780</c:v>
              </c:pt>
              <c:pt idx="3040">
                <c:v>42781</c:v>
              </c:pt>
              <c:pt idx="3041">
                <c:v>42782</c:v>
              </c:pt>
              <c:pt idx="3042">
                <c:v>42783</c:v>
              </c:pt>
              <c:pt idx="3043">
                <c:v>42786</c:v>
              </c:pt>
              <c:pt idx="3044">
                <c:v>42787</c:v>
              </c:pt>
              <c:pt idx="3045">
                <c:v>42788</c:v>
              </c:pt>
              <c:pt idx="3046">
                <c:v>42789</c:v>
              </c:pt>
              <c:pt idx="3047">
                <c:v>42790</c:v>
              </c:pt>
              <c:pt idx="3048">
                <c:v>42793</c:v>
              </c:pt>
              <c:pt idx="3049">
                <c:v>42794</c:v>
              </c:pt>
              <c:pt idx="3050">
                <c:v>42795</c:v>
              </c:pt>
              <c:pt idx="3051">
                <c:v>42796</c:v>
              </c:pt>
              <c:pt idx="3052">
                <c:v>42797</c:v>
              </c:pt>
              <c:pt idx="3053">
                <c:v>42800</c:v>
              </c:pt>
              <c:pt idx="3054">
                <c:v>42801</c:v>
              </c:pt>
              <c:pt idx="3055">
                <c:v>42802</c:v>
              </c:pt>
              <c:pt idx="3056">
                <c:v>42803</c:v>
              </c:pt>
              <c:pt idx="3057">
                <c:v>42804</c:v>
              </c:pt>
              <c:pt idx="3058">
                <c:v>42807</c:v>
              </c:pt>
              <c:pt idx="3059">
                <c:v>42808</c:v>
              </c:pt>
              <c:pt idx="3060">
                <c:v>42809</c:v>
              </c:pt>
              <c:pt idx="3061">
                <c:v>42810</c:v>
              </c:pt>
              <c:pt idx="3062">
                <c:v>42811</c:v>
              </c:pt>
              <c:pt idx="3063">
                <c:v>42814</c:v>
              </c:pt>
              <c:pt idx="3064">
                <c:v>42815</c:v>
              </c:pt>
              <c:pt idx="3065">
                <c:v>42816</c:v>
              </c:pt>
              <c:pt idx="3066">
                <c:v>42817</c:v>
              </c:pt>
              <c:pt idx="3067">
                <c:v>42818</c:v>
              </c:pt>
              <c:pt idx="3068">
                <c:v>42821</c:v>
              </c:pt>
              <c:pt idx="3069">
                <c:v>42822</c:v>
              </c:pt>
              <c:pt idx="3070">
                <c:v>42823</c:v>
              </c:pt>
              <c:pt idx="3071">
                <c:v>42824</c:v>
              </c:pt>
              <c:pt idx="3072">
                <c:v>42825</c:v>
              </c:pt>
              <c:pt idx="3073">
                <c:v>42828</c:v>
              </c:pt>
              <c:pt idx="3074">
                <c:v>42829</c:v>
              </c:pt>
              <c:pt idx="3075">
                <c:v>42830</c:v>
              </c:pt>
              <c:pt idx="3076">
                <c:v>42831</c:v>
              </c:pt>
              <c:pt idx="3077">
                <c:v>42832</c:v>
              </c:pt>
              <c:pt idx="3078">
                <c:v>42835</c:v>
              </c:pt>
              <c:pt idx="3079">
                <c:v>42836</c:v>
              </c:pt>
              <c:pt idx="3080">
                <c:v>42837</c:v>
              </c:pt>
              <c:pt idx="3081">
                <c:v>42838</c:v>
              </c:pt>
              <c:pt idx="3082">
                <c:v>42843</c:v>
              </c:pt>
              <c:pt idx="3083">
                <c:v>42844</c:v>
              </c:pt>
              <c:pt idx="3084">
                <c:v>42845</c:v>
              </c:pt>
              <c:pt idx="3085">
                <c:v>42846</c:v>
              </c:pt>
              <c:pt idx="3086">
                <c:v>42849</c:v>
              </c:pt>
              <c:pt idx="3087">
                <c:v>42851</c:v>
              </c:pt>
              <c:pt idx="3088">
                <c:v>42852</c:v>
              </c:pt>
              <c:pt idx="3089">
                <c:v>42853</c:v>
              </c:pt>
              <c:pt idx="3090">
                <c:v>42856</c:v>
              </c:pt>
              <c:pt idx="3091">
                <c:v>42857</c:v>
              </c:pt>
              <c:pt idx="3092">
                <c:v>42858</c:v>
              </c:pt>
              <c:pt idx="3093">
                <c:v>42859</c:v>
              </c:pt>
              <c:pt idx="3094">
                <c:v>42860</c:v>
              </c:pt>
              <c:pt idx="3095">
                <c:v>42863</c:v>
              </c:pt>
              <c:pt idx="3096">
                <c:v>42864</c:v>
              </c:pt>
              <c:pt idx="3097">
                <c:v>42865</c:v>
              </c:pt>
              <c:pt idx="3098">
                <c:v>42866</c:v>
              </c:pt>
              <c:pt idx="3099">
                <c:v>42867</c:v>
              </c:pt>
              <c:pt idx="3100">
                <c:v>42870</c:v>
              </c:pt>
              <c:pt idx="3101">
                <c:v>42871</c:v>
              </c:pt>
              <c:pt idx="3102">
                <c:v>42872</c:v>
              </c:pt>
              <c:pt idx="3103">
                <c:v>42873</c:v>
              </c:pt>
              <c:pt idx="3104">
                <c:v>42874</c:v>
              </c:pt>
              <c:pt idx="3105">
                <c:v>42877</c:v>
              </c:pt>
              <c:pt idx="3106">
                <c:v>42878</c:v>
              </c:pt>
              <c:pt idx="3107">
                <c:v>42879</c:v>
              </c:pt>
              <c:pt idx="3108">
                <c:v>42880</c:v>
              </c:pt>
              <c:pt idx="3109">
                <c:v>42881</c:v>
              </c:pt>
              <c:pt idx="3110">
                <c:v>42884</c:v>
              </c:pt>
              <c:pt idx="3111">
                <c:v>42885</c:v>
              </c:pt>
              <c:pt idx="3112">
                <c:v>42886</c:v>
              </c:pt>
              <c:pt idx="3113">
                <c:v>42887</c:v>
              </c:pt>
              <c:pt idx="3114">
                <c:v>42888</c:v>
              </c:pt>
              <c:pt idx="3115">
                <c:v>42891</c:v>
              </c:pt>
              <c:pt idx="3116">
                <c:v>42892</c:v>
              </c:pt>
              <c:pt idx="3117">
                <c:v>42893</c:v>
              </c:pt>
              <c:pt idx="3118">
                <c:v>42894</c:v>
              </c:pt>
              <c:pt idx="3119">
                <c:v>42895</c:v>
              </c:pt>
              <c:pt idx="3120">
                <c:v>42899</c:v>
              </c:pt>
              <c:pt idx="3121">
                <c:v>42900</c:v>
              </c:pt>
              <c:pt idx="3122">
                <c:v>42901</c:v>
              </c:pt>
              <c:pt idx="3123">
                <c:v>42902</c:v>
              </c:pt>
              <c:pt idx="3124">
                <c:v>42905</c:v>
              </c:pt>
              <c:pt idx="3125">
                <c:v>42906</c:v>
              </c:pt>
              <c:pt idx="3126">
                <c:v>42907</c:v>
              </c:pt>
              <c:pt idx="3127">
                <c:v>42908</c:v>
              </c:pt>
              <c:pt idx="3128">
                <c:v>42909</c:v>
              </c:pt>
              <c:pt idx="3129">
                <c:v>42912</c:v>
              </c:pt>
              <c:pt idx="3130">
                <c:v>42913</c:v>
              </c:pt>
              <c:pt idx="3131">
                <c:v>42914</c:v>
              </c:pt>
              <c:pt idx="3132">
                <c:v>42915</c:v>
              </c:pt>
              <c:pt idx="3133">
                <c:v>42916</c:v>
              </c:pt>
              <c:pt idx="3134">
                <c:v>42919</c:v>
              </c:pt>
              <c:pt idx="3135">
                <c:v>42920</c:v>
              </c:pt>
              <c:pt idx="3136">
                <c:v>42921</c:v>
              </c:pt>
              <c:pt idx="3137">
                <c:v>42922</c:v>
              </c:pt>
              <c:pt idx="3138">
                <c:v>42923</c:v>
              </c:pt>
              <c:pt idx="3139">
                <c:v>42926</c:v>
              </c:pt>
              <c:pt idx="3140">
                <c:v>42927</c:v>
              </c:pt>
              <c:pt idx="3141">
                <c:v>42928</c:v>
              </c:pt>
              <c:pt idx="3142">
                <c:v>42929</c:v>
              </c:pt>
              <c:pt idx="3143">
                <c:v>42930</c:v>
              </c:pt>
              <c:pt idx="3144">
                <c:v>42933</c:v>
              </c:pt>
              <c:pt idx="3145">
                <c:v>42934</c:v>
              </c:pt>
              <c:pt idx="3146">
                <c:v>42935</c:v>
              </c:pt>
              <c:pt idx="3147">
                <c:v>42936</c:v>
              </c:pt>
              <c:pt idx="3148">
                <c:v>42937</c:v>
              </c:pt>
              <c:pt idx="3149">
                <c:v>42940</c:v>
              </c:pt>
              <c:pt idx="3150">
                <c:v>42941</c:v>
              </c:pt>
              <c:pt idx="3151">
                <c:v>42942</c:v>
              </c:pt>
              <c:pt idx="3152">
                <c:v>42943</c:v>
              </c:pt>
              <c:pt idx="3153">
                <c:v>42944</c:v>
              </c:pt>
              <c:pt idx="3154">
                <c:v>42947</c:v>
              </c:pt>
              <c:pt idx="3155">
                <c:v>42948</c:v>
              </c:pt>
              <c:pt idx="3156">
                <c:v>42949</c:v>
              </c:pt>
              <c:pt idx="3157">
                <c:v>42950</c:v>
              </c:pt>
              <c:pt idx="3158">
                <c:v>42951</c:v>
              </c:pt>
              <c:pt idx="3159">
                <c:v>42954</c:v>
              </c:pt>
              <c:pt idx="3160">
                <c:v>42955</c:v>
              </c:pt>
              <c:pt idx="3161">
                <c:v>42956</c:v>
              </c:pt>
              <c:pt idx="3162">
                <c:v>42957</c:v>
              </c:pt>
              <c:pt idx="3163">
                <c:v>42958</c:v>
              </c:pt>
              <c:pt idx="3164">
                <c:v>42961</c:v>
              </c:pt>
              <c:pt idx="3165">
                <c:v>42962</c:v>
              </c:pt>
              <c:pt idx="3166">
                <c:v>42963</c:v>
              </c:pt>
              <c:pt idx="3167">
                <c:v>42964</c:v>
              </c:pt>
              <c:pt idx="3168">
                <c:v>42965</c:v>
              </c:pt>
              <c:pt idx="3169">
                <c:v>42968</c:v>
              </c:pt>
              <c:pt idx="3170">
                <c:v>42969</c:v>
              </c:pt>
              <c:pt idx="3171">
                <c:v>42970</c:v>
              </c:pt>
              <c:pt idx="3172">
                <c:v>42971</c:v>
              </c:pt>
              <c:pt idx="3173">
                <c:v>42972</c:v>
              </c:pt>
              <c:pt idx="3174">
                <c:v>42975</c:v>
              </c:pt>
              <c:pt idx="3175">
                <c:v>42976</c:v>
              </c:pt>
              <c:pt idx="3176">
                <c:v>42977</c:v>
              </c:pt>
              <c:pt idx="3177">
                <c:v>42978</c:v>
              </c:pt>
              <c:pt idx="3178">
                <c:v>42979</c:v>
              </c:pt>
              <c:pt idx="3179">
                <c:v>42982</c:v>
              </c:pt>
              <c:pt idx="3180">
                <c:v>42983</c:v>
              </c:pt>
              <c:pt idx="3181">
                <c:v>42984</c:v>
              </c:pt>
              <c:pt idx="3182">
                <c:v>42985</c:v>
              </c:pt>
              <c:pt idx="3183">
                <c:v>42986</c:v>
              </c:pt>
              <c:pt idx="3184">
                <c:v>42989</c:v>
              </c:pt>
              <c:pt idx="3185">
                <c:v>42990</c:v>
              </c:pt>
              <c:pt idx="3186">
                <c:v>42991</c:v>
              </c:pt>
              <c:pt idx="3187">
                <c:v>42992</c:v>
              </c:pt>
              <c:pt idx="3188">
                <c:v>42993</c:v>
              </c:pt>
              <c:pt idx="3189">
                <c:v>42996</c:v>
              </c:pt>
              <c:pt idx="3190">
                <c:v>42997</c:v>
              </c:pt>
              <c:pt idx="3191">
                <c:v>42998</c:v>
              </c:pt>
              <c:pt idx="3192">
                <c:v>42999</c:v>
              </c:pt>
              <c:pt idx="3193">
                <c:v>43000</c:v>
              </c:pt>
              <c:pt idx="3194">
                <c:v>43003</c:v>
              </c:pt>
              <c:pt idx="3195">
                <c:v>43004</c:v>
              </c:pt>
              <c:pt idx="3196">
                <c:v>43005</c:v>
              </c:pt>
              <c:pt idx="3197">
                <c:v>43006</c:v>
              </c:pt>
              <c:pt idx="3198">
                <c:v>43007</c:v>
              </c:pt>
              <c:pt idx="3199">
                <c:v>43010</c:v>
              </c:pt>
              <c:pt idx="3200">
                <c:v>43011</c:v>
              </c:pt>
              <c:pt idx="3201">
                <c:v>43012</c:v>
              </c:pt>
              <c:pt idx="3202">
                <c:v>43013</c:v>
              </c:pt>
              <c:pt idx="3203">
                <c:v>43014</c:v>
              </c:pt>
              <c:pt idx="3204">
                <c:v>43017</c:v>
              </c:pt>
              <c:pt idx="3205">
                <c:v>43018</c:v>
              </c:pt>
              <c:pt idx="3206">
                <c:v>43019</c:v>
              </c:pt>
              <c:pt idx="3207">
                <c:v>43020</c:v>
              </c:pt>
              <c:pt idx="3208">
                <c:v>43021</c:v>
              </c:pt>
              <c:pt idx="3209">
                <c:v>43024</c:v>
              </c:pt>
              <c:pt idx="3210">
                <c:v>43025</c:v>
              </c:pt>
              <c:pt idx="3211">
                <c:v>43026</c:v>
              </c:pt>
              <c:pt idx="3212">
                <c:v>43027</c:v>
              </c:pt>
              <c:pt idx="3213">
                <c:v>43028</c:v>
              </c:pt>
              <c:pt idx="3214">
                <c:v>43031</c:v>
              </c:pt>
              <c:pt idx="3215">
                <c:v>43032</c:v>
              </c:pt>
              <c:pt idx="3216">
                <c:v>43033</c:v>
              </c:pt>
              <c:pt idx="3217">
                <c:v>43034</c:v>
              </c:pt>
              <c:pt idx="3218">
                <c:v>43035</c:v>
              </c:pt>
              <c:pt idx="3219">
                <c:v>43038</c:v>
              </c:pt>
              <c:pt idx="3220">
                <c:v>43039</c:v>
              </c:pt>
              <c:pt idx="3221">
                <c:v>43040</c:v>
              </c:pt>
              <c:pt idx="3222">
                <c:v>43041</c:v>
              </c:pt>
              <c:pt idx="3223">
                <c:v>43042</c:v>
              </c:pt>
              <c:pt idx="3224">
                <c:v>43045</c:v>
              </c:pt>
              <c:pt idx="3225">
                <c:v>43046</c:v>
              </c:pt>
              <c:pt idx="3226">
                <c:v>43047</c:v>
              </c:pt>
              <c:pt idx="3227">
                <c:v>43048</c:v>
              </c:pt>
              <c:pt idx="3228">
                <c:v>43049</c:v>
              </c:pt>
              <c:pt idx="3229">
                <c:v>43052</c:v>
              </c:pt>
              <c:pt idx="3230">
                <c:v>43053</c:v>
              </c:pt>
              <c:pt idx="3231">
                <c:v>43054</c:v>
              </c:pt>
              <c:pt idx="3232">
                <c:v>43055</c:v>
              </c:pt>
              <c:pt idx="3233">
                <c:v>43056</c:v>
              </c:pt>
              <c:pt idx="3234">
                <c:v>43059</c:v>
              </c:pt>
              <c:pt idx="3235">
                <c:v>43060</c:v>
              </c:pt>
              <c:pt idx="3236">
                <c:v>43061</c:v>
              </c:pt>
              <c:pt idx="3237">
                <c:v>43062</c:v>
              </c:pt>
              <c:pt idx="3238">
                <c:v>43063</c:v>
              </c:pt>
              <c:pt idx="3239">
                <c:v>43066</c:v>
              </c:pt>
              <c:pt idx="3240">
                <c:v>43067</c:v>
              </c:pt>
              <c:pt idx="3241">
                <c:v>43068</c:v>
              </c:pt>
              <c:pt idx="3242">
                <c:v>43069</c:v>
              </c:pt>
              <c:pt idx="3243">
                <c:v>43070</c:v>
              </c:pt>
              <c:pt idx="3244">
                <c:v>43073</c:v>
              </c:pt>
              <c:pt idx="3245">
                <c:v>43074</c:v>
              </c:pt>
              <c:pt idx="3246">
                <c:v>43075</c:v>
              </c:pt>
              <c:pt idx="3247">
                <c:v>43076</c:v>
              </c:pt>
              <c:pt idx="3248">
                <c:v>43077</c:v>
              </c:pt>
              <c:pt idx="3249">
                <c:v>43080</c:v>
              </c:pt>
              <c:pt idx="3250">
                <c:v>43081</c:v>
              </c:pt>
              <c:pt idx="3251">
                <c:v>43082</c:v>
              </c:pt>
              <c:pt idx="3252">
                <c:v>43083</c:v>
              </c:pt>
              <c:pt idx="3253">
                <c:v>43084</c:v>
              </c:pt>
              <c:pt idx="3254">
                <c:v>43087</c:v>
              </c:pt>
              <c:pt idx="3255">
                <c:v>43088</c:v>
              </c:pt>
              <c:pt idx="3256">
                <c:v>43089</c:v>
              </c:pt>
              <c:pt idx="3257">
                <c:v>43090</c:v>
              </c:pt>
              <c:pt idx="3258">
                <c:v>43091</c:v>
              </c:pt>
              <c:pt idx="3259">
                <c:v>43096</c:v>
              </c:pt>
              <c:pt idx="3260">
                <c:v>43097</c:v>
              </c:pt>
              <c:pt idx="3261">
                <c:v>43098</c:v>
              </c:pt>
              <c:pt idx="3262">
                <c:v>43102</c:v>
              </c:pt>
              <c:pt idx="3263">
                <c:v>43103</c:v>
              </c:pt>
              <c:pt idx="3264">
                <c:v>43104</c:v>
              </c:pt>
              <c:pt idx="3265">
                <c:v>43105</c:v>
              </c:pt>
              <c:pt idx="3266">
                <c:v>43108</c:v>
              </c:pt>
              <c:pt idx="3267">
                <c:v>43109</c:v>
              </c:pt>
              <c:pt idx="3268">
                <c:v>43110</c:v>
              </c:pt>
              <c:pt idx="3269">
                <c:v>43111</c:v>
              </c:pt>
              <c:pt idx="3270">
                <c:v>43112</c:v>
              </c:pt>
              <c:pt idx="3271">
                <c:v>43115</c:v>
              </c:pt>
              <c:pt idx="3272">
                <c:v>43116</c:v>
              </c:pt>
              <c:pt idx="3273">
                <c:v>43117</c:v>
              </c:pt>
              <c:pt idx="3274">
                <c:v>43118</c:v>
              </c:pt>
              <c:pt idx="3275">
                <c:v>43119</c:v>
              </c:pt>
              <c:pt idx="3276">
                <c:v>43122</c:v>
              </c:pt>
              <c:pt idx="3277">
                <c:v>43123</c:v>
              </c:pt>
              <c:pt idx="3278">
                <c:v>43124</c:v>
              </c:pt>
              <c:pt idx="3279">
                <c:v>43125</c:v>
              </c:pt>
              <c:pt idx="3280">
                <c:v>43129</c:v>
              </c:pt>
              <c:pt idx="3281">
                <c:v>43130</c:v>
              </c:pt>
              <c:pt idx="3282">
                <c:v>43131</c:v>
              </c:pt>
              <c:pt idx="3283">
                <c:v>43132</c:v>
              </c:pt>
              <c:pt idx="3284">
                <c:v>43133</c:v>
              </c:pt>
              <c:pt idx="3285">
                <c:v>43136</c:v>
              </c:pt>
              <c:pt idx="3286">
                <c:v>43137</c:v>
              </c:pt>
              <c:pt idx="3287">
                <c:v>43138</c:v>
              </c:pt>
              <c:pt idx="3288">
                <c:v>43139</c:v>
              </c:pt>
              <c:pt idx="3289">
                <c:v>43140</c:v>
              </c:pt>
              <c:pt idx="3290">
                <c:v>43143</c:v>
              </c:pt>
              <c:pt idx="3291">
                <c:v>43144</c:v>
              </c:pt>
              <c:pt idx="3292">
                <c:v>43145</c:v>
              </c:pt>
              <c:pt idx="3293">
                <c:v>43146</c:v>
              </c:pt>
              <c:pt idx="3294">
                <c:v>43147</c:v>
              </c:pt>
              <c:pt idx="3295">
                <c:v>43150</c:v>
              </c:pt>
              <c:pt idx="3296">
                <c:v>43151</c:v>
              </c:pt>
              <c:pt idx="3297">
                <c:v>43152</c:v>
              </c:pt>
              <c:pt idx="3298">
                <c:v>43153</c:v>
              </c:pt>
              <c:pt idx="3299">
                <c:v>43154</c:v>
              </c:pt>
              <c:pt idx="3300">
                <c:v>43157</c:v>
              </c:pt>
              <c:pt idx="3301">
                <c:v>43158</c:v>
              </c:pt>
              <c:pt idx="3302">
                <c:v>43159</c:v>
              </c:pt>
              <c:pt idx="3303">
                <c:v>43160</c:v>
              </c:pt>
              <c:pt idx="3304">
                <c:v>43161</c:v>
              </c:pt>
              <c:pt idx="3305">
                <c:v>43164</c:v>
              </c:pt>
              <c:pt idx="3306">
                <c:v>43165</c:v>
              </c:pt>
              <c:pt idx="3307">
                <c:v>43166</c:v>
              </c:pt>
              <c:pt idx="3308">
                <c:v>43167</c:v>
              </c:pt>
              <c:pt idx="3309">
                <c:v>43168</c:v>
              </c:pt>
              <c:pt idx="3310">
                <c:v>43171</c:v>
              </c:pt>
              <c:pt idx="3311">
                <c:v>43172</c:v>
              </c:pt>
              <c:pt idx="3312">
                <c:v>43173</c:v>
              </c:pt>
              <c:pt idx="3313">
                <c:v>43174</c:v>
              </c:pt>
              <c:pt idx="3314">
                <c:v>43175</c:v>
              </c:pt>
              <c:pt idx="3315">
                <c:v>43178</c:v>
              </c:pt>
              <c:pt idx="3316">
                <c:v>43179</c:v>
              </c:pt>
              <c:pt idx="3317">
                <c:v>43180</c:v>
              </c:pt>
              <c:pt idx="3318">
                <c:v>43181</c:v>
              </c:pt>
              <c:pt idx="3319">
                <c:v>43182</c:v>
              </c:pt>
              <c:pt idx="3320">
                <c:v>43185</c:v>
              </c:pt>
              <c:pt idx="3321">
                <c:v>43186</c:v>
              </c:pt>
              <c:pt idx="3322">
                <c:v>43187</c:v>
              </c:pt>
              <c:pt idx="3323">
                <c:v>43188</c:v>
              </c:pt>
              <c:pt idx="3324">
                <c:v>43193</c:v>
              </c:pt>
              <c:pt idx="3325">
                <c:v>43194</c:v>
              </c:pt>
              <c:pt idx="3326">
                <c:v>43195</c:v>
              </c:pt>
              <c:pt idx="3327">
                <c:v>43196</c:v>
              </c:pt>
              <c:pt idx="3328">
                <c:v>43199</c:v>
              </c:pt>
              <c:pt idx="3329">
                <c:v>43200</c:v>
              </c:pt>
              <c:pt idx="3330">
                <c:v>43201</c:v>
              </c:pt>
              <c:pt idx="3331">
                <c:v>43202</c:v>
              </c:pt>
              <c:pt idx="3332">
                <c:v>43203</c:v>
              </c:pt>
              <c:pt idx="3333">
                <c:v>43206</c:v>
              </c:pt>
              <c:pt idx="3334">
                <c:v>43207</c:v>
              </c:pt>
              <c:pt idx="3335">
                <c:v>43208</c:v>
              </c:pt>
              <c:pt idx="3336">
                <c:v>43209</c:v>
              </c:pt>
              <c:pt idx="3337">
                <c:v>43210</c:v>
              </c:pt>
              <c:pt idx="3338">
                <c:v>43213</c:v>
              </c:pt>
              <c:pt idx="3339">
                <c:v>43214</c:v>
              </c:pt>
              <c:pt idx="3340">
                <c:v>43216</c:v>
              </c:pt>
              <c:pt idx="3341">
                <c:v>43217</c:v>
              </c:pt>
              <c:pt idx="3342">
                <c:v>43220</c:v>
              </c:pt>
              <c:pt idx="3343">
                <c:v>43221</c:v>
              </c:pt>
              <c:pt idx="3344">
                <c:v>43222</c:v>
              </c:pt>
              <c:pt idx="3345">
                <c:v>43223</c:v>
              </c:pt>
              <c:pt idx="3346">
                <c:v>43224</c:v>
              </c:pt>
              <c:pt idx="3347">
                <c:v>43227</c:v>
              </c:pt>
              <c:pt idx="3348">
                <c:v>43228</c:v>
              </c:pt>
              <c:pt idx="3349">
                <c:v>43229</c:v>
              </c:pt>
              <c:pt idx="3350">
                <c:v>43230</c:v>
              </c:pt>
              <c:pt idx="3351">
                <c:v>43231</c:v>
              </c:pt>
              <c:pt idx="3352">
                <c:v>43234</c:v>
              </c:pt>
              <c:pt idx="3353">
                <c:v>43235</c:v>
              </c:pt>
              <c:pt idx="3354">
                <c:v>43236</c:v>
              </c:pt>
              <c:pt idx="3355">
                <c:v>43237</c:v>
              </c:pt>
              <c:pt idx="3356">
                <c:v>43238</c:v>
              </c:pt>
              <c:pt idx="3357">
                <c:v>43241</c:v>
              </c:pt>
              <c:pt idx="3358">
                <c:v>43242</c:v>
              </c:pt>
              <c:pt idx="3359">
                <c:v>43243</c:v>
              </c:pt>
              <c:pt idx="3360">
                <c:v>43244</c:v>
              </c:pt>
              <c:pt idx="3361">
                <c:v>43245</c:v>
              </c:pt>
              <c:pt idx="3362">
                <c:v>43248</c:v>
              </c:pt>
              <c:pt idx="3363">
                <c:v>43249</c:v>
              </c:pt>
              <c:pt idx="3364">
                <c:v>43250</c:v>
              </c:pt>
              <c:pt idx="3365">
                <c:v>43251</c:v>
              </c:pt>
              <c:pt idx="3366">
                <c:v>43252</c:v>
              </c:pt>
              <c:pt idx="3367">
                <c:v>43255</c:v>
              </c:pt>
              <c:pt idx="3368">
                <c:v>43256</c:v>
              </c:pt>
              <c:pt idx="3369">
                <c:v>43257</c:v>
              </c:pt>
              <c:pt idx="3370">
                <c:v>43258</c:v>
              </c:pt>
              <c:pt idx="3371">
                <c:v>43259</c:v>
              </c:pt>
              <c:pt idx="3372">
                <c:v>43263</c:v>
              </c:pt>
              <c:pt idx="3373">
                <c:v>43264</c:v>
              </c:pt>
              <c:pt idx="3374">
                <c:v>43265</c:v>
              </c:pt>
              <c:pt idx="3375">
                <c:v>43266</c:v>
              </c:pt>
              <c:pt idx="3376">
                <c:v>43269</c:v>
              </c:pt>
              <c:pt idx="3377">
                <c:v>43270</c:v>
              </c:pt>
              <c:pt idx="3378">
                <c:v>43271</c:v>
              </c:pt>
              <c:pt idx="3379">
                <c:v>43272</c:v>
              </c:pt>
              <c:pt idx="3380">
                <c:v>43273</c:v>
              </c:pt>
              <c:pt idx="3381">
                <c:v>43276</c:v>
              </c:pt>
              <c:pt idx="3382">
                <c:v>43277</c:v>
              </c:pt>
              <c:pt idx="3383">
                <c:v>43278</c:v>
              </c:pt>
              <c:pt idx="3384">
                <c:v>43279</c:v>
              </c:pt>
              <c:pt idx="3385">
                <c:v>43280</c:v>
              </c:pt>
              <c:pt idx="3386">
                <c:v>43283</c:v>
              </c:pt>
              <c:pt idx="3387">
                <c:v>43284</c:v>
              </c:pt>
              <c:pt idx="3388">
                <c:v>43285</c:v>
              </c:pt>
              <c:pt idx="3389">
                <c:v>43286</c:v>
              </c:pt>
              <c:pt idx="3390">
                <c:v>43287</c:v>
              </c:pt>
              <c:pt idx="3391">
                <c:v>43290</c:v>
              </c:pt>
              <c:pt idx="3392">
                <c:v>43291</c:v>
              </c:pt>
              <c:pt idx="3393">
                <c:v>43292</c:v>
              </c:pt>
              <c:pt idx="3394">
                <c:v>43293</c:v>
              </c:pt>
              <c:pt idx="3395">
                <c:v>43294</c:v>
              </c:pt>
              <c:pt idx="3396">
                <c:v>43297</c:v>
              </c:pt>
              <c:pt idx="3397">
                <c:v>43298</c:v>
              </c:pt>
              <c:pt idx="3398">
                <c:v>43299</c:v>
              </c:pt>
              <c:pt idx="3399">
                <c:v>43300</c:v>
              </c:pt>
              <c:pt idx="3400">
                <c:v>43301</c:v>
              </c:pt>
              <c:pt idx="3401">
                <c:v>43304</c:v>
              </c:pt>
              <c:pt idx="3402">
                <c:v>43305</c:v>
              </c:pt>
              <c:pt idx="3403">
                <c:v>43306</c:v>
              </c:pt>
              <c:pt idx="3404">
                <c:v>43307</c:v>
              </c:pt>
              <c:pt idx="3405">
                <c:v>43308</c:v>
              </c:pt>
              <c:pt idx="3406">
                <c:v>43311</c:v>
              </c:pt>
              <c:pt idx="3407">
                <c:v>43312</c:v>
              </c:pt>
              <c:pt idx="3408">
                <c:v>43313</c:v>
              </c:pt>
              <c:pt idx="3409">
                <c:v>43314</c:v>
              </c:pt>
              <c:pt idx="3410">
                <c:v>43315</c:v>
              </c:pt>
              <c:pt idx="3411">
                <c:v>43318</c:v>
              </c:pt>
              <c:pt idx="3412">
                <c:v>43319</c:v>
              </c:pt>
              <c:pt idx="3413">
                <c:v>43320</c:v>
              </c:pt>
              <c:pt idx="3414">
                <c:v>43321</c:v>
              </c:pt>
              <c:pt idx="3415">
                <c:v>43322</c:v>
              </c:pt>
              <c:pt idx="3416">
                <c:v>43325</c:v>
              </c:pt>
              <c:pt idx="3417">
                <c:v>43326</c:v>
              </c:pt>
              <c:pt idx="3418">
                <c:v>43327</c:v>
              </c:pt>
              <c:pt idx="3419">
                <c:v>43328</c:v>
              </c:pt>
              <c:pt idx="3420">
                <c:v>43329</c:v>
              </c:pt>
              <c:pt idx="3421">
                <c:v>43332</c:v>
              </c:pt>
              <c:pt idx="3422">
                <c:v>43333</c:v>
              </c:pt>
              <c:pt idx="3423">
                <c:v>43334</c:v>
              </c:pt>
              <c:pt idx="3424">
                <c:v>43335</c:v>
              </c:pt>
              <c:pt idx="3425">
                <c:v>43336</c:v>
              </c:pt>
              <c:pt idx="3426">
                <c:v>43339</c:v>
              </c:pt>
              <c:pt idx="3427">
                <c:v>43340</c:v>
              </c:pt>
              <c:pt idx="3428">
                <c:v>43341</c:v>
              </c:pt>
              <c:pt idx="3429">
                <c:v>43342</c:v>
              </c:pt>
              <c:pt idx="3430">
                <c:v>43343</c:v>
              </c:pt>
              <c:pt idx="3431">
                <c:v>43346</c:v>
              </c:pt>
              <c:pt idx="3432">
                <c:v>43347</c:v>
              </c:pt>
              <c:pt idx="3433">
                <c:v>43348</c:v>
              </c:pt>
              <c:pt idx="3434">
                <c:v>43349</c:v>
              </c:pt>
              <c:pt idx="3435">
                <c:v>43350</c:v>
              </c:pt>
              <c:pt idx="3436">
                <c:v>43353</c:v>
              </c:pt>
              <c:pt idx="3437">
                <c:v>43354</c:v>
              </c:pt>
              <c:pt idx="3438">
                <c:v>43355</c:v>
              </c:pt>
              <c:pt idx="3439">
                <c:v>43356</c:v>
              </c:pt>
              <c:pt idx="3440">
                <c:v>43357</c:v>
              </c:pt>
              <c:pt idx="3441">
                <c:v>43360</c:v>
              </c:pt>
              <c:pt idx="3442">
                <c:v>43361</c:v>
              </c:pt>
              <c:pt idx="3443">
                <c:v>43362</c:v>
              </c:pt>
              <c:pt idx="3444">
                <c:v>43363</c:v>
              </c:pt>
              <c:pt idx="3445">
                <c:v>43364</c:v>
              </c:pt>
              <c:pt idx="3446">
                <c:v>43367</c:v>
              </c:pt>
              <c:pt idx="3447">
                <c:v>43368</c:v>
              </c:pt>
              <c:pt idx="3448">
                <c:v>43369</c:v>
              </c:pt>
              <c:pt idx="3449">
                <c:v>43370</c:v>
              </c:pt>
              <c:pt idx="3450">
                <c:v>43371</c:v>
              </c:pt>
              <c:pt idx="3451">
                <c:v>43374</c:v>
              </c:pt>
              <c:pt idx="3452">
                <c:v>43375</c:v>
              </c:pt>
              <c:pt idx="3453">
                <c:v>43376</c:v>
              </c:pt>
              <c:pt idx="3454">
                <c:v>43377</c:v>
              </c:pt>
              <c:pt idx="3455">
                <c:v>43378</c:v>
              </c:pt>
              <c:pt idx="3456">
                <c:v>43381</c:v>
              </c:pt>
              <c:pt idx="3457">
                <c:v>43382</c:v>
              </c:pt>
              <c:pt idx="3458">
                <c:v>43383</c:v>
              </c:pt>
              <c:pt idx="3459">
                <c:v>43384</c:v>
              </c:pt>
              <c:pt idx="3460">
                <c:v>43385</c:v>
              </c:pt>
              <c:pt idx="3461">
                <c:v>43388</c:v>
              </c:pt>
              <c:pt idx="3462">
                <c:v>43389</c:v>
              </c:pt>
              <c:pt idx="3463">
                <c:v>43390</c:v>
              </c:pt>
              <c:pt idx="3464">
                <c:v>43391</c:v>
              </c:pt>
              <c:pt idx="3465">
                <c:v>43392</c:v>
              </c:pt>
              <c:pt idx="3466">
                <c:v>43395</c:v>
              </c:pt>
              <c:pt idx="3467">
                <c:v>43396</c:v>
              </c:pt>
              <c:pt idx="3468">
                <c:v>43397</c:v>
              </c:pt>
              <c:pt idx="3469">
                <c:v>43398</c:v>
              </c:pt>
              <c:pt idx="3470">
                <c:v>43399</c:v>
              </c:pt>
              <c:pt idx="3471">
                <c:v>43402</c:v>
              </c:pt>
              <c:pt idx="3472">
                <c:v>43403</c:v>
              </c:pt>
              <c:pt idx="3473">
                <c:v>43404</c:v>
              </c:pt>
              <c:pt idx="3474">
                <c:v>43405</c:v>
              </c:pt>
              <c:pt idx="3475">
                <c:v>43646</c:v>
              </c:pt>
            </c:numLit>
          </c:xVal>
          <c:yVal>
            <c:numLit>
              <c:formatCode>General</c:formatCode>
              <c:ptCount val="3476"/>
              <c:pt idx="0">
                <c:v>6.8060563859399199</c:v>
              </c:pt>
              <c:pt idx="1">
                <c:v>6.7590015110205801</c:v>
              </c:pt>
              <c:pt idx="2">
                <c:v>6.6854475522529802</c:v>
              </c:pt>
              <c:pt idx="3">
                <c:v>6.6813756092535002</c:v>
              </c:pt>
              <c:pt idx="4">
                <c:v>6.6656250124708096</c:v>
              </c:pt>
              <c:pt idx="5">
                <c:v>6.6162149827714698</c:v>
              </c:pt>
              <c:pt idx="6">
                <c:v>6.5696844648159196</c:v>
              </c:pt>
              <c:pt idx="7">
                <c:v>6.5120659461635402</c:v>
              </c:pt>
              <c:pt idx="8">
                <c:v>6.47661781261053</c:v>
              </c:pt>
              <c:pt idx="9">
                <c:v>6.5244588869173699</c:v>
              </c:pt>
              <c:pt idx="10">
                <c:v>6.5149265151482201</c:v>
              </c:pt>
              <c:pt idx="11">
                <c:v>6.4891063394972397</c:v>
              </c:pt>
              <c:pt idx="12">
                <c:v>6.4791844437914099</c:v>
              </c:pt>
              <c:pt idx="13">
                <c:v>6.4851609297680701</c:v>
              </c:pt>
              <c:pt idx="14">
                <c:v>6.4434484999350099</c:v>
              </c:pt>
              <c:pt idx="15">
                <c:v>6.4507868865542903</c:v>
              </c:pt>
              <c:pt idx="16">
                <c:v>6.4196736240197199</c:v>
              </c:pt>
              <c:pt idx="17">
                <c:v>6.4146714455621598</c:v>
              </c:pt>
              <c:pt idx="18">
                <c:v>6.3888689416188997</c:v>
              </c:pt>
              <c:pt idx="19">
                <c:v>6.4107578526269702</c:v>
              </c:pt>
              <c:pt idx="20">
                <c:v>6.40755003026936</c:v>
              </c:pt>
              <c:pt idx="21">
                <c:v>6.4761181777525803</c:v>
              </c:pt>
              <c:pt idx="22">
                <c:v>6.44991600006162</c:v>
              </c:pt>
              <c:pt idx="23">
                <c:v>6.4711023416443396</c:v>
              </c:pt>
              <c:pt idx="24">
                <c:v>6.4922909210697997</c:v>
              </c:pt>
              <c:pt idx="25">
                <c:v>6.5184403982747199</c:v>
              </c:pt>
              <c:pt idx="26">
                <c:v>6.5134089679532696</c:v>
              </c:pt>
              <c:pt idx="27">
                <c:v>6.5714546455794398</c:v>
              </c:pt>
              <c:pt idx="28">
                <c:v>6.6563571091743396</c:v>
              </c:pt>
              <c:pt idx="29">
                <c:v>6.6879289753152902</c:v>
              </c:pt>
              <c:pt idx="30">
                <c:v>6.7620013125880396</c:v>
              </c:pt>
              <c:pt idx="31">
                <c:v>6.7513657615376497</c:v>
              </c:pt>
              <c:pt idx="32">
                <c:v>6.7836891056842097</c:v>
              </c:pt>
              <c:pt idx="33">
                <c:v>6.7571018361052699</c:v>
              </c:pt>
              <c:pt idx="34">
                <c:v>6.7889535073182099</c:v>
              </c:pt>
              <c:pt idx="35">
                <c:v>6.8792275964981897</c:v>
              </c:pt>
              <c:pt idx="36">
                <c:v>6.9270553693150401</c:v>
              </c:pt>
              <c:pt idx="37">
                <c:v>6.9802188615572902</c:v>
              </c:pt>
              <c:pt idx="38">
                <c:v>6.9535905663839399</c:v>
              </c:pt>
              <c:pt idx="39">
                <c:v>7.0438867227389501</c:v>
              </c:pt>
              <c:pt idx="40">
                <c:v>7.0385371930824503</c:v>
              </c:pt>
              <c:pt idx="41">
                <c:v>7.0119119485764401</c:v>
              </c:pt>
              <c:pt idx="42">
                <c:v>6.9211356864388804</c:v>
              </c:pt>
              <c:pt idx="43">
                <c:v>6.8933932776184603</c:v>
              </c:pt>
              <c:pt idx="44">
                <c:v>6.8345498623380196</c:v>
              </c:pt>
              <c:pt idx="45">
                <c:v>6.7649719445161098</c:v>
              </c:pt>
              <c:pt idx="46">
                <c:v>6.7593433553468696</c:v>
              </c:pt>
              <c:pt idx="47">
                <c:v>6.7642692757392799</c:v>
              </c:pt>
              <c:pt idx="48">
                <c:v>6.7100163202310901</c:v>
              </c:pt>
              <c:pt idx="49">
                <c:v>6.6459744696012901</c:v>
              </c:pt>
              <c:pt idx="50">
                <c:v>6.5447884292901399</c:v>
              </c:pt>
              <c:pt idx="51">
                <c:v>6.46485985552314</c:v>
              </c:pt>
              <c:pt idx="52">
                <c:v>6.4114450475086802</c:v>
              </c:pt>
              <c:pt idx="53">
                <c:v>6.2832486302672397</c:v>
              </c:pt>
              <c:pt idx="54">
                <c:v>6.2828741279601399</c:v>
              </c:pt>
              <c:pt idx="55">
                <c:v>6.2295787707615302</c:v>
              </c:pt>
              <c:pt idx="56">
                <c:v>6.2292033415861399</c:v>
              </c:pt>
              <c:pt idx="57">
                <c:v>6.2658804075502497</c:v>
              </c:pt>
              <c:pt idx="58">
                <c:v>6.1215287337146096</c:v>
              </c:pt>
              <c:pt idx="59">
                <c:v>6.1371192275058801</c:v>
              </c:pt>
              <c:pt idx="60">
                <c:v>6.0785764708804999</c:v>
              </c:pt>
              <c:pt idx="61">
                <c:v>6.0411998293245404</c:v>
              </c:pt>
              <c:pt idx="62">
                <c:v>6.0649032275522003</c:v>
              </c:pt>
              <c:pt idx="63">
                <c:v>6.08472947080854</c:v>
              </c:pt>
              <c:pt idx="64">
                <c:v>6.0623986577501601</c:v>
              </c:pt>
              <c:pt idx="65">
                <c:v>6.1035054930060202</c:v>
              </c:pt>
              <c:pt idx="66">
                <c:v>6.0973669414197396</c:v>
              </c:pt>
              <c:pt idx="67">
                <c:v>6.3107516678775104</c:v>
              </c:pt>
              <c:pt idx="68">
                <c:v>6.3362410980310804</c:v>
              </c:pt>
              <c:pt idx="69">
                <c:v>6.2925137208554602</c:v>
              </c:pt>
              <c:pt idx="70">
                <c:v>6.3125108563522696</c:v>
              </c:pt>
              <c:pt idx="71">
                <c:v>6.3060465518153501</c:v>
              </c:pt>
              <c:pt idx="72">
                <c:v>6.3554646718548797</c:v>
              </c:pt>
              <c:pt idx="73">
                <c:v>6.3860557625628598</c:v>
              </c:pt>
              <c:pt idx="74">
                <c:v>6.4060630807962298</c:v>
              </c:pt>
              <c:pt idx="75">
                <c:v>6.4260724053188296</c:v>
              </c:pt>
              <c:pt idx="76">
                <c:v>6.4884491398677202</c:v>
              </c:pt>
              <c:pt idx="77">
                <c:v>6.6011956808205197</c:v>
              </c:pt>
              <c:pt idx="78">
                <c:v>6.5364344817240703</c:v>
              </c:pt>
              <c:pt idx="79">
                <c:v>6.5025463763544797</c:v>
              </c:pt>
              <c:pt idx="80">
                <c:v>6.5440391971804104</c:v>
              </c:pt>
              <c:pt idx="81">
                <c:v>6.5587433749037602</c:v>
              </c:pt>
              <c:pt idx="82">
                <c:v>6.59756899053792</c:v>
              </c:pt>
              <c:pt idx="83">
                <c:v>6.5967546627871503</c:v>
              </c:pt>
              <c:pt idx="84">
                <c:v>6.5705451844411797</c:v>
              </c:pt>
              <c:pt idx="85">
                <c:v>6.5443264775542502</c:v>
              </c:pt>
              <c:pt idx="86">
                <c:v>6.5184843824499099</c:v>
              </c:pt>
              <c:pt idx="87">
                <c:v>6.5472085079503604</c:v>
              </c:pt>
              <c:pt idx="88">
                <c:v>6.5107914305660497</c:v>
              </c:pt>
              <c:pt idx="89">
                <c:v>6.5162832303086402</c:v>
              </c:pt>
              <c:pt idx="90">
                <c:v>6.5437938300861598</c:v>
              </c:pt>
              <c:pt idx="91">
                <c:v>6.5704447698593498</c:v>
              </c:pt>
              <c:pt idx="92">
                <c:v>6.6793211567377098</c:v>
              </c:pt>
              <c:pt idx="93">
                <c:v>6.7117472875006596</c:v>
              </c:pt>
              <c:pt idx="94">
                <c:v>6.7282772374498201</c:v>
              </c:pt>
              <c:pt idx="95">
                <c:v>6.7023993225094003</c:v>
              </c:pt>
              <c:pt idx="96">
                <c:v>6.6984581040123903</c:v>
              </c:pt>
              <c:pt idx="97">
                <c:v>6.7414852596845902</c:v>
              </c:pt>
              <c:pt idx="98">
                <c:v>6.68433257143655</c:v>
              </c:pt>
              <c:pt idx="99">
                <c:v>6.5737310821942803</c:v>
              </c:pt>
              <c:pt idx="100">
                <c:v>6.5331171687389</c:v>
              </c:pt>
              <c:pt idx="101">
                <c:v>6.4974308960182396</c:v>
              </c:pt>
              <c:pt idx="102">
                <c:v>6.5192268411839098</c:v>
              </c:pt>
              <c:pt idx="103">
                <c:v>6.56278848981382</c:v>
              </c:pt>
              <c:pt idx="104">
                <c:v>6.5687236473576798</c:v>
              </c:pt>
              <c:pt idx="105">
                <c:v>6.5023689341101099</c:v>
              </c:pt>
              <c:pt idx="106">
                <c:v>6.61556786055462</c:v>
              </c:pt>
              <c:pt idx="107">
                <c:v>6.5809430753161102</c:v>
              </c:pt>
              <c:pt idx="108">
                <c:v>6.55162083909513</c:v>
              </c:pt>
              <c:pt idx="109">
                <c:v>6.5851806207128902</c:v>
              </c:pt>
              <c:pt idx="110">
                <c:v>6.5247474824873697</c:v>
              </c:pt>
              <c:pt idx="111">
                <c:v>6.5479620068780804</c:v>
              </c:pt>
              <c:pt idx="112">
                <c:v>6.5821825930634699</c:v>
              </c:pt>
              <c:pt idx="113">
                <c:v>6.6125220498938004</c:v>
              </c:pt>
              <c:pt idx="114">
                <c:v>6.5771955270434797</c:v>
              </c:pt>
              <c:pt idx="115">
                <c:v>6.5654726960443899</c:v>
              </c:pt>
              <c:pt idx="116">
                <c:v>6.5559837419582898</c:v>
              </c:pt>
              <c:pt idx="117">
                <c:v>6.5682939940766296</c:v>
              </c:pt>
              <c:pt idx="118">
                <c:v>6.5382148643251501</c:v>
              </c:pt>
              <c:pt idx="119">
                <c:v>6.5202450536193197</c:v>
              </c:pt>
              <c:pt idx="120">
                <c:v>6.60293782806332</c:v>
              </c:pt>
              <c:pt idx="121">
                <c:v>6.4930033950583201</c:v>
              </c:pt>
              <c:pt idx="122">
                <c:v>6.4584003304353699</c:v>
              </c:pt>
              <c:pt idx="123">
                <c:v>6.4177034192741003</c:v>
              </c:pt>
              <c:pt idx="124">
                <c:v>6.4209669091288299</c:v>
              </c:pt>
              <c:pt idx="125">
                <c:v>6.3538177300550096</c:v>
              </c:pt>
              <c:pt idx="126">
                <c:v>6.4572287306013303</c:v>
              </c:pt>
              <c:pt idx="127">
                <c:v>6.4869814734568996</c:v>
              </c:pt>
              <c:pt idx="128">
                <c:v>6.5237747856384596</c:v>
              </c:pt>
              <c:pt idx="129">
                <c:v>6.4952880873821597</c:v>
              </c:pt>
              <c:pt idx="130">
                <c:v>6.5250684090212303</c:v>
              </c:pt>
              <c:pt idx="131">
                <c:v>6.5985565081670297</c:v>
              </c:pt>
              <c:pt idx="132">
                <c:v>6.5762647827345404</c:v>
              </c:pt>
              <c:pt idx="133">
                <c:v>6.53625071483936</c:v>
              </c:pt>
              <c:pt idx="134">
                <c:v>6.5978500187128697</c:v>
              </c:pt>
              <c:pt idx="135">
                <c:v>6.5216499639523002</c:v>
              </c:pt>
              <c:pt idx="136">
                <c:v>6.4405386096430703</c:v>
              </c:pt>
              <c:pt idx="137">
                <c:v>6.4120622268849301</c:v>
              </c:pt>
              <c:pt idx="138">
                <c:v>6.34558307444986</c:v>
              </c:pt>
              <c:pt idx="139">
                <c:v>6.36571120954825</c:v>
              </c:pt>
              <c:pt idx="140">
                <c:v>6.3055222657983698</c:v>
              </c:pt>
              <c:pt idx="141">
                <c:v>6.3153624019756096</c:v>
              </c:pt>
              <c:pt idx="142">
                <c:v>6.3292204374489902</c:v>
              </c:pt>
              <c:pt idx="143">
                <c:v>6.2891648303914396</c:v>
              </c:pt>
              <c:pt idx="144">
                <c:v>6.3082996845741404</c:v>
              </c:pt>
              <c:pt idx="145">
                <c:v>6.2523698574501703</c:v>
              </c:pt>
              <c:pt idx="146">
                <c:v>6.1976741567611304</c:v>
              </c:pt>
              <c:pt idx="147">
                <c:v>6.2548483271889399</c:v>
              </c:pt>
              <c:pt idx="148">
                <c:v>6.19998098890626</c:v>
              </c:pt>
              <c:pt idx="149">
                <c:v>6.1396369511244897</c:v>
              </c:pt>
              <c:pt idx="150">
                <c:v>6.1459562296406904</c:v>
              </c:pt>
              <c:pt idx="151">
                <c:v>6.1530811233635196</c:v>
              </c:pt>
              <c:pt idx="152">
                <c:v>6.1889084373322003</c:v>
              </c:pt>
              <c:pt idx="153">
                <c:v>6.2764657436393803</c:v>
              </c:pt>
              <c:pt idx="154">
                <c:v>6.2953131457252498</c:v>
              </c:pt>
              <c:pt idx="155">
                <c:v>6.3058845832647501</c:v>
              </c:pt>
              <c:pt idx="156">
                <c:v>6.30771070615552</c:v>
              </c:pt>
              <c:pt idx="157">
                <c:v>6.3371049577994203</c:v>
              </c:pt>
              <c:pt idx="158">
                <c:v>6.2777660261074999</c:v>
              </c:pt>
              <c:pt idx="159">
                <c:v>6.3083328081022998</c:v>
              </c:pt>
              <c:pt idx="160">
                <c:v>6.3348306788550497</c:v>
              </c:pt>
              <c:pt idx="161">
                <c:v>6.3830456823429804</c:v>
              </c:pt>
              <c:pt idx="162">
                <c:v>6.3712984237209502</c:v>
              </c:pt>
              <c:pt idx="163">
                <c:v>6.3424268732820801</c:v>
              </c:pt>
              <c:pt idx="164">
                <c:v>6.2619252029605601</c:v>
              </c:pt>
              <c:pt idx="165">
                <c:v>6.2924809430008999</c:v>
              </c:pt>
              <c:pt idx="166">
                <c:v>6.4000824946276502</c:v>
              </c:pt>
              <c:pt idx="167">
                <c:v>6.4571586747659504</c:v>
              </c:pt>
              <c:pt idx="168">
                <c:v>6.50366747759732</c:v>
              </c:pt>
              <c:pt idx="169">
                <c:v>6.4548172518142497</c:v>
              </c:pt>
              <c:pt idx="170">
                <c:v>6.4854302123164196</c:v>
              </c:pt>
              <c:pt idx="171">
                <c:v>6.5360737096962902</c:v>
              </c:pt>
              <c:pt idx="172">
                <c:v>6.5543167742817499</c:v>
              </c:pt>
              <c:pt idx="173">
                <c:v>6.5009433121910698</c:v>
              </c:pt>
              <c:pt idx="174">
                <c:v>6.4436563137785896</c:v>
              </c:pt>
              <c:pt idx="175">
                <c:v>6.48033736829532</c:v>
              </c:pt>
              <c:pt idx="176">
                <c:v>6.4726684198965998</c:v>
              </c:pt>
              <c:pt idx="177">
                <c:v>6.4630497694317697</c:v>
              </c:pt>
              <c:pt idx="178">
                <c:v>6.5011085228893402</c:v>
              </c:pt>
              <c:pt idx="179">
                <c:v>6.53530771410413</c:v>
              </c:pt>
              <c:pt idx="180">
                <c:v>6.5787014826202102</c:v>
              </c:pt>
              <c:pt idx="181">
                <c:v>6.6028642538917399</c:v>
              </c:pt>
              <c:pt idx="182">
                <c:v>6.5985447027299404</c:v>
              </c:pt>
              <c:pt idx="183">
                <c:v>6.5412086025329801</c:v>
              </c:pt>
              <c:pt idx="184">
                <c:v>6.5580944661450102</c:v>
              </c:pt>
              <c:pt idx="185">
                <c:v>6.5098874652060896</c:v>
              </c:pt>
              <c:pt idx="186">
                <c:v>6.4810253921301602</c:v>
              </c:pt>
              <c:pt idx="187">
                <c:v>6.5667912314237897</c:v>
              </c:pt>
              <c:pt idx="188">
                <c:v>6.6382402528564901</c:v>
              </c:pt>
              <c:pt idx="189">
                <c:v>6.6286147136506601</c:v>
              </c:pt>
              <c:pt idx="190">
                <c:v>6.58717085086771</c:v>
              </c:pt>
              <c:pt idx="191">
                <c:v>6.6378551370923899</c:v>
              </c:pt>
              <c:pt idx="192">
                <c:v>6.6209501259611798</c:v>
              </c:pt>
              <c:pt idx="193">
                <c:v>6.6125079930591504</c:v>
              </c:pt>
              <c:pt idx="194">
                <c:v>6.66985519648067</c:v>
              </c:pt>
              <c:pt idx="195">
                <c:v>6.7320283945382799</c:v>
              </c:pt>
              <c:pt idx="196">
                <c:v>6.7374959092245001</c:v>
              </c:pt>
              <c:pt idx="197">
                <c:v>6.7025568697895999</c:v>
              </c:pt>
              <c:pt idx="198">
                <c:v>6.6819222633172304</c:v>
              </c:pt>
              <c:pt idx="199">
                <c:v>6.7020962451290096</c:v>
              </c:pt>
              <c:pt idx="200">
                <c:v>6.6177904691535003</c:v>
              </c:pt>
              <c:pt idx="201">
                <c:v>6.5665266719353097</c:v>
              </c:pt>
              <c:pt idx="202">
                <c:v>6.6483499017596603</c:v>
              </c:pt>
              <c:pt idx="203">
                <c:v>6.6065116686365704</c:v>
              </c:pt>
              <c:pt idx="204">
                <c:v>6.5205867634841699</c:v>
              </c:pt>
              <c:pt idx="205">
                <c:v>6.51587467845909</c:v>
              </c:pt>
              <c:pt idx="206">
                <c:v>6.5653331468464398</c:v>
              </c:pt>
              <c:pt idx="207">
                <c:v>6.5429749381741704</c:v>
              </c:pt>
              <c:pt idx="208">
                <c:v>6.5117590021090299</c:v>
              </c:pt>
              <c:pt idx="209">
                <c:v>6.5776961666089697</c:v>
              </c:pt>
              <c:pt idx="210">
                <c:v>6.5676803283465999</c:v>
              </c:pt>
              <c:pt idx="211">
                <c:v>6.5376387063899504</c:v>
              </c:pt>
              <c:pt idx="212">
                <c:v>6.51702921989554</c:v>
              </c:pt>
              <c:pt idx="213">
                <c:v>6.5494118223073903</c:v>
              </c:pt>
              <c:pt idx="214">
                <c:v>6.5600084531093996</c:v>
              </c:pt>
              <c:pt idx="215">
                <c:v>6.53350444675067</c:v>
              </c:pt>
              <c:pt idx="216">
                <c:v>6.6183147954586197</c:v>
              </c:pt>
              <c:pt idx="217">
                <c:v>6.6766650605919899</c:v>
              </c:pt>
              <c:pt idx="218">
                <c:v>6.6077001114600096</c:v>
              </c:pt>
              <c:pt idx="219">
                <c:v>6.6323435147111098</c:v>
              </c:pt>
              <c:pt idx="220">
                <c:v>6.5580983024358996</c:v>
              </c:pt>
              <c:pt idx="221">
                <c:v>6.6038760570758201</c:v>
              </c:pt>
              <c:pt idx="222">
                <c:v>6.63758791822693</c:v>
              </c:pt>
              <c:pt idx="223">
                <c:v>6.5845443387045703</c:v>
              </c:pt>
              <c:pt idx="224">
                <c:v>6.4925150490164496</c:v>
              </c:pt>
              <c:pt idx="225">
                <c:v>6.4534896287150403</c:v>
              </c:pt>
              <c:pt idx="226">
                <c:v>6.4924355040039297</c:v>
              </c:pt>
              <c:pt idx="227">
                <c:v>6.4659322375597599</c:v>
              </c:pt>
              <c:pt idx="228">
                <c:v>6.4606164557879504</c:v>
              </c:pt>
              <c:pt idx="229">
                <c:v>6.4711886175221602</c:v>
              </c:pt>
              <c:pt idx="230">
                <c:v>6.3917537680355796</c:v>
              </c:pt>
              <c:pt idx="231">
                <c:v>6.3599047355112699</c:v>
              </c:pt>
              <c:pt idx="232">
                <c:v>6.3684355170474403</c:v>
              </c:pt>
              <c:pt idx="233">
                <c:v>6.3578258006221002</c:v>
              </c:pt>
              <c:pt idx="234">
                <c:v>6.3893440331831197</c:v>
              </c:pt>
              <c:pt idx="235">
                <c:v>6.3560798943524697</c:v>
              </c:pt>
              <c:pt idx="236">
                <c:v>6.3545797405341702</c:v>
              </c:pt>
              <c:pt idx="237">
                <c:v>6.3457113511957504</c:v>
              </c:pt>
              <c:pt idx="238">
                <c:v>6.3529644132877001</c:v>
              </c:pt>
              <c:pt idx="239">
                <c:v>6.3705557848350303</c:v>
              </c:pt>
              <c:pt idx="240">
                <c:v>6.3987338204708699</c:v>
              </c:pt>
              <c:pt idx="241">
                <c:v>6.4057463943075499</c:v>
              </c:pt>
              <c:pt idx="242">
                <c:v>6.3492634024024497</c:v>
              </c:pt>
              <c:pt idx="243">
                <c:v>6.3332650632706304</c:v>
              </c:pt>
              <c:pt idx="244">
                <c:v>6.35303294324068</c:v>
              </c:pt>
              <c:pt idx="245">
                <c:v>6.2996880075912003</c:v>
              </c:pt>
              <c:pt idx="246">
                <c:v>6.3331349672700998</c:v>
              </c:pt>
              <c:pt idx="247">
                <c:v>6.3718823054763201</c:v>
              </c:pt>
              <c:pt idx="248">
                <c:v>6.3294360511326797</c:v>
              </c:pt>
              <c:pt idx="249">
                <c:v>6.3628908233519699</c:v>
              </c:pt>
              <c:pt idx="250">
                <c:v>6.4545788096247403</c:v>
              </c:pt>
              <c:pt idx="251">
                <c:v>6.5745631243215197</c:v>
              </c:pt>
              <c:pt idx="252">
                <c:v>6.5850284262033201</c:v>
              </c:pt>
              <c:pt idx="253">
                <c:v>6.57614916275626</c:v>
              </c:pt>
              <c:pt idx="254">
                <c:v>6.5824236072488098</c:v>
              </c:pt>
              <c:pt idx="255">
                <c:v>6.6311128902123402</c:v>
              </c:pt>
              <c:pt idx="256">
                <c:v>6.5949734444222603</c:v>
              </c:pt>
              <c:pt idx="257">
                <c:v>6.5395992996121199</c:v>
              </c:pt>
              <c:pt idx="258">
                <c:v>6.5594184845430199</c:v>
              </c:pt>
              <c:pt idx="259">
                <c:v>6.5127019811757902</c:v>
              </c:pt>
              <c:pt idx="260">
                <c:v>6.4842550732191704</c:v>
              </c:pt>
              <c:pt idx="261">
                <c:v>6.4669718317263802</c:v>
              </c:pt>
              <c:pt idx="262">
                <c:v>6.5228286847470498</c:v>
              </c:pt>
              <c:pt idx="263">
                <c:v>6.5132005412862304</c:v>
              </c:pt>
              <c:pt idx="264">
                <c:v>6.4982771866023201</c:v>
              </c:pt>
              <c:pt idx="265">
                <c:v>6.50453920257881</c:v>
              </c:pt>
              <c:pt idx="266">
                <c:v>6.4631426950491502</c:v>
              </c:pt>
              <c:pt idx="267">
                <c:v>6.41840130457798</c:v>
              </c:pt>
              <c:pt idx="268">
                <c:v>6.4299512972033197</c:v>
              </c:pt>
              <c:pt idx="269">
                <c:v>6.4573828353698701</c:v>
              </c:pt>
              <c:pt idx="270">
                <c:v>6.4107140869171602</c:v>
              </c:pt>
              <c:pt idx="271">
                <c:v>6.4515389715096498</c:v>
              </c:pt>
              <c:pt idx="272">
                <c:v>6.52854810055985</c:v>
              </c:pt>
              <c:pt idx="273">
                <c:v>6.5348035931952699</c:v>
              </c:pt>
              <c:pt idx="274">
                <c:v>6.4865229319957196</c:v>
              </c:pt>
              <c:pt idx="275">
                <c:v>6.5123570348530704</c:v>
              </c:pt>
              <c:pt idx="276">
                <c:v>6.5593905868409399</c:v>
              </c:pt>
              <c:pt idx="277">
                <c:v>6.6210588697836599</c:v>
              </c:pt>
              <c:pt idx="278">
                <c:v>6.6204135397173598</c:v>
              </c:pt>
              <c:pt idx="279">
                <c:v>6.6038638481048704</c:v>
              </c:pt>
              <c:pt idx="280">
                <c:v>6.6350295511629298</c:v>
              </c:pt>
              <c:pt idx="281">
                <c:v>6.6158740227207904</c:v>
              </c:pt>
              <c:pt idx="282">
                <c:v>6.68816294986798</c:v>
              </c:pt>
              <c:pt idx="283">
                <c:v>6.6715948734336097</c:v>
              </c:pt>
              <c:pt idx="284">
                <c:v>6.5728611789871003</c:v>
              </c:pt>
              <c:pt idx="285">
                <c:v>6.5987016603341599</c:v>
              </c:pt>
              <c:pt idx="286">
                <c:v>6.4920742797069702</c:v>
              </c:pt>
              <c:pt idx="287">
                <c:v>6.5006839756049697</c:v>
              </c:pt>
              <c:pt idx="288">
                <c:v>6.5053195286246801</c:v>
              </c:pt>
              <c:pt idx="289">
                <c:v>6.5682344809056703</c:v>
              </c:pt>
              <c:pt idx="290">
                <c:v>6.5463775208165904</c:v>
              </c:pt>
              <c:pt idx="291">
                <c:v>6.5749252357037102</c:v>
              </c:pt>
              <c:pt idx="292">
                <c:v>6.4960588096410801</c:v>
              </c:pt>
              <c:pt idx="293">
                <c:v>6.5112874164848096</c:v>
              </c:pt>
              <c:pt idx="294">
                <c:v>6.6060116551806702</c:v>
              </c:pt>
              <c:pt idx="295">
                <c:v>6.6106522217677801</c:v>
              </c:pt>
              <c:pt idx="296">
                <c:v>6.6392730562811799</c:v>
              </c:pt>
              <c:pt idx="297">
                <c:v>6.6436323943457101</c:v>
              </c:pt>
              <c:pt idx="298">
                <c:v>6.6998988007421296</c:v>
              </c:pt>
              <c:pt idx="299">
                <c:v>6.68969862899558</c:v>
              </c:pt>
              <c:pt idx="300">
                <c:v>6.7565954070249301</c:v>
              </c:pt>
              <c:pt idx="301">
                <c:v>6.7944951894817898</c:v>
              </c:pt>
              <c:pt idx="302">
                <c:v>6.8413449254290004</c:v>
              </c:pt>
              <c:pt idx="303">
                <c:v>6.8470195247887196</c:v>
              </c:pt>
              <c:pt idx="304">
                <c:v>6.8236757255093501</c:v>
              </c:pt>
              <c:pt idx="305">
                <c:v>6.8747046559956004</c:v>
              </c:pt>
              <c:pt idx="306">
                <c:v>6.9014164564650704</c:v>
              </c:pt>
              <c:pt idx="307">
                <c:v>6.8886902546505802</c:v>
              </c:pt>
              <c:pt idx="308">
                <c:v>6.9397440437896796</c:v>
              </c:pt>
              <c:pt idx="309">
                <c:v>6.9589121622461096</c:v>
              </c:pt>
              <c:pt idx="310">
                <c:v>6.94198131091626</c:v>
              </c:pt>
              <c:pt idx="311">
                <c:v>7.0228711411536704</c:v>
              </c:pt>
              <c:pt idx="312">
                <c:v>7.0526936836056597</c:v>
              </c:pt>
              <c:pt idx="313">
                <c:v>7.0316283457003701</c:v>
              </c:pt>
              <c:pt idx="314">
                <c:v>7.0284869337132703</c:v>
              </c:pt>
              <c:pt idx="315">
                <c:v>7.07516796307526</c:v>
              </c:pt>
              <c:pt idx="316">
                <c:v>7.0998288436352297</c:v>
              </c:pt>
              <c:pt idx="317">
                <c:v>7.1222062840367002</c:v>
              </c:pt>
              <c:pt idx="318">
                <c:v>7.1050461916929901</c:v>
              </c:pt>
              <c:pt idx="319">
                <c:v>7.0603978163909602</c:v>
              </c:pt>
              <c:pt idx="320">
                <c:v>7.0827768508001698</c:v>
              </c:pt>
              <c:pt idx="321">
                <c:v>7.1135847902905196</c:v>
              </c:pt>
              <c:pt idx="322">
                <c:v>7.1093560173813604</c:v>
              </c:pt>
              <c:pt idx="323">
                <c:v>7.1104524583345903</c:v>
              </c:pt>
              <c:pt idx="324">
                <c:v>7.1106042651728503</c:v>
              </c:pt>
              <c:pt idx="325">
                <c:v>7.0424807879275102</c:v>
              </c:pt>
              <c:pt idx="326">
                <c:v>7.0307534495472002</c:v>
              </c:pt>
              <c:pt idx="327">
                <c:v>7.0797569444231101</c:v>
              </c:pt>
              <c:pt idx="328">
                <c:v>6.9850540986446301</c:v>
              </c:pt>
              <c:pt idx="329">
                <c:v>6.9404632840058804</c:v>
              </c:pt>
              <c:pt idx="330">
                <c:v>6.9096520210880197</c:v>
              </c:pt>
              <c:pt idx="331">
                <c:v>6.9160606244637002</c:v>
              </c:pt>
              <c:pt idx="332">
                <c:v>6.9331051868846796</c:v>
              </c:pt>
              <c:pt idx="333">
                <c:v>6.9501531807732997</c:v>
              </c:pt>
              <c:pt idx="334">
                <c:v>6.9374767634906096</c:v>
              </c:pt>
              <c:pt idx="335">
                <c:v>6.9651666189375998</c:v>
              </c:pt>
              <c:pt idx="336">
                <c:v>6.9237080624107996</c:v>
              </c:pt>
              <c:pt idx="337">
                <c:v>6.9597800515177202</c:v>
              </c:pt>
              <c:pt idx="338">
                <c:v>6.94593876320444</c:v>
              </c:pt>
              <c:pt idx="339">
                <c:v>6.8255397585472899</c:v>
              </c:pt>
              <c:pt idx="340">
                <c:v>6.8689090919598099</c:v>
              </c:pt>
              <c:pt idx="341">
                <c:v>6.8730664180694596</c:v>
              </c:pt>
              <c:pt idx="342">
                <c:v>6.9290570417457102</c:v>
              </c:pt>
              <c:pt idx="343">
                <c:v>6.8906672427531603</c:v>
              </c:pt>
              <c:pt idx="344">
                <c:v>6.9038734896411702</c:v>
              </c:pt>
              <c:pt idx="345">
                <c:v>6.8654892191363199</c:v>
              </c:pt>
              <c:pt idx="346">
                <c:v>6.9440426249949896</c:v>
              </c:pt>
              <c:pt idx="347">
                <c:v>7.0066875156514099</c:v>
              </c:pt>
              <c:pt idx="348">
                <c:v>7.0704087234812798</c:v>
              </c:pt>
              <c:pt idx="349">
                <c:v>7.0639077649076203</c:v>
              </c:pt>
              <c:pt idx="350">
                <c:v>7.0593005112552296</c:v>
              </c:pt>
              <c:pt idx="351">
                <c:v>7.0988173559644903</c:v>
              </c:pt>
              <c:pt idx="352">
                <c:v>7.1455680482837503</c:v>
              </c:pt>
              <c:pt idx="353">
                <c:v>7.1526820905955404</c:v>
              </c:pt>
              <c:pt idx="354">
                <c:v>7.1816189434536799</c:v>
              </c:pt>
              <c:pt idx="355">
                <c:v>7.1591371607443701</c:v>
              </c:pt>
              <c:pt idx="356">
                <c:v>7.2059158460984198</c:v>
              </c:pt>
              <c:pt idx="357">
                <c:v>7.1123680395889899</c:v>
              </c:pt>
              <c:pt idx="358">
                <c:v>7.0757097627207601</c:v>
              </c:pt>
              <c:pt idx="359">
                <c:v>7.1249910231178104</c:v>
              </c:pt>
              <c:pt idx="360">
                <c:v>7.1210353852307202</c:v>
              </c:pt>
              <c:pt idx="361">
                <c:v>7.1916463113511204</c:v>
              </c:pt>
              <c:pt idx="362">
                <c:v>7.1876878938875102</c:v>
              </c:pt>
              <c:pt idx="363">
                <c:v>7.1225560234237104</c:v>
              </c:pt>
              <c:pt idx="364">
                <c:v>7.1505508783282998</c:v>
              </c:pt>
              <c:pt idx="365">
                <c:v>7.1625723263892596</c:v>
              </c:pt>
              <c:pt idx="366">
                <c:v>7.2259898571981296</c:v>
              </c:pt>
              <c:pt idx="367">
                <c:v>7.1883312244465296</c:v>
              </c:pt>
              <c:pt idx="368">
                <c:v>7.1977436699826001</c:v>
              </c:pt>
              <c:pt idx="369">
                <c:v>7.2417374321436503</c:v>
              </c:pt>
              <c:pt idx="370">
                <c:v>7.2467558853049701</c:v>
              </c:pt>
              <c:pt idx="371">
                <c:v>7.1841807867878602</c:v>
              </c:pt>
              <c:pt idx="372">
                <c:v>7.1392720551977797</c:v>
              </c:pt>
              <c:pt idx="373">
                <c:v>7.1966191999272899</c:v>
              </c:pt>
              <c:pt idx="374">
                <c:v>7.2155905447554503</c:v>
              </c:pt>
              <c:pt idx="375">
                <c:v>7.2792876743864596</c:v>
              </c:pt>
              <c:pt idx="376">
                <c:v>7.2449444911787602</c:v>
              </c:pt>
              <c:pt idx="377">
                <c:v>7.2782829527279</c:v>
              </c:pt>
              <c:pt idx="378">
                <c:v>7.2130563739698097</c:v>
              </c:pt>
              <c:pt idx="379">
                <c:v>7.2146340456565401</c:v>
              </c:pt>
              <c:pt idx="380">
                <c:v>7.2146497743777998</c:v>
              </c:pt>
              <c:pt idx="381">
                <c:v>7.1538638159065204</c:v>
              </c:pt>
              <c:pt idx="382">
                <c:v>7.1836177942710604</c:v>
              </c:pt>
              <c:pt idx="383">
                <c:v>7.0924703840869396</c:v>
              </c:pt>
              <c:pt idx="384">
                <c:v>7.0887139756537403</c:v>
              </c:pt>
              <c:pt idx="385">
                <c:v>7.1168988759265899</c:v>
              </c:pt>
              <c:pt idx="386">
                <c:v>7.1823791698412398</c:v>
              </c:pt>
              <c:pt idx="387">
                <c:v>7.1946049830184702</c:v>
              </c:pt>
              <c:pt idx="388">
                <c:v>7.2579488772586398</c:v>
              </c:pt>
              <c:pt idx="389">
                <c:v>7.2541895607999498</c:v>
              </c:pt>
              <c:pt idx="390">
                <c:v>7.2131160506480896</c:v>
              </c:pt>
              <c:pt idx="391">
                <c:v>7.1081424182075397</c:v>
              </c:pt>
              <c:pt idx="392">
                <c:v>7.0710095576717</c:v>
              </c:pt>
              <c:pt idx="393">
                <c:v>7.0132817666001896</c:v>
              </c:pt>
              <c:pt idx="394">
                <c:v>7.0254886196444701</c:v>
              </c:pt>
              <c:pt idx="395">
                <c:v>7.0004517885930797</c:v>
              </c:pt>
              <c:pt idx="396">
                <c:v>6.9966969955161904</c:v>
              </c:pt>
              <c:pt idx="397">
                <c:v>6.9291248252124804</c:v>
              </c:pt>
              <c:pt idx="398">
                <c:v>6.9338143949038802</c:v>
              </c:pt>
              <c:pt idx="399">
                <c:v>6.9513307115648599</c:v>
              </c:pt>
              <c:pt idx="400">
                <c:v>6.9209904793834598</c:v>
              </c:pt>
              <c:pt idx="401">
                <c:v>6.91723708270648</c:v>
              </c:pt>
              <c:pt idx="402">
                <c:v>6.8709297086800003</c:v>
              </c:pt>
              <c:pt idx="403">
                <c:v>6.8874479775109103</c:v>
              </c:pt>
              <c:pt idx="404">
                <c:v>6.8955751820047402</c:v>
              </c:pt>
              <c:pt idx="405">
                <c:v>6.9277049645288997</c:v>
              </c:pt>
              <c:pt idx="406">
                <c:v>6.9251851877950399</c:v>
              </c:pt>
              <c:pt idx="407">
                <c:v>6.9054357948021803</c:v>
              </c:pt>
              <c:pt idx="408">
                <c:v>6.9112230422614598</c:v>
              </c:pt>
              <c:pt idx="409">
                <c:v>6.9192803438638002</c:v>
              </c:pt>
              <c:pt idx="410">
                <c:v>6.8835727108641898</c:v>
              </c:pt>
              <c:pt idx="411">
                <c:v>6.8756613170835497</c:v>
              </c:pt>
              <c:pt idx="412">
                <c:v>6.95157382918143</c:v>
              </c:pt>
              <c:pt idx="413">
                <c:v>6.9879600925420098</c:v>
              </c:pt>
              <c:pt idx="414">
                <c:v>7.00127080973005</c:v>
              </c:pt>
              <c:pt idx="415">
                <c:v>6.8952373085527503</c:v>
              </c:pt>
              <c:pt idx="416">
                <c:v>6.9020434578718</c:v>
              </c:pt>
              <c:pt idx="417">
                <c:v>6.8185279913038697</c:v>
              </c:pt>
              <c:pt idx="418">
                <c:v>6.7645957921301099</c:v>
              </c:pt>
              <c:pt idx="419">
                <c:v>6.7512845595108004</c:v>
              </c:pt>
              <c:pt idx="420">
                <c:v>6.7888112971546501</c:v>
              </c:pt>
              <c:pt idx="421">
                <c:v>6.7903018796447601</c:v>
              </c:pt>
              <c:pt idx="422">
                <c:v>6.7971018618196304</c:v>
              </c:pt>
              <c:pt idx="423">
                <c:v>6.8304948912492698</c:v>
              </c:pt>
              <c:pt idx="424">
                <c:v>6.7933465311214496</c:v>
              </c:pt>
              <c:pt idx="425">
                <c:v>6.8199150870872396</c:v>
              </c:pt>
              <c:pt idx="426">
                <c:v>6.7986982682558299</c:v>
              </c:pt>
              <c:pt idx="427">
                <c:v>6.8252669650515703</c:v>
              </c:pt>
              <c:pt idx="428">
                <c:v>6.95181785133743</c:v>
              </c:pt>
              <c:pt idx="429">
                <c:v>6.9794390649339197</c:v>
              </c:pt>
              <c:pt idx="430">
                <c:v>6.9784520070243996</c:v>
              </c:pt>
              <c:pt idx="431">
                <c:v>7.0645783331928698</c:v>
              </c:pt>
              <c:pt idx="432">
                <c:v>7.0805582851643196</c:v>
              </c:pt>
              <c:pt idx="433">
                <c:v>7.1285083732457704</c:v>
              </c:pt>
              <c:pt idx="434">
                <c:v>7.1019088145504004</c:v>
              </c:pt>
              <c:pt idx="435">
                <c:v>7.1232150863071801</c:v>
              </c:pt>
              <c:pt idx="436">
                <c:v>7.1232304166423601</c:v>
              </c:pt>
              <c:pt idx="437">
                <c:v>7.1658374600851698</c:v>
              </c:pt>
              <c:pt idx="438">
                <c:v>7.2297956015936498</c:v>
              </c:pt>
              <c:pt idx="439">
                <c:v>7.2511215383692198</c:v>
              </c:pt>
              <c:pt idx="440">
                <c:v>7.2360460076253696</c:v>
              </c:pt>
              <c:pt idx="441">
                <c:v>7.1721385103932898</c:v>
              </c:pt>
              <c:pt idx="442">
                <c:v>7.1357606484641103</c:v>
              </c:pt>
              <c:pt idx="443">
                <c:v>7.12065194894915</c:v>
              </c:pt>
              <c:pt idx="444">
                <c:v>7.1312883603373001</c:v>
              </c:pt>
              <c:pt idx="445">
                <c:v>7.1077400345506403</c:v>
              </c:pt>
              <c:pt idx="446">
                <c:v>7.0833503575859202</c:v>
              </c:pt>
              <c:pt idx="447">
                <c:v>7.0962000563158396</c:v>
              </c:pt>
              <c:pt idx="448">
                <c:v>7.2252634142278902</c:v>
              </c:pt>
              <c:pt idx="449">
                <c:v>7.2114977202807804</c:v>
              </c:pt>
              <c:pt idx="450">
                <c:v>7.1338568077767004</c:v>
              </c:pt>
              <c:pt idx="451">
                <c:v>7.0874081704424396</c:v>
              </c:pt>
              <c:pt idx="452">
                <c:v>7.1055853565478797</c:v>
              </c:pt>
              <c:pt idx="453">
                <c:v>7.05830802298264</c:v>
              </c:pt>
              <c:pt idx="454">
                <c:v>7.0931803379023597</c:v>
              </c:pt>
              <c:pt idx="455">
                <c:v>7.0627598031726402</c:v>
              </c:pt>
              <c:pt idx="456">
                <c:v>7.0968966720325897</c:v>
              </c:pt>
              <c:pt idx="457">
                <c:v>7.1310436215017399</c:v>
              </c:pt>
              <c:pt idx="458">
                <c:v>7.0738896589042302</c:v>
              </c:pt>
              <c:pt idx="459">
                <c:v>7.0980704014733904</c:v>
              </c:pt>
              <c:pt idx="460">
                <c:v>7.0790144327299798</c:v>
              </c:pt>
              <c:pt idx="461">
                <c:v>7.0652794431146599</c:v>
              </c:pt>
              <c:pt idx="462">
                <c:v>7.0787896043998897</c:v>
              </c:pt>
              <c:pt idx="463">
                <c:v>7.07946942754905</c:v>
              </c:pt>
              <c:pt idx="464">
                <c:v>7.0657352143602203</c:v>
              </c:pt>
              <c:pt idx="465">
                <c:v>7.0839058268720603</c:v>
              </c:pt>
              <c:pt idx="466">
                <c:v>7.1239657887979702</c:v>
              </c:pt>
              <c:pt idx="467">
                <c:v>7.0679564027207302</c:v>
              </c:pt>
              <c:pt idx="468">
                <c:v>7.0116423021156802</c:v>
              </c:pt>
              <c:pt idx="469">
                <c:v>7.0082494914285496</c:v>
              </c:pt>
              <c:pt idx="470">
                <c:v>7.0314476806918602</c:v>
              </c:pt>
              <c:pt idx="471">
                <c:v>7.1089574646739901</c:v>
              </c:pt>
              <c:pt idx="472">
                <c:v>7.1109140495364302</c:v>
              </c:pt>
              <c:pt idx="473">
                <c:v>7.1562182359617799</c:v>
              </c:pt>
              <c:pt idx="474">
                <c:v>7.1582081848720298</c:v>
              </c:pt>
              <c:pt idx="475">
                <c:v>7.1399398965216898</c:v>
              </c:pt>
              <c:pt idx="476">
                <c:v>7.2324510544736302</c:v>
              </c:pt>
              <c:pt idx="477">
                <c:v>7.2567653886401997</c:v>
              </c:pt>
              <c:pt idx="478">
                <c:v>7.2904666736675701</c:v>
              </c:pt>
              <c:pt idx="479">
                <c:v>7.2556852247277499</c:v>
              </c:pt>
              <c:pt idx="480">
                <c:v>7.2795151110126799</c:v>
              </c:pt>
              <c:pt idx="481">
                <c:v>7.2975768064275703</c:v>
              </c:pt>
              <c:pt idx="482">
                <c:v>7.2841144552938202</c:v>
              </c:pt>
              <c:pt idx="483">
                <c:v>7.2971421319752503</c:v>
              </c:pt>
              <c:pt idx="484">
                <c:v>7.3632548088893301</c:v>
              </c:pt>
              <c:pt idx="485">
                <c:v>7.3547362436713302</c:v>
              </c:pt>
              <c:pt idx="486">
                <c:v>7.3799851764172297</c:v>
              </c:pt>
              <c:pt idx="487">
                <c:v>7.3602142664384003</c:v>
              </c:pt>
              <c:pt idx="488">
                <c:v>7.3251364647257704</c:v>
              </c:pt>
              <c:pt idx="489">
                <c:v>7.3003904024113497</c:v>
              </c:pt>
              <c:pt idx="490">
                <c:v>7.3700813761071098</c:v>
              </c:pt>
              <c:pt idx="491">
                <c:v>7.38265249602581</c:v>
              </c:pt>
              <c:pt idx="492">
                <c:v>7.39522447868322</c:v>
              </c:pt>
              <c:pt idx="493">
                <c:v>7.4291349909683797</c:v>
              </c:pt>
              <c:pt idx="494">
                <c:v>7.4523817473921596</c:v>
              </c:pt>
              <c:pt idx="495">
                <c:v>7.4901159775714499</c:v>
              </c:pt>
              <c:pt idx="496">
                <c:v>7.4706744933876097</c:v>
              </c:pt>
              <c:pt idx="497">
                <c:v>7.4459031882373203</c:v>
              </c:pt>
              <c:pt idx="498">
                <c:v>7.4744855941391899</c:v>
              </c:pt>
              <c:pt idx="499">
                <c:v>7.4924000795934198</c:v>
              </c:pt>
              <c:pt idx="500">
                <c:v>7.5513037630973203</c:v>
              </c:pt>
              <c:pt idx="501">
                <c:v>7.5585560329910004</c:v>
              </c:pt>
              <c:pt idx="502">
                <c:v>7.4644082324757397</c:v>
              </c:pt>
              <c:pt idx="503">
                <c:v>7.4556551287169501</c:v>
              </c:pt>
              <c:pt idx="504">
                <c:v>7.5593612334045899</c:v>
              </c:pt>
              <c:pt idx="505">
                <c:v>7.5985213093173298</c:v>
              </c:pt>
              <c:pt idx="506">
                <c:v>7.62726472014847</c:v>
              </c:pt>
              <c:pt idx="507">
                <c:v>7.5884185774966397</c:v>
              </c:pt>
              <c:pt idx="508">
                <c:v>7.6243367645151103</c:v>
              </c:pt>
              <c:pt idx="509">
                <c:v>7.5345140461224203</c:v>
              </c:pt>
              <c:pt idx="510">
                <c:v>7.4690897196789896</c:v>
              </c:pt>
              <c:pt idx="511">
                <c:v>7.4356140902839298</c:v>
              </c:pt>
              <c:pt idx="512">
                <c:v>7.4395285780149303</c:v>
              </c:pt>
              <c:pt idx="513">
                <c:v>7.3847267135200001</c:v>
              </c:pt>
              <c:pt idx="514">
                <c:v>7.4175785835665797</c:v>
              </c:pt>
              <c:pt idx="515">
                <c:v>7.4427726502333904</c:v>
              </c:pt>
              <c:pt idx="516">
                <c:v>7.4306315393803102</c:v>
              </c:pt>
              <c:pt idx="517">
                <c:v>7.3811643283358901</c:v>
              </c:pt>
              <c:pt idx="518">
                <c:v>7.35309137750688</c:v>
              </c:pt>
              <c:pt idx="519">
                <c:v>7.3221864743291203</c:v>
              </c:pt>
              <c:pt idx="520">
                <c:v>7.3314270655181</c:v>
              </c:pt>
              <c:pt idx="521">
                <c:v>7.3352966643299302</c:v>
              </c:pt>
              <c:pt idx="522">
                <c:v>7.3285905814872701</c:v>
              </c:pt>
              <c:pt idx="523">
                <c:v>7.3751545915310199</c:v>
              </c:pt>
              <c:pt idx="524">
                <c:v>7.2855352688400998</c:v>
              </c:pt>
              <c:pt idx="525">
                <c:v>7.2148591205630597</c:v>
              </c:pt>
              <c:pt idx="526">
                <c:v>7.1708381145324296</c:v>
              </c:pt>
              <c:pt idx="527">
                <c:v>7.1458192511843599</c:v>
              </c:pt>
              <c:pt idx="528">
                <c:v>7.1580582793063599</c:v>
              </c:pt>
              <c:pt idx="529">
                <c:v>7.0883493788103102</c:v>
              </c:pt>
              <c:pt idx="530">
                <c:v>7.1217291896657802</c:v>
              </c:pt>
              <c:pt idx="531">
                <c:v>7.1446012106098502</c:v>
              </c:pt>
              <c:pt idx="532">
                <c:v>7.1355455219284503</c:v>
              </c:pt>
              <c:pt idx="533">
                <c:v>7.1635880357434196</c:v>
              </c:pt>
              <c:pt idx="534">
                <c:v>7.2375467400483497</c:v>
              </c:pt>
              <c:pt idx="535">
                <c:v>7.1858793438086099</c:v>
              </c:pt>
              <c:pt idx="536">
                <c:v>7.1180861562942104</c:v>
              </c:pt>
              <c:pt idx="537">
                <c:v>7.2156619045064199</c:v>
              </c:pt>
              <c:pt idx="538">
                <c:v>7.2862854173198803</c:v>
              </c:pt>
              <c:pt idx="539">
                <c:v>7.2856800798551902</c:v>
              </c:pt>
              <c:pt idx="540">
                <c:v>7.31389886627223</c:v>
              </c:pt>
              <c:pt idx="541">
                <c:v>7.32080310401604</c:v>
              </c:pt>
              <c:pt idx="542">
                <c:v>7.3170479174920997</c:v>
              </c:pt>
              <c:pt idx="543">
                <c:v>7.3663468047782299</c:v>
              </c:pt>
              <c:pt idx="544">
                <c:v>7.3766570426962996</c:v>
              </c:pt>
              <c:pt idx="545">
                <c:v>7.3566230266408601</c:v>
              </c:pt>
              <c:pt idx="546">
                <c:v>7.3688541719773903</c:v>
              </c:pt>
              <c:pt idx="547">
                <c:v>7.3917520499692202</c:v>
              </c:pt>
              <c:pt idx="548">
                <c:v>7.4253231764308802</c:v>
              </c:pt>
              <c:pt idx="549">
                <c:v>7.4317844963027699</c:v>
              </c:pt>
              <c:pt idx="550">
                <c:v>7.4262286327401403</c:v>
              </c:pt>
              <c:pt idx="551">
                <c:v>7.3989976397744304</c:v>
              </c:pt>
              <c:pt idx="552">
                <c:v>7.4097827049676797</c:v>
              </c:pt>
              <c:pt idx="553">
                <c:v>7.3922957925950401</c:v>
              </c:pt>
              <c:pt idx="554">
                <c:v>7.3760660907186102</c:v>
              </c:pt>
              <c:pt idx="555">
                <c:v>7.4078456196289499</c:v>
              </c:pt>
              <c:pt idx="556">
                <c:v>7.4232249725071604</c:v>
              </c:pt>
              <c:pt idx="557">
                <c:v>7.42294726215842</c:v>
              </c:pt>
              <c:pt idx="558">
                <c:v>7.4120482245096699</c:v>
              </c:pt>
              <c:pt idx="559">
                <c:v>7.4011498713944404</c:v>
              </c:pt>
              <c:pt idx="560">
                <c:v>7.3529106984058199</c:v>
              </c:pt>
              <c:pt idx="561">
                <c:v>7.4011479208918196</c:v>
              </c:pt>
              <c:pt idx="562">
                <c:v>7.3524737995939198</c:v>
              </c:pt>
              <c:pt idx="563">
                <c:v>7.2509511545770096</c:v>
              </c:pt>
              <c:pt idx="564">
                <c:v>7.2878202525651599</c:v>
              </c:pt>
              <c:pt idx="565">
                <c:v>7.2934304177210603</c:v>
              </c:pt>
              <c:pt idx="566">
                <c:v>7.2554719181021001</c:v>
              </c:pt>
              <c:pt idx="567">
                <c:v>7.1925131160355003</c:v>
              </c:pt>
              <c:pt idx="568">
                <c:v>7.2052078268708897</c:v>
              </c:pt>
              <c:pt idx="569">
                <c:v>7.2013929703233401</c:v>
              </c:pt>
              <c:pt idx="570">
                <c:v>7.2348756570828696</c:v>
              </c:pt>
              <c:pt idx="571">
                <c:v>7.2447439819539596</c:v>
              </c:pt>
              <c:pt idx="572">
                <c:v>7.25691659160639</c:v>
              </c:pt>
              <c:pt idx="573">
                <c:v>7.23711150612698</c:v>
              </c:pt>
              <c:pt idx="574">
                <c:v>7.3239231175906703</c:v>
              </c:pt>
              <c:pt idx="575">
                <c:v>7.2715190900155502</c:v>
              </c:pt>
              <c:pt idx="576">
                <c:v>7.2866997694283997</c:v>
              </c:pt>
              <c:pt idx="577">
                <c:v>7.3101595392445198</c:v>
              </c:pt>
              <c:pt idx="578">
                <c:v>7.3010087023688497</c:v>
              </c:pt>
              <c:pt idx="579">
                <c:v>7.3291851462614597</c:v>
              </c:pt>
              <c:pt idx="580">
                <c:v>7.3573685202180004</c:v>
              </c:pt>
              <c:pt idx="581">
                <c:v>7.3992594622759302</c:v>
              </c:pt>
              <c:pt idx="582">
                <c:v>7.3854407854108999</c:v>
              </c:pt>
              <c:pt idx="583">
                <c:v>7.4182987629461099</c:v>
              </c:pt>
              <c:pt idx="584">
                <c:v>7.4258406953613196</c:v>
              </c:pt>
              <c:pt idx="585">
                <c:v>7.3953400914220202</c:v>
              </c:pt>
              <c:pt idx="586">
                <c:v>7.4212508988562096</c:v>
              </c:pt>
              <c:pt idx="587">
                <c:v>7.4548013556585904</c:v>
              </c:pt>
              <c:pt idx="588">
                <c:v>7.4563229075150996</c:v>
              </c:pt>
              <c:pt idx="589">
                <c:v>7.4525055501977198</c:v>
              </c:pt>
              <c:pt idx="590">
                <c:v>7.4835259424195</c:v>
              </c:pt>
              <c:pt idx="591">
                <c:v>7.5392285882183199</c:v>
              </c:pt>
              <c:pt idx="592">
                <c:v>7.5443282947982704</c:v>
              </c:pt>
              <c:pt idx="593">
                <c:v>7.5791565600481103</c:v>
              </c:pt>
              <c:pt idx="594">
                <c:v>7.6040648717533603</c:v>
              </c:pt>
              <c:pt idx="595">
                <c:v>7.7444921312311603</c:v>
              </c:pt>
              <c:pt idx="596">
                <c:v>7.7342485485114798</c:v>
              </c:pt>
              <c:pt idx="597">
                <c:v>7.8036468700964701</c:v>
              </c:pt>
              <c:pt idx="598">
                <c:v>7.7445855108830601</c:v>
              </c:pt>
              <c:pt idx="599">
                <c:v>7.7917506054398604</c:v>
              </c:pt>
              <c:pt idx="600">
                <c:v>7.7780138894859103</c:v>
              </c:pt>
              <c:pt idx="601">
                <c:v>7.7716517349030596</c:v>
              </c:pt>
              <c:pt idx="602">
                <c:v>7.7385333903167401</c:v>
              </c:pt>
              <c:pt idx="603">
                <c:v>7.8079947326359997</c:v>
              </c:pt>
              <c:pt idx="604">
                <c:v>7.8123456780142497</c:v>
              </c:pt>
              <c:pt idx="605">
                <c:v>7.8137724325084701</c:v>
              </c:pt>
              <c:pt idx="606">
                <c:v>7.8074089652327103</c:v>
              </c:pt>
              <c:pt idx="607">
                <c:v>7.7689326185396803</c:v>
              </c:pt>
              <c:pt idx="608">
                <c:v>7.8107432400724504</c:v>
              </c:pt>
              <c:pt idx="609">
                <c:v>7.8365034022722702</c:v>
              </c:pt>
              <c:pt idx="610">
                <c:v>7.8065181189056903</c:v>
              </c:pt>
              <c:pt idx="611">
                <c:v>7.7616362575542199</c:v>
              </c:pt>
              <c:pt idx="612">
                <c:v>7.8096680606576196</c:v>
              </c:pt>
              <c:pt idx="613">
                <c:v>7.8674486798957703</c:v>
              </c:pt>
              <c:pt idx="614">
                <c:v>7.9091843093428897</c:v>
              </c:pt>
              <c:pt idx="615">
                <c:v>8.01939581874875</c:v>
              </c:pt>
              <c:pt idx="616">
                <c:v>8.0075735240483503</c:v>
              </c:pt>
              <c:pt idx="617">
                <c:v>7.8993483472506298</c:v>
              </c:pt>
              <c:pt idx="618">
                <c:v>7.9678697369674403</c:v>
              </c:pt>
              <c:pt idx="619">
                <c:v>8.0096313267619799</c:v>
              </c:pt>
              <c:pt idx="620">
                <c:v>8.0009834620180698</c:v>
              </c:pt>
              <c:pt idx="621">
                <c:v>8.0106023974799694</c:v>
              </c:pt>
              <c:pt idx="622">
                <c:v>8.0041522079904208</c:v>
              </c:pt>
              <c:pt idx="623">
                <c:v>8.0095039562368306</c:v>
              </c:pt>
              <c:pt idx="624">
                <c:v>8.0191312203216096</c:v>
              </c:pt>
              <c:pt idx="625">
                <c:v>7.9987024563747102</c:v>
              </c:pt>
              <c:pt idx="626">
                <c:v>8.0297427569739206</c:v>
              </c:pt>
              <c:pt idx="627">
                <c:v>8.0692405397252003</c:v>
              </c:pt>
              <c:pt idx="628">
                <c:v>8.0960599382096099</c:v>
              </c:pt>
              <c:pt idx="629">
                <c:v>7.92901045356931</c:v>
              </c:pt>
              <c:pt idx="630">
                <c:v>7.9941436821289003</c:v>
              </c:pt>
              <c:pt idx="631">
                <c:v>8.0638075739877699</c:v>
              </c:pt>
              <c:pt idx="632">
                <c:v>7.9434187069966002</c:v>
              </c:pt>
              <c:pt idx="633">
                <c:v>7.9782064369992902</c:v>
              </c:pt>
              <c:pt idx="634">
                <c:v>7.9862493240089103</c:v>
              </c:pt>
              <c:pt idx="635">
                <c:v>7.9515315284420804</c:v>
              </c:pt>
              <c:pt idx="636">
                <c:v>8.0077223192947606</c:v>
              </c:pt>
              <c:pt idx="637">
                <c:v>8.0639407213184597</c:v>
              </c:pt>
              <c:pt idx="638">
                <c:v>8.11071073707725</c:v>
              </c:pt>
              <c:pt idx="639">
                <c:v>7.97959050127439</c:v>
              </c:pt>
              <c:pt idx="640">
                <c:v>8.0786740249207298</c:v>
              </c:pt>
              <c:pt idx="641">
                <c:v>8.0372779211629606</c:v>
              </c:pt>
              <c:pt idx="642">
                <c:v>7.9663431592354801</c:v>
              </c:pt>
              <c:pt idx="643">
                <c:v>7.9476501291236401</c:v>
              </c:pt>
              <c:pt idx="644">
                <c:v>7.8594766303530497</c:v>
              </c:pt>
              <c:pt idx="645">
                <c:v>7.9544120994103498</c:v>
              </c:pt>
              <c:pt idx="646">
                <c:v>7.9089993531348499</c:v>
              </c:pt>
              <c:pt idx="647">
                <c:v>7.9544773691925501</c:v>
              </c:pt>
              <c:pt idx="648">
                <c:v>8.0253909928491396</c:v>
              </c:pt>
              <c:pt idx="649">
                <c:v>8.0387939036682603</c:v>
              </c:pt>
              <c:pt idx="650">
                <c:v>8.1057807482914903</c:v>
              </c:pt>
              <c:pt idx="651">
                <c:v>8.0228400660108203</c:v>
              </c:pt>
              <c:pt idx="652">
                <c:v>7.9599764783255598</c:v>
              </c:pt>
              <c:pt idx="653">
                <c:v>8.0108065036075704</c:v>
              </c:pt>
              <c:pt idx="654">
                <c:v>8.0295503503043495</c:v>
              </c:pt>
              <c:pt idx="655">
                <c:v>7.9987322383064301</c:v>
              </c:pt>
              <c:pt idx="656">
                <c:v>7.9972793640247897</c:v>
              </c:pt>
              <c:pt idx="657">
                <c:v>7.9918884483793704</c:v>
              </c:pt>
              <c:pt idx="658">
                <c:v>7.9062643842440403</c:v>
              </c:pt>
              <c:pt idx="659">
                <c:v>7.9436579070510698</c:v>
              </c:pt>
              <c:pt idx="660">
                <c:v>7.7404165934372902</c:v>
              </c:pt>
              <c:pt idx="661">
                <c:v>7.7670720385013299</c:v>
              </c:pt>
              <c:pt idx="662">
                <c:v>7.7602081922260897</c:v>
              </c:pt>
              <c:pt idx="663">
                <c:v>7.7387853081894296</c:v>
              </c:pt>
              <c:pt idx="664">
                <c:v>7.7936493767677</c:v>
              </c:pt>
              <c:pt idx="665">
                <c:v>7.7400795456365401</c:v>
              </c:pt>
              <c:pt idx="666">
                <c:v>7.7453796729026498</c:v>
              </c:pt>
              <c:pt idx="667">
                <c:v>7.7972685512026603</c:v>
              </c:pt>
              <c:pt idx="668">
                <c:v>7.8774600179980903</c:v>
              </c:pt>
              <c:pt idx="669">
                <c:v>7.9187028439234002</c:v>
              </c:pt>
              <c:pt idx="670">
                <c:v>7.9132320147348603</c:v>
              </c:pt>
              <c:pt idx="671">
                <c:v>7.8933464104275997</c:v>
              </c:pt>
              <c:pt idx="672">
                <c:v>7.8665490307949799</c:v>
              </c:pt>
              <c:pt idx="673">
                <c:v>7.8611651309491899</c:v>
              </c:pt>
              <c:pt idx="674">
                <c:v>7.8274313055407303</c:v>
              </c:pt>
              <c:pt idx="675">
                <c:v>7.8243439160461596</c:v>
              </c:pt>
              <c:pt idx="676">
                <c:v>7.8373892245311696</c:v>
              </c:pt>
              <c:pt idx="677">
                <c:v>7.8450833484053</c:v>
              </c:pt>
              <c:pt idx="678">
                <c:v>7.8688351619528696</c:v>
              </c:pt>
              <c:pt idx="679">
                <c:v>7.8748924123523301</c:v>
              </c:pt>
              <c:pt idx="680">
                <c:v>8.01743866226332</c:v>
              </c:pt>
              <c:pt idx="681">
                <c:v>8.06634036735141</c:v>
              </c:pt>
              <c:pt idx="682">
                <c:v>8.0757066441495393</c:v>
              </c:pt>
              <c:pt idx="683">
                <c:v>8.0780448889462999</c:v>
              </c:pt>
              <c:pt idx="684">
                <c:v>8.1108556726211507</c:v>
              </c:pt>
              <c:pt idx="685">
                <c:v>8.1821931066766904</c:v>
              </c:pt>
              <c:pt idx="686">
                <c:v>8.2345203243882992</c:v>
              </c:pt>
              <c:pt idx="687">
                <c:v>8.1922194802413806</c:v>
              </c:pt>
              <c:pt idx="688">
                <c:v>8.1677440732239592</c:v>
              </c:pt>
              <c:pt idx="689">
                <c:v>8.1164858153121209</c:v>
              </c:pt>
              <c:pt idx="690">
                <c:v>8.13246646784334</c:v>
              </c:pt>
              <c:pt idx="691">
                <c:v>8.1901565127118907</c:v>
              </c:pt>
              <c:pt idx="692">
                <c:v>8.2086134664738601</c:v>
              </c:pt>
              <c:pt idx="693">
                <c:v>8.1359186365851794</c:v>
              </c:pt>
              <c:pt idx="694">
                <c:v>8.1793135867069804</c:v>
              </c:pt>
              <c:pt idx="695">
                <c:v>8.2899140110181708</c:v>
              </c:pt>
              <c:pt idx="696">
                <c:v>8.3244119005330095</c:v>
              </c:pt>
              <c:pt idx="697">
                <c:v>8.3785508333088696</c:v>
              </c:pt>
              <c:pt idx="698">
                <c:v>8.5178161550574707</c:v>
              </c:pt>
              <c:pt idx="699">
                <c:v>8.4099526531600208</c:v>
              </c:pt>
              <c:pt idx="700">
                <c:v>8.4750973678774209</c:v>
              </c:pt>
              <c:pt idx="701">
                <c:v>8.41924974597557</c:v>
              </c:pt>
              <c:pt idx="702">
                <c:v>8.4205792589329604</c:v>
              </c:pt>
              <c:pt idx="703">
                <c:v>8.2127776554379697</c:v>
              </c:pt>
              <c:pt idx="704">
                <c:v>8.2427543369084901</c:v>
              </c:pt>
              <c:pt idx="705">
                <c:v>8.1953024320546906</c:v>
              </c:pt>
              <c:pt idx="706">
                <c:v>8.23599472685828</c:v>
              </c:pt>
              <c:pt idx="707">
                <c:v>8.3751396741144308</c:v>
              </c:pt>
              <c:pt idx="708">
                <c:v>8.3442317428031192</c:v>
              </c:pt>
              <c:pt idx="709">
                <c:v>8.2528781782713807</c:v>
              </c:pt>
              <c:pt idx="710">
                <c:v>8.2678473242594901</c:v>
              </c:pt>
              <c:pt idx="711">
                <c:v>8.2014093755687494</c:v>
              </c:pt>
              <c:pt idx="712">
                <c:v>8.1671305984635207</c:v>
              </c:pt>
              <c:pt idx="713">
                <c:v>8.1154115929577895</c:v>
              </c:pt>
              <c:pt idx="714">
                <c:v>8.0972251131413007</c:v>
              </c:pt>
              <c:pt idx="715">
                <c:v>8.1925086070811393</c:v>
              </c:pt>
              <c:pt idx="716">
                <c:v>8.1007135426192303</c:v>
              </c:pt>
              <c:pt idx="717">
                <c:v>8.1701526572502701</c:v>
              </c:pt>
              <c:pt idx="718">
                <c:v>8.2376199852701895</c:v>
              </c:pt>
              <c:pt idx="719">
                <c:v>8.2857266054348298</c:v>
              </c:pt>
              <c:pt idx="720">
                <c:v>8.2523465994069003</c:v>
              </c:pt>
              <c:pt idx="721">
                <c:v>8.2605876239753204</c:v>
              </c:pt>
              <c:pt idx="722">
                <c:v>8.2354535660191797</c:v>
              </c:pt>
              <c:pt idx="723">
                <c:v>8.2639096318782794</c:v>
              </c:pt>
              <c:pt idx="724">
                <c:v>8.3010231758753292</c:v>
              </c:pt>
              <c:pt idx="725">
                <c:v>8.4017198190735201</c:v>
              </c:pt>
              <c:pt idx="726">
                <c:v>8.5248053629234199</c:v>
              </c:pt>
              <c:pt idx="727">
                <c:v>8.4095300229463508</c:v>
              </c:pt>
              <c:pt idx="728">
                <c:v>8.4896518252663107</c:v>
              </c:pt>
              <c:pt idx="729">
                <c:v>8.48710813448543</c:v>
              </c:pt>
              <c:pt idx="730">
                <c:v>8.5051996253059396</c:v>
              </c:pt>
              <c:pt idx="731">
                <c:v>8.4940390585677807</c:v>
              </c:pt>
              <c:pt idx="732">
                <c:v>8.4828791987892895</c:v>
              </c:pt>
              <c:pt idx="733">
                <c:v>8.4158462531394491</c:v>
              </c:pt>
              <c:pt idx="734">
                <c:v>8.4293368691844304</c:v>
              </c:pt>
              <c:pt idx="735">
                <c:v>8.5300980436726395</c:v>
              </c:pt>
              <c:pt idx="736">
                <c:v>8.5664355695305598</c:v>
              </c:pt>
              <c:pt idx="737">
                <c:v>8.5283791389950903</c:v>
              </c:pt>
              <c:pt idx="738">
                <c:v>8.4518696111257601</c:v>
              </c:pt>
              <c:pt idx="739">
                <c:v>8.4615563623368804</c:v>
              </c:pt>
              <c:pt idx="740">
                <c:v>8.2398673051198106</c:v>
              </c:pt>
              <c:pt idx="741">
                <c:v>8.2167374093649901</c:v>
              </c:pt>
              <c:pt idx="742">
                <c:v>8.1595605564243101</c:v>
              </c:pt>
              <c:pt idx="743">
                <c:v>8.2190876186002004</c:v>
              </c:pt>
              <c:pt idx="744">
                <c:v>8.2227156273613904</c:v>
              </c:pt>
              <c:pt idx="745">
                <c:v>8.2309824964266607</c:v>
              </c:pt>
              <c:pt idx="746">
                <c:v>8.2392640857044803</c:v>
              </c:pt>
              <c:pt idx="747">
                <c:v>8.1874555354769303</c:v>
              </c:pt>
              <c:pt idx="748">
                <c:v>8.1796953883807699</c:v>
              </c:pt>
              <c:pt idx="749">
                <c:v>8.0892564104740003</c:v>
              </c:pt>
              <c:pt idx="750">
                <c:v>8.1350649114754408</c:v>
              </c:pt>
              <c:pt idx="751">
                <c:v>8.1648349993248797</c:v>
              </c:pt>
              <c:pt idx="752">
                <c:v>8.1476593167875997</c:v>
              </c:pt>
              <c:pt idx="753">
                <c:v>7.9847813394950498</c:v>
              </c:pt>
              <c:pt idx="754">
                <c:v>8.1001896087660796</c:v>
              </c:pt>
              <c:pt idx="755">
                <c:v>8.1704444380667596</c:v>
              </c:pt>
              <c:pt idx="756">
                <c:v>8.3319084075575809</c:v>
              </c:pt>
              <c:pt idx="757">
                <c:v>8.2086743869537404</c:v>
              </c:pt>
              <c:pt idx="758">
                <c:v>8.1981632311535897</c:v>
              </c:pt>
              <c:pt idx="759">
                <c:v>8.2231269939587097</c:v>
              </c:pt>
              <c:pt idx="760">
                <c:v>8.2990384009127105</c:v>
              </c:pt>
              <c:pt idx="761">
                <c:v>8.4596937856090708</c:v>
              </c:pt>
              <c:pt idx="762">
                <c:v>8.4308610094348406</c:v>
              </c:pt>
              <c:pt idx="763">
                <c:v>8.3966966551161093</c:v>
              </c:pt>
              <c:pt idx="764">
                <c:v>8.4591194644560606</c:v>
              </c:pt>
              <c:pt idx="765">
                <c:v>8.5673717632968707</c:v>
              </c:pt>
              <c:pt idx="766">
                <c:v>8.6800065258540595</c:v>
              </c:pt>
              <c:pt idx="767">
                <c:v>8.7159436487790796</c:v>
              </c:pt>
              <c:pt idx="768">
                <c:v>8.7705789401180798</c:v>
              </c:pt>
              <c:pt idx="769">
                <c:v>8.8870062778136703</c:v>
              </c:pt>
              <c:pt idx="770">
                <c:v>8.9094032571139099</c:v>
              </c:pt>
              <c:pt idx="771">
                <c:v>9.0493978078871802</c:v>
              </c:pt>
              <c:pt idx="772">
                <c:v>9.1796197184203194</c:v>
              </c:pt>
              <c:pt idx="773">
                <c:v>9.1319376490051294</c:v>
              </c:pt>
              <c:pt idx="774">
                <c:v>9.1867008411096602</c:v>
              </c:pt>
              <c:pt idx="775">
                <c:v>9.1524583890885793</c:v>
              </c:pt>
              <c:pt idx="776">
                <c:v>9.3114270020742804</c:v>
              </c:pt>
              <c:pt idx="777">
                <c:v>9.3068865452052201</c:v>
              </c:pt>
              <c:pt idx="778">
                <c:v>9.3481958350295695</c:v>
              </c:pt>
              <c:pt idx="779">
                <c:v>9.3949257826975803</c:v>
              </c:pt>
              <c:pt idx="780">
                <c:v>9.1801070204298796</c:v>
              </c:pt>
              <c:pt idx="781">
                <c:v>9.0802111876596499</c:v>
              </c:pt>
              <c:pt idx="782">
                <c:v>9.0137341380230005</c:v>
              </c:pt>
              <c:pt idx="783">
                <c:v>9.0010808386975292</c:v>
              </c:pt>
              <c:pt idx="784">
                <c:v>9.0745549691432199</c:v>
              </c:pt>
              <c:pt idx="785">
                <c:v>8.9032047424770795</c:v>
              </c:pt>
              <c:pt idx="786">
                <c:v>8.8007779605367098</c:v>
              </c:pt>
              <c:pt idx="787">
                <c:v>8.9225681766069904</c:v>
              </c:pt>
              <c:pt idx="788">
                <c:v>8.7271512890674892</c:v>
              </c:pt>
              <c:pt idx="789">
                <c:v>8.8032649800191791</c:v>
              </c:pt>
              <c:pt idx="790">
                <c:v>8.6428154675967992</c:v>
              </c:pt>
              <c:pt idx="791">
                <c:v>8.4118387857705006</c:v>
              </c:pt>
              <c:pt idx="792">
                <c:v>8.4903495267170808</c:v>
              </c:pt>
              <c:pt idx="793">
                <c:v>8.5904082802502195</c:v>
              </c:pt>
              <c:pt idx="794">
                <c:v>8.4543744958317308</c:v>
              </c:pt>
              <c:pt idx="795">
                <c:v>8.5093080758984492</c:v>
              </c:pt>
              <c:pt idx="796">
                <c:v>8.44838877109488</c:v>
              </c:pt>
              <c:pt idx="797">
                <c:v>8.3445952689687992</c:v>
              </c:pt>
              <c:pt idx="798">
                <c:v>8.4553565465403295</c:v>
              </c:pt>
              <c:pt idx="799">
                <c:v>8.2727063039715905</c:v>
              </c:pt>
              <c:pt idx="800">
                <c:v>8.2913980602505593</c:v>
              </c:pt>
              <c:pt idx="801">
                <c:v>8.4871095329521999</c:v>
              </c:pt>
              <c:pt idx="802">
                <c:v>8.4897027457732097</c:v>
              </c:pt>
              <c:pt idx="803">
                <c:v>8.5782042872108093</c:v>
              </c:pt>
              <c:pt idx="804">
                <c:v>8.6098994507540105</c:v>
              </c:pt>
              <c:pt idx="805">
                <c:v>8.70918051101477</c:v>
              </c:pt>
              <c:pt idx="806">
                <c:v>8.6902840566710005</c:v>
              </c:pt>
              <c:pt idx="807">
                <c:v>8.6982567478717705</c:v>
              </c:pt>
              <c:pt idx="808">
                <c:v>8.8190712426147808</c:v>
              </c:pt>
              <c:pt idx="809">
                <c:v>8.7815233295492892</c:v>
              </c:pt>
              <c:pt idx="810">
                <c:v>8.8593623870762706</c:v>
              </c:pt>
              <c:pt idx="811">
                <c:v>9.0078099643219094</c:v>
              </c:pt>
              <c:pt idx="812">
                <c:v>9.0935101214125105</c:v>
              </c:pt>
              <c:pt idx="813">
                <c:v>9.1715003289259691</c:v>
              </c:pt>
              <c:pt idx="814">
                <c:v>9.3840992219078192</c:v>
              </c:pt>
              <c:pt idx="815">
                <c:v>9.3273810036182994</c:v>
              </c:pt>
              <c:pt idx="816">
                <c:v>9.4216401764597393</c:v>
              </c:pt>
              <c:pt idx="817">
                <c:v>9.5074728691612496</c:v>
              </c:pt>
              <c:pt idx="818">
                <c:v>9.6905688531318592</c:v>
              </c:pt>
              <c:pt idx="819">
                <c:v>9.7665094256350606</c:v>
              </c:pt>
              <c:pt idx="820">
                <c:v>9.7420765014137896</c:v>
              </c:pt>
              <c:pt idx="821">
                <c:v>9.6210722547069896</c:v>
              </c:pt>
              <c:pt idx="822">
                <c:v>9.6620429678124804</c:v>
              </c:pt>
              <c:pt idx="823">
                <c:v>9.8066889934008508</c:v>
              </c:pt>
              <c:pt idx="824">
                <c:v>9.7612348166413501</c:v>
              </c:pt>
              <c:pt idx="825">
                <c:v>9.7666546006619104</c:v>
              </c:pt>
              <c:pt idx="826">
                <c:v>9.6789594657659404</c:v>
              </c:pt>
              <c:pt idx="827">
                <c:v>9.5871844646535394</c:v>
              </c:pt>
              <c:pt idx="828">
                <c:v>9.5481737305051606</c:v>
              </c:pt>
              <c:pt idx="829">
                <c:v>9.5567532929684305</c:v>
              </c:pt>
              <c:pt idx="830">
                <c:v>9.6031160939914901</c:v>
              </c:pt>
              <c:pt idx="831">
                <c:v>9.6711069652049506</c:v>
              </c:pt>
              <c:pt idx="832">
                <c:v>9.6505341394139492</c:v>
              </c:pt>
              <c:pt idx="833">
                <c:v>9.58992855818863</c:v>
              </c:pt>
              <c:pt idx="834">
                <c:v>9.6913391953395802</c:v>
              </c:pt>
              <c:pt idx="835">
                <c:v>9.6210127484872601</c:v>
              </c:pt>
              <c:pt idx="836">
                <c:v>9.7505903675792798</c:v>
              </c:pt>
              <c:pt idx="837">
                <c:v>9.8174843071021591</c:v>
              </c:pt>
              <c:pt idx="838">
                <c:v>9.7187957266087892</c:v>
              </c:pt>
              <c:pt idx="839">
                <c:v>9.7577214092631692</c:v>
              </c:pt>
              <c:pt idx="840">
                <c:v>9.7704501389096308</c:v>
              </c:pt>
              <c:pt idx="841">
                <c:v>9.8560461166373106</c:v>
              </c:pt>
              <c:pt idx="842">
                <c:v>9.7813902759482705</c:v>
              </c:pt>
              <c:pt idx="843">
                <c:v>9.9121427948220209</c:v>
              </c:pt>
              <c:pt idx="844">
                <c:v>9.8846026301589607</c:v>
              </c:pt>
              <c:pt idx="845">
                <c:v>10.0127102773745</c:v>
              </c:pt>
              <c:pt idx="846">
                <c:v>10.0467611319089</c:v>
              </c:pt>
              <c:pt idx="847">
                <c:v>10.221742778847601</c:v>
              </c:pt>
              <c:pt idx="848">
                <c:v>10.494329787050001</c:v>
              </c:pt>
              <c:pt idx="849">
                <c:v>10.540745435919099</c:v>
              </c:pt>
              <c:pt idx="850">
                <c:v>10.5151138131442</c:v>
              </c:pt>
              <c:pt idx="851">
                <c:v>10.71768980571</c:v>
              </c:pt>
              <c:pt idx="852">
                <c:v>10.9378842403208</c:v>
              </c:pt>
              <c:pt idx="853">
                <c:v>10.8904037260042</c:v>
              </c:pt>
              <c:pt idx="854">
                <c:v>10.868235088774201</c:v>
              </c:pt>
              <c:pt idx="855">
                <c:v>10.888031712470401</c:v>
              </c:pt>
              <c:pt idx="856">
                <c:v>11.031043055386901</c:v>
              </c:pt>
              <c:pt idx="857">
                <c:v>11.0683317942041</c:v>
              </c:pt>
              <c:pt idx="858">
                <c:v>11.1460919437418</c:v>
              </c:pt>
              <c:pt idx="859">
                <c:v>11.118553634831899</c:v>
              </c:pt>
              <c:pt idx="860">
                <c:v>11.201776709525801</c:v>
              </c:pt>
              <c:pt idx="861">
                <c:v>11.2033593796532</c:v>
              </c:pt>
              <c:pt idx="862">
                <c:v>11.358733210352501</c:v>
              </c:pt>
              <c:pt idx="863">
                <c:v>11.353335946801099</c:v>
              </c:pt>
              <c:pt idx="864">
                <c:v>11.3806458998836</c:v>
              </c:pt>
              <c:pt idx="865">
                <c:v>11.2445229440153</c:v>
              </c:pt>
              <c:pt idx="866">
                <c:v>11.1139525792836</c:v>
              </c:pt>
              <c:pt idx="867">
                <c:v>10.8694205804643</c:v>
              </c:pt>
              <c:pt idx="868">
                <c:v>10.8096953867046</c:v>
              </c:pt>
              <c:pt idx="869">
                <c:v>10.744557855144899</c:v>
              </c:pt>
              <c:pt idx="870">
                <c:v>10.646885346813599</c:v>
              </c:pt>
              <c:pt idx="871">
                <c:v>10.6686021481202</c:v>
              </c:pt>
              <c:pt idx="872">
                <c:v>10.5547263152796</c:v>
              </c:pt>
              <c:pt idx="873">
                <c:v>10.3849171021334</c:v>
              </c:pt>
              <c:pt idx="874">
                <c:v>10.354150089855199</c:v>
              </c:pt>
              <c:pt idx="875">
                <c:v>10.282008951802201</c:v>
              </c:pt>
              <c:pt idx="876">
                <c:v>10.2820291003948</c:v>
              </c:pt>
              <c:pt idx="877">
                <c:v>10.1808985563737</c:v>
              </c:pt>
              <c:pt idx="878">
                <c:v>10.184670720548301</c:v>
              </c:pt>
              <c:pt idx="879">
                <c:v>10.1105647699505</c:v>
              </c:pt>
              <c:pt idx="880">
                <c:v>9.9985826771934896</c:v>
              </c:pt>
              <c:pt idx="881">
                <c:v>9.7968490972626991</c:v>
              </c:pt>
              <c:pt idx="882">
                <c:v>9.6293955019876893</c:v>
              </c:pt>
              <c:pt idx="883">
                <c:v>9.6239943733609898</c:v>
              </c:pt>
              <c:pt idx="884">
                <c:v>9.5397686112828293</c:v>
              </c:pt>
              <c:pt idx="885">
                <c:v>9.4318694400095797</c:v>
              </c:pt>
              <c:pt idx="886">
                <c:v>9.3207570725530609</c:v>
              </c:pt>
              <c:pt idx="887">
                <c:v>9.2569974886013107</c:v>
              </c:pt>
              <c:pt idx="888">
                <c:v>9.22966466052433</c:v>
              </c:pt>
              <c:pt idx="889">
                <c:v>9.2425528926697709</c:v>
              </c:pt>
              <c:pt idx="890">
                <c:v>9.1762702079384102</c:v>
              </c:pt>
              <c:pt idx="891">
                <c:v>9.1176618397800002</c:v>
              </c:pt>
              <c:pt idx="892">
                <c:v>9.1148005538447503</c:v>
              </c:pt>
              <c:pt idx="893">
                <c:v>9.0616305089683795</c:v>
              </c:pt>
              <c:pt idx="894">
                <c:v>9.0422542165472493</c:v>
              </c:pt>
              <c:pt idx="895">
                <c:v>9.1004772178413695</c:v>
              </c:pt>
              <c:pt idx="896">
                <c:v>9.0488612509322497</c:v>
              </c:pt>
              <c:pt idx="897">
                <c:v>9.0137613595633503</c:v>
              </c:pt>
              <c:pt idx="898">
                <c:v>9.0212597961520302</c:v>
              </c:pt>
              <c:pt idx="899">
                <c:v>9.0609982554517305</c:v>
              </c:pt>
              <c:pt idx="900">
                <c:v>8.9395900254737501</c:v>
              </c:pt>
              <c:pt idx="901">
                <c:v>9.0076047414373104</c:v>
              </c:pt>
              <c:pt idx="902">
                <c:v>9.0085911812856292</c:v>
              </c:pt>
              <c:pt idx="903">
                <c:v>8.9677484646268493</c:v>
              </c:pt>
              <c:pt idx="904">
                <c:v>8.9322890097904004</c:v>
              </c:pt>
              <c:pt idx="905">
                <c:v>8.9841350886771192</c:v>
              </c:pt>
              <c:pt idx="906">
                <c:v>8.9755076444680597</c:v>
              </c:pt>
              <c:pt idx="907">
                <c:v>8.9754254315642399</c:v>
              </c:pt>
              <c:pt idx="908">
                <c:v>8.96038733802982</c:v>
              </c:pt>
              <c:pt idx="909">
                <c:v>8.98292655269017</c:v>
              </c:pt>
              <c:pt idx="910">
                <c:v>9.0873875667840895</c:v>
              </c:pt>
              <c:pt idx="911">
                <c:v>8.9542214867845793</c:v>
              </c:pt>
              <c:pt idx="912">
                <c:v>9.1829576016330297</c:v>
              </c:pt>
              <c:pt idx="913">
                <c:v>9.04568564461783</c:v>
              </c:pt>
              <c:pt idx="914">
                <c:v>9.0883776052696597</c:v>
              </c:pt>
              <c:pt idx="915">
                <c:v>9.1377759057902601</c:v>
              </c:pt>
              <c:pt idx="916">
                <c:v>9.1764429559315595</c:v>
              </c:pt>
              <c:pt idx="917">
                <c:v>9.0898925424236694</c:v>
              </c:pt>
              <c:pt idx="918">
                <c:v>9.0118019000376108</c:v>
              </c:pt>
              <c:pt idx="919">
                <c:v>9.1697760069581395</c:v>
              </c:pt>
              <c:pt idx="920">
                <c:v>9.1509709162121808</c:v>
              </c:pt>
              <c:pt idx="921">
                <c:v>9.2123918497765995</c:v>
              </c:pt>
              <c:pt idx="922">
                <c:v>9.5544603943281192</c:v>
              </c:pt>
              <c:pt idx="923">
                <c:v>9.5136888932783492</c:v>
              </c:pt>
              <c:pt idx="924">
                <c:v>9.4770885601939394</c:v>
              </c:pt>
              <c:pt idx="925">
                <c:v>9.5104513299294897</c:v>
              </c:pt>
              <c:pt idx="926">
                <c:v>9.4176712028980294</c:v>
              </c:pt>
              <c:pt idx="927">
                <c:v>9.5273514997186393</c:v>
              </c:pt>
              <c:pt idx="928">
                <c:v>9.26934601492753</c:v>
              </c:pt>
              <c:pt idx="929">
                <c:v>9.3835665383179307</c:v>
              </c:pt>
              <c:pt idx="930">
                <c:v>9.3904149026148094</c:v>
              </c:pt>
              <c:pt idx="931">
                <c:v>9.3961348255297708</c:v>
              </c:pt>
              <c:pt idx="932">
                <c:v>9.4609751689701103</c:v>
              </c:pt>
              <c:pt idx="933">
                <c:v>9.4707905704511006</c:v>
              </c:pt>
              <c:pt idx="934">
                <c:v>9.4273521447961102</c:v>
              </c:pt>
              <c:pt idx="935">
                <c:v>9.6757930109679506</c:v>
              </c:pt>
              <c:pt idx="936">
                <c:v>9.7943520297313604</c:v>
              </c:pt>
              <c:pt idx="937">
                <c:v>10.4822259871731</c:v>
              </c:pt>
              <c:pt idx="938">
                <c:v>10.4708380908582</c:v>
              </c:pt>
              <c:pt idx="939">
                <c:v>10.4486787572067</c:v>
              </c:pt>
              <c:pt idx="940">
                <c:v>10.4039675376887</c:v>
              </c:pt>
              <c:pt idx="941">
                <c:v>10.597702800466701</c:v>
              </c:pt>
              <c:pt idx="942">
                <c:v>10.7559603253556</c:v>
              </c:pt>
              <c:pt idx="943">
                <c:v>10.711140306066699</c:v>
              </c:pt>
              <c:pt idx="944">
                <c:v>10.764758088813901</c:v>
              </c:pt>
              <c:pt idx="945">
                <c:v>10.8042677622376</c:v>
              </c:pt>
              <c:pt idx="946">
                <c:v>10.713012110379401</c:v>
              </c:pt>
              <c:pt idx="947">
                <c:v>11.1254436996504</c:v>
              </c:pt>
              <c:pt idx="948">
                <c:v>11.4389769292774</c:v>
              </c:pt>
              <c:pt idx="949">
                <c:v>11.4381883268686</c:v>
              </c:pt>
              <c:pt idx="950">
                <c:v>11.5482003783377</c:v>
              </c:pt>
              <c:pt idx="951">
                <c:v>11.572522875653499</c:v>
              </c:pt>
              <c:pt idx="952">
                <c:v>12.112319942284101</c:v>
              </c:pt>
              <c:pt idx="953">
                <c:v>12.058218889479001</c:v>
              </c:pt>
              <c:pt idx="954">
                <c:v>12.2342678120543</c:v>
              </c:pt>
              <c:pt idx="955">
                <c:v>12.1232652647258</c:v>
              </c:pt>
              <c:pt idx="956">
                <c:v>12.2693834654398</c:v>
              </c:pt>
              <c:pt idx="957">
                <c:v>12.576031944859899</c:v>
              </c:pt>
              <c:pt idx="958">
                <c:v>12.5184452706869</c:v>
              </c:pt>
              <c:pt idx="959">
                <c:v>12.661245679876901</c:v>
              </c:pt>
              <c:pt idx="960">
                <c:v>12.576548936395801</c:v>
              </c:pt>
              <c:pt idx="961">
                <c:v>12.807308969513899</c:v>
              </c:pt>
              <c:pt idx="962">
                <c:v>13.0366517248061</c:v>
              </c:pt>
              <c:pt idx="963">
                <c:v>13.119467246169499</c:v>
              </c:pt>
              <c:pt idx="964">
                <c:v>13.1029582907891</c:v>
              </c:pt>
              <c:pt idx="965">
                <c:v>13.1170727702662</c:v>
              </c:pt>
              <c:pt idx="966">
                <c:v>13.070543120263901</c:v>
              </c:pt>
              <c:pt idx="967">
                <c:v>13.3500931787787</c:v>
              </c:pt>
              <c:pt idx="968">
                <c:v>13.5331528024824</c:v>
              </c:pt>
              <c:pt idx="969">
                <c:v>13.5691044823228</c:v>
              </c:pt>
              <c:pt idx="970">
                <c:v>13.6977583215001</c:v>
              </c:pt>
              <c:pt idx="971">
                <c:v>13.727493979856501</c:v>
              </c:pt>
              <c:pt idx="972">
                <c:v>13.9199420797404</c:v>
              </c:pt>
              <c:pt idx="973">
                <c:v>13.7707580143011</c:v>
              </c:pt>
              <c:pt idx="974">
                <c:v>13.8218143594544</c:v>
              </c:pt>
              <c:pt idx="975">
                <c:v>13.780981301456601</c:v>
              </c:pt>
              <c:pt idx="976">
                <c:v>13.859993037906399</c:v>
              </c:pt>
              <c:pt idx="977">
                <c:v>14.0295723635528</c:v>
              </c:pt>
              <c:pt idx="978">
                <c:v>14.101802220708</c:v>
              </c:pt>
              <c:pt idx="979">
                <c:v>14.3140129800521</c:v>
              </c:pt>
              <c:pt idx="980">
                <c:v>14.1631531276463</c:v>
              </c:pt>
              <c:pt idx="981">
                <c:v>14.224564694191599</c:v>
              </c:pt>
              <c:pt idx="982">
                <c:v>14.508664697495901</c:v>
              </c:pt>
              <c:pt idx="983">
                <c:v>14.3917886697282</c:v>
              </c:pt>
              <c:pt idx="984">
                <c:v>14.3126215151584</c:v>
              </c:pt>
              <c:pt idx="985">
                <c:v>14.257851891078101</c:v>
              </c:pt>
              <c:pt idx="986">
                <c:v>14.2932555708739</c:v>
              </c:pt>
              <c:pt idx="987">
                <c:v>14.566224408433699</c:v>
              </c:pt>
              <c:pt idx="988">
                <c:v>14.5852536696651</c:v>
              </c:pt>
              <c:pt idx="989">
                <c:v>14.625538229902</c:v>
              </c:pt>
              <c:pt idx="990">
                <c:v>14.751127492613101</c:v>
              </c:pt>
              <c:pt idx="991">
                <c:v>14.851006919831899</c:v>
              </c:pt>
              <c:pt idx="992">
                <c:v>14.868945594913299</c:v>
              </c:pt>
              <c:pt idx="993">
                <c:v>14.6801110548691</c:v>
              </c:pt>
              <c:pt idx="994">
                <c:v>14.773680315925899</c:v>
              </c:pt>
              <c:pt idx="995">
                <c:v>14.738656400845899</c:v>
              </c:pt>
              <c:pt idx="996">
                <c:v>14.6121452269701</c:v>
              </c:pt>
              <c:pt idx="997">
                <c:v>14.413748995939001</c:v>
              </c:pt>
              <c:pt idx="998">
                <c:v>14.3137501580383</c:v>
              </c:pt>
              <c:pt idx="999">
                <c:v>14.051718490906699</c:v>
              </c:pt>
              <c:pt idx="1000">
                <c:v>13.821701374810001</c:v>
              </c:pt>
              <c:pt idx="1001">
                <c:v>13.7818009308165</c:v>
              </c:pt>
              <c:pt idx="1002">
                <c:v>13.562128189365501</c:v>
              </c:pt>
              <c:pt idx="1003">
                <c:v>13.609190188126</c:v>
              </c:pt>
              <c:pt idx="1004">
                <c:v>13.457068718542899</c:v>
              </c:pt>
              <c:pt idx="1005">
                <c:v>13.319498194104799</c:v>
              </c:pt>
              <c:pt idx="1006">
                <c:v>13.3336207662653</c:v>
              </c:pt>
              <c:pt idx="1007">
                <c:v>13.3691616279476</c:v>
              </c:pt>
              <c:pt idx="1008">
                <c:v>13.198319958982699</c:v>
              </c:pt>
              <c:pt idx="1009">
                <c:v>12.9835632029572</c:v>
              </c:pt>
              <c:pt idx="1010">
                <c:v>12.7599375906702</c:v>
              </c:pt>
              <c:pt idx="1011">
                <c:v>12.697040950879799</c:v>
              </c:pt>
              <c:pt idx="1012">
                <c:v>12.6498503790884</c:v>
              </c:pt>
              <c:pt idx="1013">
                <c:v>12.418120744388</c:v>
              </c:pt>
              <c:pt idx="1014">
                <c:v>12.474467702840199</c:v>
              </c:pt>
              <c:pt idx="1015">
                <c:v>12.4978267743847</c:v>
              </c:pt>
              <c:pt idx="1016">
                <c:v>12.494148698199799</c:v>
              </c:pt>
              <c:pt idx="1017">
                <c:v>12.496986302084199</c:v>
              </c:pt>
              <c:pt idx="1018">
                <c:v>12.178343415434</c:v>
              </c:pt>
              <c:pt idx="1019">
                <c:v>12.0879030117891</c:v>
              </c:pt>
              <c:pt idx="1020">
                <c:v>11.922106007220099</c:v>
              </c:pt>
              <c:pt idx="1021">
                <c:v>11.778289115481099</c:v>
              </c:pt>
              <c:pt idx="1022">
                <c:v>11.7590866516856</c:v>
              </c:pt>
              <c:pt idx="1023">
                <c:v>11.6946533121721</c:v>
              </c:pt>
              <c:pt idx="1024">
                <c:v>11.491605721048201</c:v>
              </c:pt>
              <c:pt idx="1025">
                <c:v>11.2192078695333</c:v>
              </c:pt>
              <c:pt idx="1026">
                <c:v>11.301866116768901</c:v>
              </c:pt>
              <c:pt idx="1027">
                <c:v>11.1641439496314</c:v>
              </c:pt>
              <c:pt idx="1028">
                <c:v>10.933192202712</c:v>
              </c:pt>
              <c:pt idx="1029">
                <c:v>10.8276072094274</c:v>
              </c:pt>
              <c:pt idx="1030">
                <c:v>10.910141598249201</c:v>
              </c:pt>
              <c:pt idx="1031">
                <c:v>10.8205536585477</c:v>
              </c:pt>
              <c:pt idx="1032">
                <c:v>10.9084599631452</c:v>
              </c:pt>
              <c:pt idx="1033">
                <c:v>10.8146401177502</c:v>
              </c:pt>
              <c:pt idx="1034">
                <c:v>10.855657030142901</c:v>
              </c:pt>
              <c:pt idx="1035">
                <c:v>10.9447591249395</c:v>
              </c:pt>
              <c:pt idx="1036">
                <c:v>11.044776384532</c:v>
              </c:pt>
              <c:pt idx="1037">
                <c:v>10.908145990062399</c:v>
              </c:pt>
              <c:pt idx="1038">
                <c:v>10.901795523243701</c:v>
              </c:pt>
              <c:pt idx="1039">
                <c:v>11.0878265410315</c:v>
              </c:pt>
              <c:pt idx="1040">
                <c:v>11.209490646616</c:v>
              </c:pt>
              <c:pt idx="1041">
                <c:v>11.185745458808899</c:v>
              </c:pt>
              <c:pt idx="1042">
                <c:v>11.2374466626806</c:v>
              </c:pt>
              <c:pt idx="1043">
                <c:v>11.3871238426186</c:v>
              </c:pt>
              <c:pt idx="1044">
                <c:v>11.476556556247401</c:v>
              </c:pt>
              <c:pt idx="1045">
                <c:v>11.5336568001791</c:v>
              </c:pt>
              <c:pt idx="1046">
                <c:v>11.2835131045632</c:v>
              </c:pt>
              <c:pt idx="1047">
                <c:v>11.3999163985427</c:v>
              </c:pt>
              <c:pt idx="1048">
                <c:v>11.668386262987401</c:v>
              </c:pt>
              <c:pt idx="1049">
                <c:v>11.7795017579432</c:v>
              </c:pt>
              <c:pt idx="1050">
                <c:v>11.917783586445299</c:v>
              </c:pt>
              <c:pt idx="1051">
                <c:v>12.0235693184834</c:v>
              </c:pt>
              <c:pt idx="1052">
                <c:v>12.118729938788601</c:v>
              </c:pt>
              <c:pt idx="1053">
                <c:v>12.128144828133999</c:v>
              </c:pt>
              <c:pt idx="1054">
                <c:v>12.1150616336</c:v>
              </c:pt>
              <c:pt idx="1055">
                <c:v>12.0582339431819</c:v>
              </c:pt>
              <c:pt idx="1056">
                <c:v>12.0014227233442</c:v>
              </c:pt>
              <c:pt idx="1057">
                <c:v>12.025608467393999</c:v>
              </c:pt>
              <c:pt idx="1058">
                <c:v>12.1207624712893</c:v>
              </c:pt>
              <c:pt idx="1059">
                <c:v>12.080328299129199</c:v>
              </c:pt>
              <c:pt idx="1060">
                <c:v>11.9692230274328</c:v>
              </c:pt>
              <c:pt idx="1061">
                <c:v>11.9881846411062</c:v>
              </c:pt>
              <c:pt idx="1062">
                <c:v>11.8665622966057</c:v>
              </c:pt>
              <c:pt idx="1063">
                <c:v>11.766522067372801</c:v>
              </c:pt>
              <c:pt idx="1064">
                <c:v>11.6609241658571</c:v>
              </c:pt>
              <c:pt idx="1065">
                <c:v>11.631215682822299</c:v>
              </c:pt>
              <c:pt idx="1066">
                <c:v>11.617747890902599</c:v>
              </c:pt>
              <c:pt idx="1067">
                <c:v>11.334115784357801</c:v>
              </c:pt>
              <c:pt idx="1068">
                <c:v>11.395860858087</c:v>
              </c:pt>
              <c:pt idx="1069">
                <c:v>11.3931487298675</c:v>
              </c:pt>
              <c:pt idx="1070">
                <c:v>11.3796487880144</c:v>
              </c:pt>
              <c:pt idx="1071">
                <c:v>11.231285472751001</c:v>
              </c:pt>
              <c:pt idx="1072">
                <c:v>11.164189332432199</c:v>
              </c:pt>
              <c:pt idx="1073">
                <c:v>11.283564794498</c:v>
              </c:pt>
              <c:pt idx="1074">
                <c:v>11.243933547382699</c:v>
              </c:pt>
              <c:pt idx="1075">
                <c:v>11.3081946408828</c:v>
              </c:pt>
              <c:pt idx="1076">
                <c:v>11.154021587328799</c:v>
              </c:pt>
              <c:pt idx="1077">
                <c:v>11.2272287342283</c:v>
              </c:pt>
              <c:pt idx="1078">
                <c:v>11.128394637692899</c:v>
              </c:pt>
              <c:pt idx="1079">
                <c:v>11.2056187032707</c:v>
              </c:pt>
              <c:pt idx="1080">
                <c:v>11.2194937791984</c:v>
              </c:pt>
              <c:pt idx="1081">
                <c:v>11.001846753676499</c:v>
              </c:pt>
              <c:pt idx="1082">
                <c:v>10.9617279342629</c:v>
              </c:pt>
              <c:pt idx="1083">
                <c:v>10.8946359879392</c:v>
              </c:pt>
              <c:pt idx="1084">
                <c:v>10.7790313828388</c:v>
              </c:pt>
              <c:pt idx="1085">
                <c:v>10.7173875941936</c:v>
              </c:pt>
              <c:pt idx="1086">
                <c:v>10.538813037502599</c:v>
              </c:pt>
              <c:pt idx="1087">
                <c:v>10.6280944744198</c:v>
              </c:pt>
              <c:pt idx="1088">
                <c:v>10.658160444301201</c:v>
              </c:pt>
              <c:pt idx="1089">
                <c:v>10.644189114670199</c:v>
              </c:pt>
              <c:pt idx="1090">
                <c:v>10.6850897725359</c:v>
              </c:pt>
              <c:pt idx="1091">
                <c:v>10.5929496317749</c:v>
              </c:pt>
              <c:pt idx="1092">
                <c:v>10.4872242277404</c:v>
              </c:pt>
              <c:pt idx="1093">
                <c:v>10.611124903292</c:v>
              </c:pt>
              <c:pt idx="1094">
                <c:v>10.5215415735387</c:v>
              </c:pt>
              <c:pt idx="1095">
                <c:v>10.372640649595001</c:v>
              </c:pt>
              <c:pt idx="1096">
                <c:v>10.330602813456</c:v>
              </c:pt>
              <c:pt idx="1097">
                <c:v>10.44949240033</c:v>
              </c:pt>
              <c:pt idx="1098">
                <c:v>10.443175793509999</c:v>
              </c:pt>
              <c:pt idx="1099">
                <c:v>10.3461744216066</c:v>
              </c:pt>
              <c:pt idx="1100">
                <c:v>10.5137236867849</c:v>
              </c:pt>
              <c:pt idx="1101">
                <c:v>10.411288744185899</c:v>
              </c:pt>
              <c:pt idx="1102">
                <c:v>10.438392591892899</c:v>
              </c:pt>
              <c:pt idx="1103">
                <c:v>10.437293867108201</c:v>
              </c:pt>
              <c:pt idx="1104">
                <c:v>10.350964929643</c:v>
              </c:pt>
              <c:pt idx="1105">
                <c:v>10.2503027060691</c:v>
              </c:pt>
              <c:pt idx="1106">
                <c:v>10.164044178921401</c:v>
              </c:pt>
              <c:pt idx="1107">
                <c:v>10.195153637360299</c:v>
              </c:pt>
              <c:pt idx="1108">
                <c:v>10.2843216365287</c:v>
              </c:pt>
              <c:pt idx="1109">
                <c:v>10.5653970878595</c:v>
              </c:pt>
              <c:pt idx="1110">
                <c:v>10.3653605680278</c:v>
              </c:pt>
              <c:pt idx="1111">
                <c:v>10.2033730650191</c:v>
              </c:pt>
              <c:pt idx="1112">
                <c:v>10.2249630734138</c:v>
              </c:pt>
              <c:pt idx="1113">
                <c:v>10.2883742486227</c:v>
              </c:pt>
              <c:pt idx="1114">
                <c:v>10.1843921450546</c:v>
              </c:pt>
              <c:pt idx="1115">
                <c:v>10.002401928309</c:v>
              </c:pt>
              <c:pt idx="1116">
                <c:v>10.0185511727946</c:v>
              </c:pt>
              <c:pt idx="1117">
                <c:v>9.9671900767220905</c:v>
              </c:pt>
              <c:pt idx="1118">
                <c:v>9.8487691088232907</c:v>
              </c:pt>
              <c:pt idx="1119">
                <c:v>9.8273224260880099</c:v>
              </c:pt>
              <c:pt idx="1120">
                <c:v>9.7370396504765004</c:v>
              </c:pt>
              <c:pt idx="1121">
                <c:v>9.7287260624617993</c:v>
              </c:pt>
              <c:pt idx="1122">
                <c:v>9.5283668324333899</c:v>
              </c:pt>
              <c:pt idx="1123">
                <c:v>9.3942656272869591</c:v>
              </c:pt>
              <c:pt idx="1124">
                <c:v>9.4357944760043804</c:v>
              </c:pt>
              <c:pt idx="1125">
                <c:v>9.2689210392950905</c:v>
              </c:pt>
              <c:pt idx="1126">
                <c:v>9.2926813481268002</c:v>
              </c:pt>
              <c:pt idx="1127">
                <c:v>9.4416157691343798</c:v>
              </c:pt>
              <c:pt idx="1128">
                <c:v>9.4348307901179993</c:v>
              </c:pt>
              <c:pt idx="1129">
                <c:v>9.3743120356730305</c:v>
              </c:pt>
              <c:pt idx="1130">
                <c:v>9.4578464389822692</c:v>
              </c:pt>
              <c:pt idx="1131">
                <c:v>9.3113199052829803</c:v>
              </c:pt>
              <c:pt idx="1132">
                <c:v>9.3279377846466698</c:v>
              </c:pt>
              <c:pt idx="1133">
                <c:v>9.3157833539622992</c:v>
              </c:pt>
              <c:pt idx="1134">
                <c:v>9.40219469068502</c:v>
              </c:pt>
              <c:pt idx="1135">
                <c:v>9.3281547725813105</c:v>
              </c:pt>
              <c:pt idx="1136">
                <c:v>9.31958027147137</c:v>
              </c:pt>
              <c:pt idx="1137">
                <c:v>9.1228703731613106</c:v>
              </c:pt>
              <c:pt idx="1138">
                <c:v>9.1375714968201702</c:v>
              </c:pt>
              <c:pt idx="1139">
                <c:v>9.0556110285693805</c:v>
              </c:pt>
              <c:pt idx="1140">
                <c:v>9.0892369365122008</c:v>
              </c:pt>
              <c:pt idx="1141">
                <c:v>9.1143763456759999</c:v>
              </c:pt>
              <c:pt idx="1142">
                <c:v>9.0896007391326297</c:v>
              </c:pt>
              <c:pt idx="1143">
                <c:v>9.16342487857702</c:v>
              </c:pt>
              <c:pt idx="1144">
                <c:v>9.1371499488402694</c:v>
              </c:pt>
              <c:pt idx="1145">
                <c:v>9.2257836723933906</c:v>
              </c:pt>
              <c:pt idx="1146">
                <c:v>9.2264107003959808</c:v>
              </c:pt>
              <c:pt idx="1147">
                <c:v>9.05577350546349</c:v>
              </c:pt>
              <c:pt idx="1148">
                <c:v>9.2047296535708902</c:v>
              </c:pt>
              <c:pt idx="1149">
                <c:v>9.1152881780094202</c:v>
              </c:pt>
              <c:pt idx="1150">
                <c:v>8.9639910388352995</c:v>
              </c:pt>
              <c:pt idx="1151">
                <c:v>9.0150274355120104</c:v>
              </c:pt>
              <c:pt idx="1152">
                <c:v>8.9492475707228607</c:v>
              </c:pt>
              <c:pt idx="1153">
                <c:v>8.9939528214898008</c:v>
              </c:pt>
              <c:pt idx="1154">
                <c:v>8.9453369276132992</c:v>
              </c:pt>
              <c:pt idx="1155">
                <c:v>9.0967195943864692</c:v>
              </c:pt>
              <c:pt idx="1156">
                <c:v>8.9321980146380504</c:v>
              </c:pt>
              <c:pt idx="1157">
                <c:v>8.8986361662975106</c:v>
              </c:pt>
              <c:pt idx="1158">
                <c:v>8.8298219438544905</c:v>
              </c:pt>
              <c:pt idx="1159">
                <c:v>8.9610158330863108</c:v>
              </c:pt>
              <c:pt idx="1160">
                <c:v>8.9589931625569701</c:v>
              </c:pt>
              <c:pt idx="1161">
                <c:v>8.89826483887766</c:v>
              </c:pt>
              <c:pt idx="1162">
                <c:v>8.9447737530009306</c:v>
              </c:pt>
              <c:pt idx="1163">
                <c:v>8.9300639568174098</c:v>
              </c:pt>
              <c:pt idx="1164">
                <c:v>8.9957937712947995</c:v>
              </c:pt>
              <c:pt idx="1165">
                <c:v>9.0627529836827492</c:v>
              </c:pt>
              <c:pt idx="1166">
                <c:v>8.9920908301694507</c:v>
              </c:pt>
              <c:pt idx="1167">
                <c:v>8.9477191058592496</c:v>
              </c:pt>
              <c:pt idx="1168">
                <c:v>8.9755169122727807</c:v>
              </c:pt>
              <c:pt idx="1169">
                <c:v>8.8251289149080492</c:v>
              </c:pt>
              <c:pt idx="1170">
                <c:v>8.8171204350047105</c:v>
              </c:pt>
              <c:pt idx="1171">
                <c:v>8.8026555253064593</c:v>
              </c:pt>
              <c:pt idx="1172">
                <c:v>8.8096328882580508</c:v>
              </c:pt>
              <c:pt idx="1173">
                <c:v>8.8812453441708108</c:v>
              </c:pt>
              <c:pt idx="1174">
                <c:v>8.8318575043361705</c:v>
              </c:pt>
              <c:pt idx="1175">
                <c:v>8.8696093979153492</c:v>
              </c:pt>
              <c:pt idx="1176">
                <c:v>8.8794660187377303</c:v>
              </c:pt>
              <c:pt idx="1177">
                <c:v>8.9135250537738493</c:v>
              </c:pt>
              <c:pt idx="1178">
                <c:v>8.8457586174340594</c:v>
              </c:pt>
              <c:pt idx="1179">
                <c:v>8.7673017700434599</c:v>
              </c:pt>
              <c:pt idx="1180">
                <c:v>8.6709670117265603</c:v>
              </c:pt>
              <c:pt idx="1181">
                <c:v>8.7423037701516595</c:v>
              </c:pt>
              <c:pt idx="1182">
                <c:v>8.8993798699540392</c:v>
              </c:pt>
              <c:pt idx="1183">
                <c:v>8.8132079777175196</c:v>
              </c:pt>
              <c:pt idx="1184">
                <c:v>8.6201856807320603</c:v>
              </c:pt>
              <c:pt idx="1185">
                <c:v>8.7257265651814002</c:v>
              </c:pt>
              <c:pt idx="1186">
                <c:v>8.6851435575993499</c:v>
              </c:pt>
              <c:pt idx="1187">
                <c:v>8.67388470353829</c:v>
              </c:pt>
              <c:pt idx="1188">
                <c:v>8.7563402201654501</c:v>
              </c:pt>
              <c:pt idx="1189">
                <c:v>8.7101247566241398</c:v>
              </c:pt>
              <c:pt idx="1190">
                <c:v>8.8533457094694494</c:v>
              </c:pt>
              <c:pt idx="1191">
                <c:v>8.8180419350512693</c:v>
              </c:pt>
              <c:pt idx="1192">
                <c:v>8.8606067058171405</c:v>
              </c:pt>
              <c:pt idx="1193">
                <c:v>9.0802430338799809</c:v>
              </c:pt>
              <c:pt idx="1194">
                <c:v>9.0853791371091397</c:v>
              </c:pt>
              <c:pt idx="1195">
                <c:v>9.0867367763781495</c:v>
              </c:pt>
              <c:pt idx="1196">
                <c:v>9.0615801176089796</c:v>
              </c:pt>
              <c:pt idx="1197">
                <c:v>9.0476905853223499</c:v>
              </c:pt>
              <c:pt idx="1198">
                <c:v>9.1197093318789992</c:v>
              </c:pt>
              <c:pt idx="1199">
                <c:v>9.1894083518498295</c:v>
              </c:pt>
              <c:pt idx="1200">
                <c:v>9.1769370380014905</c:v>
              </c:pt>
              <c:pt idx="1201">
                <c:v>9.1415405549777091</c:v>
              </c:pt>
              <c:pt idx="1202">
                <c:v>9.0869716407984296</c:v>
              </c:pt>
              <c:pt idx="1203">
                <c:v>8.9710899258988093</c:v>
              </c:pt>
              <c:pt idx="1204">
                <c:v>8.9916547517811196</c:v>
              </c:pt>
              <c:pt idx="1205">
                <c:v>8.9664191909141202</c:v>
              </c:pt>
              <c:pt idx="1206">
                <c:v>8.9107421371848599</c:v>
              </c:pt>
              <c:pt idx="1207">
                <c:v>8.9882425327922704</c:v>
              </c:pt>
              <c:pt idx="1208">
                <c:v>9.0250417713482207</c:v>
              </c:pt>
              <c:pt idx="1209">
                <c:v>9.0833031989409108</c:v>
              </c:pt>
              <c:pt idx="1210">
                <c:v>9.1280580848531994</c:v>
              </c:pt>
              <c:pt idx="1211">
                <c:v>9.1089584973745197</c:v>
              </c:pt>
              <c:pt idx="1212">
                <c:v>9.0651256413183798</c:v>
              </c:pt>
              <c:pt idx="1213">
                <c:v>9.0329371113642605</c:v>
              </c:pt>
              <c:pt idx="1214">
                <c:v>9.0224391203842291</c:v>
              </c:pt>
              <c:pt idx="1215">
                <c:v>9.0455337933804394</c:v>
              </c:pt>
              <c:pt idx="1216">
                <c:v>8.9244796137021307</c:v>
              </c:pt>
              <c:pt idx="1217">
                <c:v>8.9428956097554497</c:v>
              </c:pt>
              <c:pt idx="1218">
                <c:v>8.8828928708744304</c:v>
              </c:pt>
              <c:pt idx="1219">
                <c:v>8.8637729772741007</c:v>
              </c:pt>
              <c:pt idx="1220">
                <c:v>8.8332163623697308</c:v>
              </c:pt>
              <c:pt idx="1221">
                <c:v>8.8213916808940898</c:v>
              </c:pt>
              <c:pt idx="1222">
                <c:v>8.8719099520271794</c:v>
              </c:pt>
              <c:pt idx="1223">
                <c:v>8.7582870426351302</c:v>
              </c:pt>
              <c:pt idx="1224">
                <c:v>8.6696112550202091</c:v>
              </c:pt>
              <c:pt idx="1225">
                <c:v>8.7032180728024304</c:v>
              </c:pt>
              <c:pt idx="1226">
                <c:v>8.6499829548940106</c:v>
              </c:pt>
              <c:pt idx="1227">
                <c:v>8.7538197332789807</c:v>
              </c:pt>
              <c:pt idx="1228">
                <c:v>8.7507650136474897</c:v>
              </c:pt>
              <c:pt idx="1229">
                <c:v>8.7458930320649895</c:v>
              </c:pt>
              <c:pt idx="1230">
                <c:v>8.7384087316558805</c:v>
              </c:pt>
              <c:pt idx="1231">
                <c:v>8.7371544552130391</c:v>
              </c:pt>
              <c:pt idx="1232">
                <c:v>8.6626630614776907</c:v>
              </c:pt>
              <c:pt idx="1233">
                <c:v>8.6310310889574193</c:v>
              </c:pt>
              <c:pt idx="1234">
                <c:v>8.6690210726973103</c:v>
              </c:pt>
              <c:pt idx="1235">
                <c:v>8.5798687077677496</c:v>
              </c:pt>
              <c:pt idx="1236">
                <c:v>8.5606434629756496</c:v>
              </c:pt>
              <c:pt idx="1237">
                <c:v>8.4455133041562398</c:v>
              </c:pt>
              <c:pt idx="1238">
                <c:v>8.4514164881168305</c:v>
              </c:pt>
              <c:pt idx="1239">
                <c:v>8.2915424852808108</c:v>
              </c:pt>
              <c:pt idx="1240">
                <c:v>8.2290374769034198</c:v>
              </c:pt>
              <c:pt idx="1241">
                <c:v>8.3151161202115595</c:v>
              </c:pt>
              <c:pt idx="1242">
                <c:v>8.3424245885543709</c:v>
              </c:pt>
              <c:pt idx="1243">
                <c:v>8.3429942873531697</c:v>
              </c:pt>
              <c:pt idx="1244">
                <c:v>8.3658789118548693</c:v>
              </c:pt>
              <c:pt idx="1245">
                <c:v>8.2769094830079908</c:v>
              </c:pt>
              <c:pt idx="1246">
                <c:v>8.1972342794964597</c:v>
              </c:pt>
              <c:pt idx="1247">
                <c:v>8.3706835207182806</c:v>
              </c:pt>
              <c:pt idx="1248">
                <c:v>8.2400753434558993</c:v>
              </c:pt>
              <c:pt idx="1249">
                <c:v>8.2914512216914797</c:v>
              </c:pt>
              <c:pt idx="1250">
                <c:v>8.2893186462083399</c:v>
              </c:pt>
              <c:pt idx="1251">
                <c:v>8.3420314936160107</c:v>
              </c:pt>
              <c:pt idx="1252">
                <c:v>8.3809799710907509</c:v>
              </c:pt>
              <c:pt idx="1253">
                <c:v>8.3237263204783503</c:v>
              </c:pt>
              <c:pt idx="1254">
                <c:v>8.2293349911179998</c:v>
              </c:pt>
              <c:pt idx="1255">
                <c:v>8.3180672408040603</c:v>
              </c:pt>
              <c:pt idx="1256">
                <c:v>8.3212231620567003</c:v>
              </c:pt>
              <c:pt idx="1257">
                <c:v>8.2932523454731797</c:v>
              </c:pt>
              <c:pt idx="1258">
                <c:v>8.2696762727863398</c:v>
              </c:pt>
              <c:pt idx="1259">
                <c:v>8.3305030287930393</c:v>
              </c:pt>
              <c:pt idx="1260">
                <c:v>8.3401702834005107</c:v>
              </c:pt>
              <c:pt idx="1261">
                <c:v>8.2470897198092992</c:v>
              </c:pt>
              <c:pt idx="1262">
                <c:v>8.3325118502944004</c:v>
              </c:pt>
              <c:pt idx="1263">
                <c:v>8.2853523539527796</c:v>
              </c:pt>
              <c:pt idx="1264">
                <c:v>8.3740476973572093</c:v>
              </c:pt>
              <c:pt idx="1265">
                <c:v>8.2906205865798093</c:v>
              </c:pt>
              <c:pt idx="1266">
                <c:v>8.3085120276251505</c:v>
              </c:pt>
              <c:pt idx="1267">
                <c:v>8.37593709345321</c:v>
              </c:pt>
              <c:pt idx="1268">
                <c:v>8.3822001017075607</c:v>
              </c:pt>
              <c:pt idx="1269">
                <c:v>8.3680261654993409</c:v>
              </c:pt>
              <c:pt idx="1270">
                <c:v>8.2887295473324194</c:v>
              </c:pt>
              <c:pt idx="1271">
                <c:v>8.2905224330974896</c:v>
              </c:pt>
              <c:pt idx="1272">
                <c:v>8.2495665507113394</c:v>
              </c:pt>
              <c:pt idx="1273">
                <c:v>8.3047918657948294</c:v>
              </c:pt>
              <c:pt idx="1274">
                <c:v>8.35381192545759</c:v>
              </c:pt>
              <c:pt idx="1275">
                <c:v>8.3547026934999806</c:v>
              </c:pt>
              <c:pt idx="1276">
                <c:v>8.2771521894227504</c:v>
              </c:pt>
              <c:pt idx="1277">
                <c:v>8.3146794397607202</c:v>
              </c:pt>
              <c:pt idx="1278">
                <c:v>8.3003201361909795</c:v>
              </c:pt>
              <c:pt idx="1279">
                <c:v>8.3172572078428892</c:v>
              </c:pt>
              <c:pt idx="1280">
                <c:v>8.33879450714816</c:v>
              </c:pt>
              <c:pt idx="1281">
                <c:v>8.3308162194475308</c:v>
              </c:pt>
              <c:pt idx="1282">
                <c:v>8.3177750673897997</c:v>
              </c:pt>
              <c:pt idx="1283">
                <c:v>8.2691234923898005</c:v>
              </c:pt>
              <c:pt idx="1284">
                <c:v>8.1898179436202394</c:v>
              </c:pt>
              <c:pt idx="1285">
                <c:v>8.1265873014482608</c:v>
              </c:pt>
              <c:pt idx="1286">
                <c:v>8.1080109317413598</c:v>
              </c:pt>
              <c:pt idx="1287">
                <c:v>8.0447851722403705</c:v>
              </c:pt>
              <c:pt idx="1288">
                <c:v>8.0723376675966101</c:v>
              </c:pt>
              <c:pt idx="1289">
                <c:v>8.0304779174163308</c:v>
              </c:pt>
              <c:pt idx="1290">
                <c:v>8.0366714128000201</c:v>
              </c:pt>
              <c:pt idx="1291">
                <c:v>8.1086797495151508</c:v>
              </c:pt>
              <c:pt idx="1292">
                <c:v>8.0721420247992199</c:v>
              </c:pt>
              <c:pt idx="1293">
                <c:v>8.0681438417443694</c:v>
              </c:pt>
              <c:pt idx="1294">
                <c:v>8.1923980416879001</c:v>
              </c:pt>
              <c:pt idx="1295">
                <c:v>8.1932378048878505</c:v>
              </c:pt>
              <c:pt idx="1296">
                <c:v>8.1529747645077109</c:v>
              </c:pt>
              <c:pt idx="1297">
                <c:v>8.1003532207412103</c:v>
              </c:pt>
              <c:pt idx="1298">
                <c:v>8.1225730163993397</c:v>
              </c:pt>
              <c:pt idx="1299">
                <c:v>8.0913381976656495</c:v>
              </c:pt>
              <c:pt idx="1300">
                <c:v>8.1135586725067199</c:v>
              </c:pt>
              <c:pt idx="1301">
                <c:v>8.1003620851223701</c:v>
              </c:pt>
              <c:pt idx="1302">
                <c:v>8.0640791324233696</c:v>
              </c:pt>
              <c:pt idx="1303">
                <c:v>8.0862731944713904</c:v>
              </c:pt>
              <c:pt idx="1304">
                <c:v>8.139997427051</c:v>
              </c:pt>
              <c:pt idx="1305">
                <c:v>8.1140984667107396</c:v>
              </c:pt>
              <c:pt idx="1306">
                <c:v>8.1436052008931199</c:v>
              </c:pt>
              <c:pt idx="1307">
                <c:v>8.14422211474084</c:v>
              </c:pt>
              <c:pt idx="1308">
                <c:v>8.0913732966435106</c:v>
              </c:pt>
              <c:pt idx="1309">
                <c:v>8.0785384740279103</c:v>
              </c:pt>
              <c:pt idx="1310">
                <c:v>8.1630021269603894</c:v>
              </c:pt>
              <c:pt idx="1311">
                <c:v>8.1713775819055599</c:v>
              </c:pt>
              <c:pt idx="1312">
                <c:v>8.0941423053306494</c:v>
              </c:pt>
              <c:pt idx="1313">
                <c:v>8.1239912883936292</c:v>
              </c:pt>
              <c:pt idx="1314">
                <c:v>8.1437191625044907</c:v>
              </c:pt>
              <c:pt idx="1315">
                <c:v>8.0718331754701094</c:v>
              </c:pt>
              <c:pt idx="1316">
                <c:v>8.1283198585874192</c:v>
              </c:pt>
              <c:pt idx="1317">
                <c:v>8.1580998710181003</c:v>
              </c:pt>
              <c:pt idx="1318">
                <c:v>8.1128956035796804</c:v>
              </c:pt>
              <c:pt idx="1319">
                <c:v>8.0361842147709304</c:v>
              </c:pt>
              <c:pt idx="1320">
                <c:v>8.0979654016586995</c:v>
              </c:pt>
              <c:pt idx="1321">
                <c:v>8.1436450236799693</c:v>
              </c:pt>
              <c:pt idx="1322">
                <c:v>8.0877313232461603</c:v>
              </c:pt>
              <c:pt idx="1323">
                <c:v>8.0746252158348906</c:v>
              </c:pt>
              <c:pt idx="1324">
                <c:v>8.0542960309166691</c:v>
              </c:pt>
              <c:pt idx="1325">
                <c:v>7.9770450606910304</c:v>
              </c:pt>
              <c:pt idx="1326">
                <c:v>7.99067108728297</c:v>
              </c:pt>
              <c:pt idx="1327">
                <c:v>7.9668867750711803</c:v>
              </c:pt>
              <c:pt idx="1328">
                <c:v>8.1213064057220006</c:v>
              </c:pt>
              <c:pt idx="1329">
                <c:v>8.1049808105973007</c:v>
              </c:pt>
              <c:pt idx="1330">
                <c:v>8.0459013186858996</c:v>
              </c:pt>
              <c:pt idx="1331">
                <c:v>7.9385303790404</c:v>
              </c:pt>
              <c:pt idx="1332">
                <c:v>7.9012070582301197</c:v>
              </c:pt>
              <c:pt idx="1333">
                <c:v>8.07097908491121</c:v>
              </c:pt>
              <c:pt idx="1334">
                <c:v>8.0176605030645192</c:v>
              </c:pt>
              <c:pt idx="1335">
                <c:v>8.0387741618292807</c:v>
              </c:pt>
              <c:pt idx="1336">
                <c:v>8.1293312625191607</c:v>
              </c:pt>
              <c:pt idx="1337">
                <c:v>8.1237390373922107</c:v>
              </c:pt>
              <c:pt idx="1338">
                <c:v>8.1599682041542092</c:v>
              </c:pt>
              <c:pt idx="1339">
                <c:v>8.2242788503582602</c:v>
              </c:pt>
              <c:pt idx="1340">
                <c:v>8.1706053704021109</c:v>
              </c:pt>
              <c:pt idx="1341">
                <c:v>8.1650291241014195</c:v>
              </c:pt>
              <c:pt idx="1342">
                <c:v>8.1808184832117892</c:v>
              </c:pt>
              <c:pt idx="1343">
                <c:v>8.2063069163087494</c:v>
              </c:pt>
              <c:pt idx="1344">
                <c:v>8.1532291145759892</c:v>
              </c:pt>
              <c:pt idx="1345">
                <c:v>8.2437672776996003</c:v>
              </c:pt>
              <c:pt idx="1346">
                <c:v>8.3290178389993503</c:v>
              </c:pt>
              <c:pt idx="1347">
                <c:v>8.3929291626718001</c:v>
              </c:pt>
              <c:pt idx="1348">
                <c:v>8.4302788104987396</c:v>
              </c:pt>
              <c:pt idx="1349">
                <c:v>8.3861797251372199</c:v>
              </c:pt>
              <c:pt idx="1350">
                <c:v>8.3694342686740697</c:v>
              </c:pt>
              <c:pt idx="1351">
                <c:v>8.4703037438044397</c:v>
              </c:pt>
              <c:pt idx="1352">
                <c:v>8.4488759647320109</c:v>
              </c:pt>
              <c:pt idx="1353">
                <c:v>8.2971322176772109</c:v>
              </c:pt>
              <c:pt idx="1354">
                <c:v>8.3345569572056792</c:v>
              </c:pt>
              <c:pt idx="1355">
                <c:v>8.3018170595268401</c:v>
              </c:pt>
              <c:pt idx="1356">
                <c:v>8.3392865606368307</c:v>
              </c:pt>
              <c:pt idx="1357">
                <c:v>8.3912931157760706</c:v>
              </c:pt>
              <c:pt idx="1358">
                <c:v>8.3190724752236296</c:v>
              </c:pt>
              <c:pt idx="1359">
                <c:v>8.3887134561686896</c:v>
              </c:pt>
              <c:pt idx="1360">
                <c:v>8.3087203848423599</c:v>
              </c:pt>
              <c:pt idx="1361">
                <c:v>8.3071967716866801</c:v>
              </c:pt>
              <c:pt idx="1362">
                <c:v>8.3693245604146096</c:v>
              </c:pt>
              <c:pt idx="1363">
                <c:v>8.3205445759873697</c:v>
              </c:pt>
              <c:pt idx="1364">
                <c:v>8.2450761584771595</c:v>
              </c:pt>
              <c:pt idx="1365">
                <c:v>8.2133092254657001</c:v>
              </c:pt>
              <c:pt idx="1366">
                <c:v>8.1539306406944103</c:v>
              </c:pt>
              <c:pt idx="1367">
                <c:v>8.1092627676775599</c:v>
              </c:pt>
              <c:pt idx="1368">
                <c:v>8.0072827235761803</c:v>
              </c:pt>
              <c:pt idx="1369">
                <c:v>7.95333077638041</c:v>
              </c:pt>
              <c:pt idx="1370">
                <c:v>7.9300977015722296</c:v>
              </c:pt>
              <c:pt idx="1371">
                <c:v>7.9378023610278996</c:v>
              </c:pt>
              <c:pt idx="1372">
                <c:v>7.8756942303031403</c:v>
              </c:pt>
              <c:pt idx="1373">
                <c:v>7.8461238499669204</c:v>
              </c:pt>
              <c:pt idx="1374">
                <c:v>7.8314092708636096</c:v>
              </c:pt>
              <c:pt idx="1375">
                <c:v>7.92430539765083</c:v>
              </c:pt>
              <c:pt idx="1376">
                <c:v>7.8947077161679404</c:v>
              </c:pt>
              <c:pt idx="1377">
                <c:v>7.8686578693821998</c:v>
              </c:pt>
              <c:pt idx="1378">
                <c:v>7.8562316225753204</c:v>
              </c:pt>
              <c:pt idx="1379">
                <c:v>7.9225252061191602</c:v>
              </c:pt>
              <c:pt idx="1380">
                <c:v>7.8343337231366004</c:v>
              </c:pt>
              <c:pt idx="1381">
                <c:v>7.8473486945730402</c:v>
              </c:pt>
              <c:pt idx="1382">
                <c:v>7.8184465623524204</c:v>
              </c:pt>
              <c:pt idx="1383">
                <c:v>7.9220513376698101</c:v>
              </c:pt>
              <c:pt idx="1384">
                <c:v>7.8698358206529901</c:v>
              </c:pt>
              <c:pt idx="1385">
                <c:v>7.8242616823150302</c:v>
              </c:pt>
              <c:pt idx="1386">
                <c:v>7.8745738046737301</c:v>
              </c:pt>
              <c:pt idx="1387">
                <c:v>7.8923443842212597</c:v>
              </c:pt>
              <c:pt idx="1388">
                <c:v>7.9107085802502697</c:v>
              </c:pt>
              <c:pt idx="1389">
                <c:v>7.8398710858520904</c:v>
              </c:pt>
              <c:pt idx="1390">
                <c:v>7.8688982895390298</c:v>
              </c:pt>
              <c:pt idx="1391">
                <c:v>7.8126722657266203</c:v>
              </c:pt>
              <c:pt idx="1392">
                <c:v>7.8291477084065502</c:v>
              </c:pt>
              <c:pt idx="1393">
                <c:v>7.7616217506551104</c:v>
              </c:pt>
              <c:pt idx="1394">
                <c:v>7.72457416576811</c:v>
              </c:pt>
              <c:pt idx="1395">
                <c:v>7.7316000972172096</c:v>
              </c:pt>
              <c:pt idx="1396">
                <c:v>7.7386267899870704</c:v>
              </c:pt>
              <c:pt idx="1397">
                <c:v>7.6782984540685302</c:v>
              </c:pt>
              <c:pt idx="1398">
                <c:v>7.6655991536795698</c:v>
              </c:pt>
              <c:pt idx="1399">
                <c:v>7.6018789824081399</c:v>
              </c:pt>
              <c:pt idx="1400">
                <c:v>7.5822950452576299</c:v>
              </c:pt>
              <c:pt idx="1401">
                <c:v>7.5999324783223097</c:v>
              </c:pt>
              <c:pt idx="1402">
                <c:v>7.4986753411647102</c:v>
              </c:pt>
              <c:pt idx="1403">
                <c:v>7.4578599466939899</c:v>
              </c:pt>
              <c:pt idx="1404">
                <c:v>7.4542301765205403</c:v>
              </c:pt>
              <c:pt idx="1405">
                <c:v>7.4399788893316599</c:v>
              </c:pt>
              <c:pt idx="1406">
                <c:v>7.4257290537465401</c:v>
              </c:pt>
              <c:pt idx="1407">
                <c:v>7.4413930796644303</c:v>
              </c:pt>
              <c:pt idx="1408">
                <c:v>7.35282293720618</c:v>
              </c:pt>
              <c:pt idx="1409">
                <c:v>7.26962494317387</c:v>
              </c:pt>
              <c:pt idx="1410">
                <c:v>7.2713010184958904</c:v>
              </c:pt>
              <c:pt idx="1411">
                <c:v>7.2835838774304698</c:v>
              </c:pt>
              <c:pt idx="1412">
                <c:v>7.3098329670331603</c:v>
              </c:pt>
              <c:pt idx="1413">
                <c:v>7.2319604032792704</c:v>
              </c:pt>
              <c:pt idx="1414">
                <c:v>7.2803921639876998</c:v>
              </c:pt>
              <c:pt idx="1415">
                <c:v>7.2988655759916901</c:v>
              </c:pt>
              <c:pt idx="1416">
                <c:v>7.3332573826907703</c:v>
              </c:pt>
              <c:pt idx="1417">
                <c:v>7.4417959088504801</c:v>
              </c:pt>
              <c:pt idx="1418">
                <c:v>7.3912644224595399</c:v>
              </c:pt>
              <c:pt idx="1419">
                <c:v>7.4150593068466097</c:v>
              </c:pt>
              <c:pt idx="1420">
                <c:v>7.4760334649544502</c:v>
              </c:pt>
              <c:pt idx="1421">
                <c:v>7.5317235712263999</c:v>
              </c:pt>
              <c:pt idx="1422">
                <c:v>7.6543434761033602</c:v>
              </c:pt>
              <c:pt idx="1423">
                <c:v>7.6249763409469198</c:v>
              </c:pt>
              <c:pt idx="1424">
                <c:v>7.6614959640964004</c:v>
              </c:pt>
              <c:pt idx="1425">
                <c:v>7.65017169638271</c:v>
              </c:pt>
              <c:pt idx="1426">
                <c:v>7.7325573181168403</c:v>
              </c:pt>
              <c:pt idx="1427">
                <c:v>7.7881895642260002</c:v>
              </c:pt>
              <c:pt idx="1428">
                <c:v>7.7939436050125099</c:v>
              </c:pt>
              <c:pt idx="1429">
                <c:v>7.75707828681844</c:v>
              </c:pt>
              <c:pt idx="1430">
                <c:v>7.77244092111955</c:v>
              </c:pt>
              <c:pt idx="1431">
                <c:v>7.7217785357244901</c:v>
              </c:pt>
              <c:pt idx="1432">
                <c:v>7.8306017215759498</c:v>
              </c:pt>
              <c:pt idx="1433">
                <c:v>7.7670361605181304</c:v>
              </c:pt>
              <c:pt idx="1434">
                <c:v>7.7536177355781</c:v>
              </c:pt>
              <c:pt idx="1435">
                <c:v>7.6710554072742898</c:v>
              </c:pt>
              <c:pt idx="1436">
                <c:v>7.7734712285096004</c:v>
              </c:pt>
              <c:pt idx="1437">
                <c:v>7.6763971641301101</c:v>
              </c:pt>
              <c:pt idx="1438">
                <c:v>7.6458260768304402</c:v>
              </c:pt>
              <c:pt idx="1439">
                <c:v>7.6684336712653502</c:v>
              </c:pt>
              <c:pt idx="1440">
                <c:v>7.7046519032350398</c:v>
              </c:pt>
              <c:pt idx="1441">
                <c:v>7.6368293789728501</c:v>
              </c:pt>
              <c:pt idx="1442">
                <c:v>7.6118020981362999</c:v>
              </c:pt>
              <c:pt idx="1443">
                <c:v>7.5783198787319002</c:v>
              </c:pt>
              <c:pt idx="1444">
                <c:v>7.5931538038440003</c:v>
              </c:pt>
              <c:pt idx="1445">
                <c:v>7.6075472067840701</c:v>
              </c:pt>
              <c:pt idx="1446">
                <c:v>7.6514210559932998</c:v>
              </c:pt>
              <c:pt idx="1447">
                <c:v>7.6979771945847997</c:v>
              </c:pt>
              <c:pt idx="1448">
                <c:v>7.6780181485700298</c:v>
              </c:pt>
              <c:pt idx="1449">
                <c:v>7.6420989455822497</c:v>
              </c:pt>
              <c:pt idx="1450">
                <c:v>7.6434277490742097</c:v>
              </c:pt>
              <c:pt idx="1451">
                <c:v>7.6607213702700303</c:v>
              </c:pt>
              <c:pt idx="1452">
                <c:v>7.6806845256062202</c:v>
              </c:pt>
              <c:pt idx="1453">
                <c:v>7.6421439199426899</c:v>
              </c:pt>
              <c:pt idx="1454">
                <c:v>7.6567344403627402</c:v>
              </c:pt>
              <c:pt idx="1455">
                <c:v>7.6527443504677404</c:v>
              </c:pt>
              <c:pt idx="1456">
                <c:v>7.6594006595310802</c:v>
              </c:pt>
              <c:pt idx="1457">
                <c:v>7.6738151428043597</c:v>
              </c:pt>
              <c:pt idx="1458">
                <c:v>7.69882868495253</c:v>
              </c:pt>
              <c:pt idx="1459">
                <c:v>7.6945874560229601</c:v>
              </c:pt>
              <c:pt idx="1460">
                <c:v>7.6690475895585504</c:v>
              </c:pt>
              <c:pt idx="1461">
                <c:v>7.6914307604327501</c:v>
              </c:pt>
              <c:pt idx="1462">
                <c:v>7.7266405592417904</c:v>
              </c:pt>
              <c:pt idx="1463">
                <c:v>7.7383794888840303</c:v>
              </c:pt>
              <c:pt idx="1464">
                <c:v>7.8087436219860296</c:v>
              </c:pt>
              <c:pt idx="1465">
                <c:v>7.7885069683402097</c:v>
              </c:pt>
              <c:pt idx="1466">
                <c:v>7.7977691438877201</c:v>
              </c:pt>
              <c:pt idx="1467">
                <c:v>7.8728257027657298</c:v>
              </c:pt>
              <c:pt idx="1468">
                <c:v>7.8714803657167201</c:v>
              </c:pt>
              <c:pt idx="1469">
                <c:v>7.9021692002648098</c:v>
              </c:pt>
              <c:pt idx="1470">
                <c:v>7.9513102993110198</c:v>
              </c:pt>
              <c:pt idx="1471">
                <c:v>7.9601528759795102</c:v>
              </c:pt>
              <c:pt idx="1472">
                <c:v>7.9824536242269204</c:v>
              </c:pt>
              <c:pt idx="1473">
                <c:v>7.9035087209820398</c:v>
              </c:pt>
              <c:pt idx="1474">
                <c:v>7.9313007326098397</c:v>
              </c:pt>
              <c:pt idx="1475">
                <c:v>8.0071513142229591</c:v>
              </c:pt>
              <c:pt idx="1476">
                <c:v>7.9685912202602101</c:v>
              </c:pt>
              <c:pt idx="1477">
                <c:v>7.96663197531287</c:v>
              </c:pt>
              <c:pt idx="1478">
                <c:v>7.8930491301939103</c:v>
              </c:pt>
              <c:pt idx="1479">
                <c:v>7.8307016827281304</c:v>
              </c:pt>
              <c:pt idx="1480">
                <c:v>7.8856777846839199</c:v>
              </c:pt>
              <c:pt idx="1481">
                <c:v>7.96203007881837</c:v>
              </c:pt>
              <c:pt idx="1482">
                <c:v>7.8944330893179204</c:v>
              </c:pt>
              <c:pt idx="1483">
                <c:v>7.9366039403138098</c:v>
              </c:pt>
              <c:pt idx="1484">
                <c:v>8.1177057012824996</c:v>
              </c:pt>
              <c:pt idx="1485">
                <c:v>8.1482246470884192</c:v>
              </c:pt>
              <c:pt idx="1486">
                <c:v>8.0964209145877106</c:v>
              </c:pt>
              <c:pt idx="1487">
                <c:v>8.1976112317024601</c:v>
              </c:pt>
              <c:pt idx="1488">
                <c:v>8.1404389101616097</c:v>
              </c:pt>
              <c:pt idx="1489">
                <c:v>8.1581293429959292</c:v>
              </c:pt>
              <c:pt idx="1490">
                <c:v>8.1651273206430108</c:v>
              </c:pt>
              <c:pt idx="1491">
                <c:v>8.0972851261182708</c:v>
              </c:pt>
              <c:pt idx="1492">
                <c:v>8.0381264465212201</c:v>
              </c:pt>
              <c:pt idx="1493">
                <c:v>8.0985425658373096</c:v>
              </c:pt>
              <c:pt idx="1494">
                <c:v>8.1322608581125007</c:v>
              </c:pt>
              <c:pt idx="1495">
                <c:v>8.1766837674842208</c:v>
              </c:pt>
              <c:pt idx="1496">
                <c:v>8.1836824994837407</c:v>
              </c:pt>
              <c:pt idx="1497">
                <c:v>8.2186815856985191</c:v>
              </c:pt>
              <c:pt idx="1498">
                <c:v>8.1133960653748893</c:v>
              </c:pt>
              <c:pt idx="1499">
                <c:v>8.0562754701451595</c:v>
              </c:pt>
              <c:pt idx="1500">
                <c:v>8.0331135100562694</c:v>
              </c:pt>
              <c:pt idx="1501">
                <c:v>8.0103911443664408</c:v>
              </c:pt>
              <c:pt idx="1502">
                <c:v>8.0696055886960902</c:v>
              </c:pt>
              <c:pt idx="1503">
                <c:v>8.1092331060378804</c:v>
              </c:pt>
              <c:pt idx="1504">
                <c:v>8.0160852039947503</c:v>
              </c:pt>
              <c:pt idx="1505">
                <c:v>7.9078768350604696</c:v>
              </c:pt>
              <c:pt idx="1506">
                <c:v>7.9847845711972703</c:v>
              </c:pt>
              <c:pt idx="1507">
                <c:v>8.0333891967731397</c:v>
              </c:pt>
              <c:pt idx="1508">
                <c:v>7.9731537575845604</c:v>
              </c:pt>
              <c:pt idx="1509">
                <c:v>7.9957496845209297</c:v>
              </c:pt>
              <c:pt idx="1510">
                <c:v>7.9819245521181896</c:v>
              </c:pt>
              <c:pt idx="1511">
                <c:v>8.0856122782940094</c:v>
              </c:pt>
              <c:pt idx="1512">
                <c:v>8.0023306263052891</c:v>
              </c:pt>
              <c:pt idx="1513">
                <c:v>8.1060412326079199</c:v>
              </c:pt>
              <c:pt idx="1514">
                <c:v>8.0591874694298404</c:v>
              </c:pt>
              <c:pt idx="1515">
                <c:v>8.0026200360410407</c:v>
              </c:pt>
              <c:pt idx="1516">
                <c:v>7.95361117275755</c:v>
              </c:pt>
              <c:pt idx="1517">
                <c:v>7.9184398428931297</c:v>
              </c:pt>
              <c:pt idx="1518">
                <c:v>7.9250153309076401</c:v>
              </c:pt>
              <c:pt idx="1519">
                <c:v>7.9400939403018196</c:v>
              </c:pt>
              <c:pt idx="1520">
                <c:v>7.9551747837254698</c:v>
              </c:pt>
              <c:pt idx="1521">
                <c:v>8.0183255073614799</c:v>
              </c:pt>
              <c:pt idx="1522">
                <c:v>8.0975500928500708</c:v>
              </c:pt>
              <c:pt idx="1523">
                <c:v>8.1482160085266404</c:v>
              </c:pt>
              <c:pt idx="1524">
                <c:v>8.1579779667092094</c:v>
              </c:pt>
              <c:pt idx="1525">
                <c:v>8.1677408933992908</c:v>
              </c:pt>
              <c:pt idx="1526">
                <c:v>8.1240178297708994</c:v>
              </c:pt>
              <c:pt idx="1527">
                <c:v>8.1016950519194193</c:v>
              </c:pt>
              <c:pt idx="1528">
                <c:v>8.1190578036843402</c:v>
              </c:pt>
              <c:pt idx="1529">
                <c:v>8.1127888520560791</c:v>
              </c:pt>
              <c:pt idx="1530">
                <c:v>8.1172140818434002</c:v>
              </c:pt>
              <c:pt idx="1531">
                <c:v>8.0907370607249405</c:v>
              </c:pt>
              <c:pt idx="1532">
                <c:v>8.0416992491692696</c:v>
              </c:pt>
              <c:pt idx="1533">
                <c:v>8.0335506327733999</c:v>
              </c:pt>
              <c:pt idx="1534">
                <c:v>7.9834286703849999</c:v>
              </c:pt>
              <c:pt idx="1535">
                <c:v>7.9515623292476096</c:v>
              </c:pt>
              <c:pt idx="1536">
                <c:v>7.96556493823533</c:v>
              </c:pt>
              <c:pt idx="1537">
                <c:v>7.9219325373176099</c:v>
              </c:pt>
              <c:pt idx="1538">
                <c:v>7.8775019804611102</c:v>
              </c:pt>
              <c:pt idx="1539">
                <c:v>7.8969025578485601</c:v>
              </c:pt>
              <c:pt idx="1540">
                <c:v>7.8629426592893301</c:v>
              </c:pt>
              <c:pt idx="1541">
                <c:v>7.9036874889231399</c:v>
              </c:pt>
              <c:pt idx="1542">
                <c:v>7.9614405659055798</c:v>
              </c:pt>
              <c:pt idx="1543">
                <c:v>7.8905727019856498</c:v>
              </c:pt>
              <c:pt idx="1544">
                <c:v>7.9206530919422802</c:v>
              </c:pt>
              <c:pt idx="1545">
                <c:v>7.9293853701964103</c:v>
              </c:pt>
              <c:pt idx="1546">
                <c:v>7.86339532621112</c:v>
              </c:pt>
              <c:pt idx="1547">
                <c:v>7.8401112937189801</c:v>
              </c:pt>
              <c:pt idx="1548">
                <c:v>7.7862813183480197</c:v>
              </c:pt>
              <c:pt idx="1549">
                <c:v>7.7408678747482398</c:v>
              </c:pt>
              <c:pt idx="1550">
                <c:v>7.7389382749364399</c:v>
              </c:pt>
              <c:pt idx="1551">
                <c:v>7.6943796078262396</c:v>
              </c:pt>
              <c:pt idx="1552">
                <c:v>7.7350791272733996</c:v>
              </c:pt>
              <c:pt idx="1553">
                <c:v>7.7666034450715804</c:v>
              </c:pt>
              <c:pt idx="1554">
                <c:v>7.7433505807725798</c:v>
              </c:pt>
              <c:pt idx="1555">
                <c:v>7.76202850592587</c:v>
              </c:pt>
              <c:pt idx="1556">
                <c:v>7.7387896802009903</c:v>
              </c:pt>
              <c:pt idx="1557">
                <c:v>7.7642155736840701</c:v>
              </c:pt>
              <c:pt idx="1558">
                <c:v>7.8170861102020197</c:v>
              </c:pt>
              <c:pt idx="1559">
                <c:v>7.7884886036930103</c:v>
              </c:pt>
              <c:pt idx="1560">
                <c:v>7.8505705028436603</c:v>
              </c:pt>
              <c:pt idx="1561">
                <c:v>7.80596156195441</c:v>
              </c:pt>
              <c:pt idx="1562">
                <c:v>7.8784864312868397</c:v>
              </c:pt>
              <c:pt idx="1563">
                <c:v>7.9194508552454401</c:v>
              </c:pt>
              <c:pt idx="1564">
                <c:v>7.8959437025209098</c:v>
              </c:pt>
              <c:pt idx="1565">
                <c:v>7.9525000572158797</c:v>
              </c:pt>
              <c:pt idx="1566">
                <c:v>8.0251049045929399</c:v>
              </c:pt>
              <c:pt idx="1567">
                <c:v>8.0875603395412998</c:v>
              </c:pt>
              <c:pt idx="1568">
                <c:v>8.1553918403598704</c:v>
              </c:pt>
              <c:pt idx="1569">
                <c:v>8.1157992852866894</c:v>
              </c:pt>
              <c:pt idx="1570">
                <c:v>8.1350120949079692</c:v>
              </c:pt>
              <c:pt idx="1571">
                <c:v>8.1274992447534693</c:v>
              </c:pt>
              <c:pt idx="1572">
                <c:v>8.1199887142007903</c:v>
              </c:pt>
              <c:pt idx="1573">
                <c:v>8.1722851917447805</c:v>
              </c:pt>
              <c:pt idx="1574">
                <c:v>8.0739469677673998</c:v>
              </c:pt>
              <c:pt idx="1575">
                <c:v>8.1198616685209899</c:v>
              </c:pt>
              <c:pt idx="1576">
                <c:v>8.1227195836094808</c:v>
              </c:pt>
              <c:pt idx="1577">
                <c:v>8.1477356666664509</c:v>
              </c:pt>
              <c:pt idx="1578">
                <c:v>8.1509083610656692</c:v>
              </c:pt>
              <c:pt idx="1579">
                <c:v>8.1487406167495298</c:v>
              </c:pt>
              <c:pt idx="1580">
                <c:v>8.1724860476735994</c:v>
              </c:pt>
              <c:pt idx="1581">
                <c:v>8.1345415668849999</c:v>
              </c:pt>
              <c:pt idx="1582">
                <c:v>8.1289674079753702</c:v>
              </c:pt>
              <c:pt idx="1583">
                <c:v>8.1018760402741901</c:v>
              </c:pt>
              <c:pt idx="1584">
                <c:v>8.1603381098887695</c:v>
              </c:pt>
              <c:pt idx="1585">
                <c:v>8.1431663694936596</c:v>
              </c:pt>
              <c:pt idx="1586">
                <c:v>8.1159765872439191</c:v>
              </c:pt>
              <c:pt idx="1587">
                <c:v>8.1743116820315507</c:v>
              </c:pt>
              <c:pt idx="1588">
                <c:v>8.07778954842966</c:v>
              </c:pt>
              <c:pt idx="1589">
                <c:v>8.0880543711035795</c:v>
              </c:pt>
              <c:pt idx="1590">
                <c:v>8.0548093323796106</c:v>
              </c:pt>
              <c:pt idx="1591">
                <c:v>8.1131189405931003</c:v>
              </c:pt>
              <c:pt idx="1592">
                <c:v>8.0646752359473997</c:v>
              </c:pt>
              <c:pt idx="1593">
                <c:v>8.0642718117816692</c:v>
              </c:pt>
              <c:pt idx="1594">
                <c:v>8.0318534536869794</c:v>
              </c:pt>
              <c:pt idx="1595">
                <c:v>7.9773062707696498</c:v>
              </c:pt>
              <c:pt idx="1596">
                <c:v>7.9982346285526296</c:v>
              </c:pt>
              <c:pt idx="1597">
                <c:v>7.9711674300506896</c:v>
              </c:pt>
              <c:pt idx="1598">
                <c:v>7.9974279782737598</c:v>
              </c:pt>
              <c:pt idx="1599">
                <c:v>7.9383729369187002</c:v>
              </c:pt>
              <c:pt idx="1600">
                <c:v>7.8998560468107604</c:v>
              </c:pt>
              <c:pt idx="1601">
                <c:v>7.9152398992681201</c:v>
              </c:pt>
              <c:pt idx="1602">
                <c:v>8.0017365293437699</c:v>
              </c:pt>
              <c:pt idx="1603">
                <c:v>7.9547379738375401</c:v>
              </c:pt>
              <c:pt idx="1604">
                <c:v>7.9610619243486003</c:v>
              </c:pt>
              <c:pt idx="1605">
                <c:v>7.9584348239000198</c:v>
              </c:pt>
              <c:pt idx="1606">
                <c:v>7.9756963538711396</c:v>
              </c:pt>
              <c:pt idx="1607">
                <c:v>8.0140146774979595</c:v>
              </c:pt>
              <c:pt idx="1608">
                <c:v>7.9616905904993596</c:v>
              </c:pt>
              <c:pt idx="1609">
                <c:v>7.9413654063170496</c:v>
              </c:pt>
              <c:pt idx="1610">
                <c:v>7.9879821196856797</c:v>
              </c:pt>
              <c:pt idx="1611">
                <c:v>8.0205775020153904</c:v>
              </c:pt>
              <c:pt idx="1612">
                <c:v>7.8830088082725496</c:v>
              </c:pt>
              <c:pt idx="1613">
                <c:v>7.9323439145376797</c:v>
              </c:pt>
              <c:pt idx="1614">
                <c:v>7.8922700280480704</c:v>
              </c:pt>
              <c:pt idx="1615">
                <c:v>7.9252100452476197</c:v>
              </c:pt>
              <c:pt idx="1616">
                <c:v>7.9639620078180204</c:v>
              </c:pt>
              <c:pt idx="1617">
                <c:v>7.9484859198755098</c:v>
              </c:pt>
              <c:pt idx="1618">
                <c:v>7.9286618179177601</c:v>
              </c:pt>
              <c:pt idx="1619">
                <c:v>7.8571116019093603</c:v>
              </c:pt>
              <c:pt idx="1620">
                <c:v>7.9379753125771799</c:v>
              </c:pt>
              <c:pt idx="1621">
                <c:v>8.0775420509344293</c:v>
              </c:pt>
              <c:pt idx="1622">
                <c:v>8.1052043127562996</c:v>
              </c:pt>
              <c:pt idx="1623">
                <c:v>8.1813188044233698</c:v>
              </c:pt>
              <c:pt idx="1624">
                <c:v>8.1268463876706107</c:v>
              </c:pt>
              <c:pt idx="1625">
                <c:v>8.1282559802685395</c:v>
              </c:pt>
              <c:pt idx="1626">
                <c:v>8.1143122737412607</c:v>
              </c:pt>
              <c:pt idx="1627">
                <c:v>8.1050658290899005</c:v>
              </c:pt>
              <c:pt idx="1628">
                <c:v>8.1431559098087405</c:v>
              </c:pt>
              <c:pt idx="1629">
                <c:v>8.0041235428434092</c:v>
              </c:pt>
              <c:pt idx="1630">
                <c:v>7.83515271791142</c:v>
              </c:pt>
              <c:pt idx="1631">
                <c:v>7.8593313933198203</c:v>
              </c:pt>
              <c:pt idx="1632">
                <c:v>7.8174615813333599</c:v>
              </c:pt>
              <c:pt idx="1633">
                <c:v>7.8090168312750396</c:v>
              </c:pt>
              <c:pt idx="1634">
                <c:v>7.7973946401987497</c:v>
              </c:pt>
              <c:pt idx="1635">
                <c:v>7.79802788380597</c:v>
              </c:pt>
              <c:pt idx="1636">
                <c:v>7.86944809028709</c:v>
              </c:pt>
              <c:pt idx="1637">
                <c:v>7.8655714648903103</c:v>
              </c:pt>
              <c:pt idx="1638">
                <c:v>7.8829833373417397</c:v>
              </c:pt>
              <c:pt idx="1639">
                <c:v>7.8287854393546796</c:v>
              </c:pt>
              <c:pt idx="1640">
                <c:v>7.8515120345308897</c:v>
              </c:pt>
              <c:pt idx="1641">
                <c:v>7.8955332490525398</c:v>
              </c:pt>
              <c:pt idx="1642">
                <c:v>7.8171617132363203</c:v>
              </c:pt>
              <c:pt idx="1643">
                <c:v>7.7175886385219696</c:v>
              </c:pt>
              <c:pt idx="1644">
                <c:v>7.6829764206540796</c:v>
              </c:pt>
              <c:pt idx="1645">
                <c:v>7.5967399323409097</c:v>
              </c:pt>
              <c:pt idx="1646">
                <c:v>7.71560483597833</c:v>
              </c:pt>
              <c:pt idx="1647">
                <c:v>7.46399815875332</c:v>
              </c:pt>
              <c:pt idx="1648">
                <c:v>7.6675246901927601</c:v>
              </c:pt>
              <c:pt idx="1649">
                <c:v>7.6483782109854301</c:v>
              </c:pt>
              <c:pt idx="1650">
                <c:v>7.6738599900842104</c:v>
              </c:pt>
              <c:pt idx="1651">
                <c:v>7.5539697900998801</c:v>
              </c:pt>
              <c:pt idx="1652">
                <c:v>7.54548723366986</c:v>
              </c:pt>
              <c:pt idx="1653">
                <c:v>7.7268792491737699</c:v>
              </c:pt>
              <c:pt idx="1654">
                <c:v>7.69715057439553</c:v>
              </c:pt>
              <c:pt idx="1655">
                <c:v>7.7004378611390996</c:v>
              </c:pt>
              <c:pt idx="1656">
                <c:v>7.57942573240038</c:v>
              </c:pt>
              <c:pt idx="1657">
                <c:v>7.4597384330028298</c:v>
              </c:pt>
              <c:pt idx="1658">
                <c:v>7.56145044968883</c:v>
              </c:pt>
              <c:pt idx="1659">
                <c:v>7.7066865917445799</c:v>
              </c:pt>
              <c:pt idx="1660">
                <c:v>7.6876003740602403</c:v>
              </c:pt>
              <c:pt idx="1661">
                <c:v>7.7798983000283704</c:v>
              </c:pt>
              <c:pt idx="1662">
                <c:v>7.7595165487070599</c:v>
              </c:pt>
              <c:pt idx="1663">
                <c:v>7.8361528273757104</c:v>
              </c:pt>
              <c:pt idx="1664">
                <c:v>7.8595076681482201</c:v>
              </c:pt>
              <c:pt idx="1665">
                <c:v>7.8258293525348197</c:v>
              </c:pt>
              <c:pt idx="1666">
                <c:v>7.8842867154271099</c:v>
              </c:pt>
              <c:pt idx="1667">
                <c:v>7.8697828056584402</c:v>
              </c:pt>
              <c:pt idx="1668">
                <c:v>7.6951239955564699</c:v>
              </c:pt>
              <c:pt idx="1669">
                <c:v>7.6633466292866697</c:v>
              </c:pt>
              <c:pt idx="1670">
                <c:v>7.79199067944778</c:v>
              </c:pt>
              <c:pt idx="1671">
                <c:v>7.7138782453906698</c:v>
              </c:pt>
              <c:pt idx="1672">
                <c:v>7.7258996290689099</c:v>
              </c:pt>
              <c:pt idx="1673">
                <c:v>7.5659562532153197</c:v>
              </c:pt>
              <c:pt idx="1674">
                <c:v>7.5832553295656098</c:v>
              </c:pt>
              <c:pt idx="1675">
                <c:v>7.5438483868139699</c:v>
              </c:pt>
              <c:pt idx="1676">
                <c:v>7.61103718084828</c:v>
              </c:pt>
              <c:pt idx="1677">
                <c:v>7.7077972575035698</c:v>
              </c:pt>
              <c:pt idx="1678">
                <c:v>7.6219606673064302</c:v>
              </c:pt>
              <c:pt idx="1679">
                <c:v>7.6180724376493103</c:v>
              </c:pt>
              <c:pt idx="1680">
                <c:v>7.6740492939613203</c:v>
              </c:pt>
              <c:pt idx="1681">
                <c:v>7.5520698206711598</c:v>
              </c:pt>
              <c:pt idx="1682">
                <c:v>7.4794145750108703</c:v>
              </c:pt>
              <c:pt idx="1683">
                <c:v>7.4819692445923502</c:v>
              </c:pt>
              <c:pt idx="1684">
                <c:v>7.67921108973768</c:v>
              </c:pt>
              <c:pt idx="1685">
                <c:v>7.7760130770995</c:v>
              </c:pt>
              <c:pt idx="1686">
                <c:v>7.7508983123518904</c:v>
              </c:pt>
              <c:pt idx="1687">
                <c:v>7.7010084788867301</c:v>
              </c:pt>
              <c:pt idx="1688">
                <c:v>7.5016350930556097</c:v>
              </c:pt>
              <c:pt idx="1689">
                <c:v>7.5849680046277097</c:v>
              </c:pt>
              <c:pt idx="1690">
                <c:v>7.69307892479525</c:v>
              </c:pt>
              <c:pt idx="1691">
                <c:v>7.7800826443635804</c:v>
              </c:pt>
              <c:pt idx="1692">
                <c:v>7.8628019598416099</c:v>
              </c:pt>
              <c:pt idx="1693">
                <c:v>7.90747290386091</c:v>
              </c:pt>
              <c:pt idx="1694">
                <c:v>7.8937745292296402</c:v>
              </c:pt>
              <c:pt idx="1695">
                <c:v>8.0587309990656202</c:v>
              </c:pt>
              <c:pt idx="1696">
                <c:v>8.0396840925045296</c:v>
              </c:pt>
              <c:pt idx="1697">
                <c:v>8.21113306419754</c:v>
              </c:pt>
              <c:pt idx="1698">
                <c:v>8.1036045326196007</c:v>
              </c:pt>
              <c:pt idx="1699">
                <c:v>8.1217723318299608</c:v>
              </c:pt>
              <c:pt idx="1700">
                <c:v>8.0814716659001409</c:v>
              </c:pt>
              <c:pt idx="1701">
                <c:v>8.1527966144828898</c:v>
              </c:pt>
              <c:pt idx="1702">
                <c:v>8.1860466788001602</c:v>
              </c:pt>
              <c:pt idx="1703">
                <c:v>8.2042233241801608</c:v>
              </c:pt>
              <c:pt idx="1704">
                <c:v>8.06823442366154</c:v>
              </c:pt>
              <c:pt idx="1705">
                <c:v>8.2012848143787203</c:v>
              </c:pt>
              <c:pt idx="1706">
                <c:v>8.2620134766262296</c:v>
              </c:pt>
              <c:pt idx="1707">
                <c:v>8.2473531901313706</c:v>
              </c:pt>
              <c:pt idx="1708">
                <c:v>8.1456263288719892</c:v>
              </c:pt>
              <c:pt idx="1709">
                <c:v>7.9930499172272</c:v>
              </c:pt>
              <c:pt idx="1710">
                <c:v>7.9711556648599098</c:v>
              </c:pt>
              <c:pt idx="1711">
                <c:v>8.0744983466343392</c:v>
              </c:pt>
              <c:pt idx="1712">
                <c:v>8.0671381012036996</c:v>
              </c:pt>
              <c:pt idx="1713">
                <c:v>8.0133743656109093</c:v>
              </c:pt>
              <c:pt idx="1714">
                <c:v>8.0339238094894601</c:v>
              </c:pt>
              <c:pt idx="1715">
                <c:v>7.8975683400592098</c:v>
              </c:pt>
              <c:pt idx="1716">
                <c:v>7.96053251140982</c:v>
              </c:pt>
              <c:pt idx="1717">
                <c:v>8.0676813152338607</c:v>
              </c:pt>
              <c:pt idx="1718">
                <c:v>7.9419796618835203</c:v>
              </c:pt>
              <c:pt idx="1719">
                <c:v>7.8724236798079801</c:v>
              </c:pt>
              <c:pt idx="1720">
                <c:v>7.9512637809526296</c:v>
              </c:pt>
              <c:pt idx="1721">
                <c:v>7.87641065560409</c:v>
              </c:pt>
              <c:pt idx="1722">
                <c:v>7.9297936929078103</c:v>
              </c:pt>
              <c:pt idx="1723">
                <c:v>7.8785439915667803</c:v>
              </c:pt>
              <c:pt idx="1724">
                <c:v>7.8408457130620501</c:v>
              </c:pt>
              <c:pt idx="1725">
                <c:v>7.8084572877361804</c:v>
              </c:pt>
              <c:pt idx="1726">
                <c:v>7.8025409814301803</c:v>
              </c:pt>
              <c:pt idx="1727">
                <c:v>7.8666406698462401</c:v>
              </c:pt>
              <c:pt idx="1728">
                <c:v>7.9695093573840499</c:v>
              </c:pt>
              <c:pt idx="1729">
                <c:v>7.9395627611180002</c:v>
              </c:pt>
              <c:pt idx="1730">
                <c:v>8.0262005412189907</c:v>
              </c:pt>
              <c:pt idx="1731">
                <c:v>8.0333395027910797</c:v>
              </c:pt>
              <c:pt idx="1732">
                <c:v>8.0095814707254398</c:v>
              </c:pt>
              <c:pt idx="1733">
                <c:v>7.9715857065070903</c:v>
              </c:pt>
              <c:pt idx="1734">
                <c:v>8.0184083050177399</c:v>
              </c:pt>
              <c:pt idx="1735">
                <c:v>7.9884846594487202</c:v>
              </c:pt>
              <c:pt idx="1736">
                <c:v>7.8685531609259396</c:v>
              </c:pt>
              <c:pt idx="1737">
                <c:v>7.9853918978515903</c:v>
              </c:pt>
              <c:pt idx="1738">
                <c:v>7.9104603935156197</c:v>
              </c:pt>
              <c:pt idx="1739">
                <c:v>7.9706034861708899</c:v>
              </c:pt>
              <c:pt idx="1740">
                <c:v>7.8374897329578603</c:v>
              </c:pt>
              <c:pt idx="1741">
                <c:v>7.9081656355941599</c:v>
              </c:pt>
              <c:pt idx="1742">
                <c:v>7.87416894553823</c:v>
              </c:pt>
              <c:pt idx="1743">
                <c:v>7.8813522520876997</c:v>
              </c:pt>
              <c:pt idx="1744">
                <c:v>7.9547923166615204</c:v>
              </c:pt>
              <c:pt idx="1745">
                <c:v>7.9168901461283498</c:v>
              </c:pt>
              <c:pt idx="1746">
                <c:v>7.9134887379860501</c:v>
              </c:pt>
              <c:pt idx="1747">
                <c:v>7.9864768465251599</c:v>
              </c:pt>
              <c:pt idx="1748">
                <c:v>7.9195490085068201</c:v>
              </c:pt>
              <c:pt idx="1749">
                <c:v>7.8896941160057503</c:v>
              </c:pt>
              <c:pt idx="1750">
                <c:v>8.0724798722987803</c:v>
              </c:pt>
              <c:pt idx="1751">
                <c:v>8.0356808867680698</c:v>
              </c:pt>
              <c:pt idx="1752">
                <c:v>8.0224539979628204</c:v>
              </c:pt>
              <c:pt idx="1753">
                <c:v>8.0309626161708891</c:v>
              </c:pt>
              <c:pt idx="1754">
                <c:v>7.97590097020122</c:v>
              </c:pt>
              <c:pt idx="1755">
                <c:v>8.0215266909441105</c:v>
              </c:pt>
              <c:pt idx="1756">
                <c:v>8.0165195412394308</c:v>
              </c:pt>
              <c:pt idx="1757">
                <c:v>7.9797395997372096</c:v>
              </c:pt>
              <c:pt idx="1758">
                <c:v>8.0776529144604794</c:v>
              </c:pt>
              <c:pt idx="1759">
                <c:v>7.8953942299671196</c:v>
              </c:pt>
              <c:pt idx="1760">
                <c:v>8.0204821195148703</c:v>
              </c:pt>
              <c:pt idx="1761">
                <c:v>7.9889834396781101</c:v>
              </c:pt>
              <c:pt idx="1762">
                <c:v>7.9733760187328002</c:v>
              </c:pt>
              <c:pt idx="1763">
                <c:v>8.0574766552144599</c:v>
              </c:pt>
              <c:pt idx="1764">
                <c:v>8.1037785547459098</c:v>
              </c:pt>
              <c:pt idx="1765">
                <c:v>8.1284100257116094</c:v>
              </c:pt>
              <c:pt idx="1766">
                <c:v>8.2369104188293907</c:v>
              </c:pt>
              <c:pt idx="1767">
                <c:v>8.05503872495885</c:v>
              </c:pt>
              <c:pt idx="1768">
                <c:v>7.9817171992707001</c:v>
              </c:pt>
              <c:pt idx="1769">
                <c:v>7.9502298081000102</c:v>
              </c:pt>
              <c:pt idx="1770">
                <c:v>7.9017534836393999</c:v>
              </c:pt>
              <c:pt idx="1771">
                <c:v>7.9379509247429896</c:v>
              </c:pt>
              <c:pt idx="1772">
                <c:v>7.9285317187858304</c:v>
              </c:pt>
              <c:pt idx="1773">
                <c:v>8.0371672044785605</c:v>
              </c:pt>
              <c:pt idx="1774">
                <c:v>8.1283921535769306</c:v>
              </c:pt>
              <c:pt idx="1775">
                <c:v>8.1786160250837394</c:v>
              </c:pt>
              <c:pt idx="1776">
                <c:v>8.2433968323379894</c:v>
              </c:pt>
              <c:pt idx="1777">
                <c:v>8.18414821379214</c:v>
              </c:pt>
              <c:pt idx="1778">
                <c:v>8.1921693826879007</c:v>
              </c:pt>
              <c:pt idx="1779">
                <c:v>8.1454308335256602</c:v>
              </c:pt>
              <c:pt idx="1780">
                <c:v>8.1763895570007108</c:v>
              </c:pt>
              <c:pt idx="1781">
                <c:v>8.0606797659965608</c:v>
              </c:pt>
              <c:pt idx="1782">
                <c:v>8.1870957275921104</c:v>
              </c:pt>
              <c:pt idx="1783">
                <c:v>8.2481456950207903</c:v>
              </c:pt>
              <c:pt idx="1784">
                <c:v>8.2100877076630301</c:v>
              </c:pt>
              <c:pt idx="1785">
                <c:v>8.2038914646611794</c:v>
              </c:pt>
              <c:pt idx="1786">
                <c:v>8.1393116865939898</c:v>
              </c:pt>
              <c:pt idx="1787">
                <c:v>8.1914995116552998</c:v>
              </c:pt>
              <c:pt idx="1788">
                <c:v>8.1092301701277201</c:v>
              </c:pt>
              <c:pt idx="1789">
                <c:v>8.0429902198449099</c:v>
              </c:pt>
              <c:pt idx="1790">
                <c:v>8.0312601955319298</c:v>
              </c:pt>
              <c:pt idx="1791">
                <c:v>8.0916172894476901</c:v>
              </c:pt>
              <c:pt idx="1792">
                <c:v>8.1606862344782503</c:v>
              </c:pt>
              <c:pt idx="1793">
                <c:v>8.0499452216670004</c:v>
              </c:pt>
              <c:pt idx="1794">
                <c:v>8.0042147377651105</c:v>
              </c:pt>
              <c:pt idx="1795">
                <c:v>7.9532005783955499</c:v>
              </c:pt>
              <c:pt idx="1796">
                <c:v>7.9339947340153696</c:v>
              </c:pt>
              <c:pt idx="1797">
                <c:v>7.9889894260879002</c:v>
              </c:pt>
              <c:pt idx="1798">
                <c:v>7.8624894325716204</c:v>
              </c:pt>
              <c:pt idx="1799">
                <c:v>7.8682324790376699</c:v>
              </c:pt>
              <c:pt idx="1800">
                <c:v>8.0042703666880293</c:v>
              </c:pt>
              <c:pt idx="1801">
                <c:v>8.2011666455537693</c:v>
              </c:pt>
              <c:pt idx="1802">
                <c:v>8.1659990819117798</c:v>
              </c:pt>
              <c:pt idx="1803">
                <c:v>8.1773750667866594</c:v>
              </c:pt>
              <c:pt idx="1804">
                <c:v>8.1726249857714492</c:v>
              </c:pt>
              <c:pt idx="1805">
                <c:v>8.1838404142868999</c:v>
              </c:pt>
              <c:pt idx="1806">
                <c:v>8.1062058473285106</c:v>
              </c:pt>
              <c:pt idx="1807">
                <c:v>8.0618861861486693</c:v>
              </c:pt>
              <c:pt idx="1808">
                <c:v>8.0308189389927804</c:v>
              </c:pt>
              <c:pt idx="1809">
                <c:v>8.0116193342160393</c:v>
              </c:pt>
              <c:pt idx="1810">
                <c:v>7.9142181538453196</c:v>
              </c:pt>
              <c:pt idx="1811">
                <c:v>7.8141861591159101</c:v>
              </c:pt>
              <c:pt idx="1812">
                <c:v>7.7844219694065</c:v>
              </c:pt>
              <c:pt idx="1813">
                <c:v>7.82955955272298</c:v>
              </c:pt>
              <c:pt idx="1814">
                <c:v>7.7584245006819401</c:v>
              </c:pt>
              <c:pt idx="1815">
                <c:v>7.7826252359100501</c:v>
              </c:pt>
              <c:pt idx="1816">
                <c:v>7.7685014270516097</c:v>
              </c:pt>
              <c:pt idx="1817">
                <c:v>7.5984668697397497</c:v>
              </c:pt>
              <c:pt idx="1818">
                <c:v>7.60267435509616</c:v>
              </c:pt>
              <c:pt idx="1819">
                <c:v>7.6268399492856096</c:v>
              </c:pt>
              <c:pt idx="1820">
                <c:v>7.5505663534782403</c:v>
              </c:pt>
              <c:pt idx="1821">
                <c:v>7.5279114549956301</c:v>
              </c:pt>
              <c:pt idx="1822">
                <c:v>7.5298227923123404</c:v>
              </c:pt>
              <c:pt idx="1823">
                <c:v>7.6026412495150204</c:v>
              </c:pt>
              <c:pt idx="1824">
                <c:v>7.5591698052263299</c:v>
              </c:pt>
              <c:pt idx="1825">
                <c:v>7.5769596188359296</c:v>
              </c:pt>
              <c:pt idx="1826">
                <c:v>7.5067593339999599</c:v>
              </c:pt>
              <c:pt idx="1827">
                <c:v>7.4147523840045499</c:v>
              </c:pt>
              <c:pt idx="1828">
                <c:v>7.4841193238861097</c:v>
              </c:pt>
              <c:pt idx="1829">
                <c:v>7.4026868723984904</c:v>
              </c:pt>
              <c:pt idx="1830">
                <c:v>7.4328326906807396</c:v>
              </c:pt>
              <c:pt idx="1831">
                <c:v>7.2993475198391602</c:v>
              </c:pt>
              <c:pt idx="1832">
                <c:v>7.4084435855741297</c:v>
              </c:pt>
              <c:pt idx="1833">
                <c:v>7.3382415495504496</c:v>
              </c:pt>
              <c:pt idx="1834">
                <c:v>7.3304397236683601</c:v>
              </c:pt>
              <c:pt idx="1835">
                <c:v>7.1789199321761599</c:v>
              </c:pt>
              <c:pt idx="1836">
                <c:v>7.1930792010037603</c:v>
              </c:pt>
              <c:pt idx="1837">
                <c:v>7.1440750176213097</c:v>
              </c:pt>
              <c:pt idx="1838">
                <c:v>7.1266577173676904</c:v>
              </c:pt>
              <c:pt idx="1839">
                <c:v>7.0740327096672697</c:v>
              </c:pt>
              <c:pt idx="1840">
                <c:v>7.0788202725619902</c:v>
              </c:pt>
              <c:pt idx="1841">
                <c:v>7.0516419601654103</c:v>
              </c:pt>
              <c:pt idx="1842">
                <c:v>7.0289623728258599</c:v>
              </c:pt>
              <c:pt idx="1843">
                <c:v>7.0641062937286696</c:v>
              </c:pt>
              <c:pt idx="1844">
                <c:v>6.87788588374407</c:v>
              </c:pt>
              <c:pt idx="1845">
                <c:v>6.9674825450607898</c:v>
              </c:pt>
              <c:pt idx="1846">
                <c:v>7.0334804324370301</c:v>
              </c:pt>
              <c:pt idx="1847">
                <c:v>6.9839098122734597</c:v>
              </c:pt>
              <c:pt idx="1848">
                <c:v>6.9566751703815699</c:v>
              </c:pt>
              <c:pt idx="1849">
                <c:v>6.9918171157231903</c:v>
              </c:pt>
              <c:pt idx="1850">
                <c:v>7.01846033892053</c:v>
              </c:pt>
              <c:pt idx="1851">
                <c:v>6.9748074390232597</c:v>
              </c:pt>
              <c:pt idx="1852">
                <c:v>6.8996785730040902</c:v>
              </c:pt>
              <c:pt idx="1853">
                <c:v>6.7564462506678904</c:v>
              </c:pt>
              <c:pt idx="1854">
                <c:v>6.6846653186153304</c:v>
              </c:pt>
              <c:pt idx="1855">
                <c:v>6.6439229990715303</c:v>
              </c:pt>
              <c:pt idx="1856">
                <c:v>6.8398995373215801</c:v>
              </c:pt>
              <c:pt idx="1857">
                <c:v>6.9164195053068598</c:v>
              </c:pt>
              <c:pt idx="1858">
                <c:v>7.0077535830301603</c:v>
              </c:pt>
              <c:pt idx="1859">
                <c:v>6.9774307512482103</c:v>
              </c:pt>
              <c:pt idx="1860">
                <c:v>6.9705700750105404</c:v>
              </c:pt>
              <c:pt idx="1861">
                <c:v>7.0619321902226604</c:v>
              </c:pt>
              <c:pt idx="1862">
                <c:v>6.9376790086127098</c:v>
              </c:pt>
              <c:pt idx="1863">
                <c:v>7.0181485830321799</c:v>
              </c:pt>
              <c:pt idx="1864">
                <c:v>7.1506019398018399</c:v>
              </c:pt>
              <c:pt idx="1865">
                <c:v>7.0532544034574798</c:v>
              </c:pt>
              <c:pt idx="1866">
                <c:v>7.2235063189801201</c:v>
              </c:pt>
              <c:pt idx="1867">
                <c:v>7.2466568691516002</c:v>
              </c:pt>
              <c:pt idx="1868">
                <c:v>7.1699200782383601</c:v>
              </c:pt>
              <c:pt idx="1869">
                <c:v>7.1607658550332198</c:v>
              </c:pt>
              <c:pt idx="1870">
                <c:v>7.0946034668239104</c:v>
              </c:pt>
              <c:pt idx="1871">
                <c:v>7.1492272437632103</c:v>
              </c:pt>
              <c:pt idx="1872">
                <c:v>7.16184338861214</c:v>
              </c:pt>
              <c:pt idx="1873">
                <c:v>7.2427714192714996</c:v>
              </c:pt>
              <c:pt idx="1874">
                <c:v>7.2998730892522197</c:v>
              </c:pt>
              <c:pt idx="1875">
                <c:v>7.2669016233423998</c:v>
              </c:pt>
              <c:pt idx="1876">
                <c:v>7.3075522656476997</c:v>
              </c:pt>
              <c:pt idx="1877">
                <c:v>7.1799659768172903</c:v>
              </c:pt>
              <c:pt idx="1878">
                <c:v>7.1785440445816704</c:v>
              </c:pt>
              <c:pt idx="1879">
                <c:v>7.05874820972112</c:v>
              </c:pt>
              <c:pt idx="1880">
                <c:v>7.0415798254660498</c:v>
              </c:pt>
              <c:pt idx="1881">
                <c:v>7.0349575438649801</c:v>
              </c:pt>
              <c:pt idx="1882">
                <c:v>6.9128894958895701</c:v>
              </c:pt>
              <c:pt idx="1883">
                <c:v>6.9166689189474004</c:v>
              </c:pt>
              <c:pt idx="1884">
                <c:v>6.9229692816460604</c:v>
              </c:pt>
              <c:pt idx="1885">
                <c:v>6.9321596465829103</c:v>
              </c:pt>
              <c:pt idx="1886">
                <c:v>6.9255448860952002</c:v>
              </c:pt>
              <c:pt idx="1887">
                <c:v>6.9242862223938104</c:v>
              </c:pt>
              <c:pt idx="1888">
                <c:v>6.9072413898564999</c:v>
              </c:pt>
              <c:pt idx="1889">
                <c:v>6.7565856086790399</c:v>
              </c:pt>
              <c:pt idx="1890">
                <c:v>6.7814524937755696</c:v>
              </c:pt>
              <c:pt idx="1891">
                <c:v>6.7382433124219698</c:v>
              </c:pt>
              <c:pt idx="1892">
                <c:v>6.7735817557437397</c:v>
              </c:pt>
              <c:pt idx="1893">
                <c:v>6.9557373825821696</c:v>
              </c:pt>
              <c:pt idx="1894">
                <c:v>7.0565080872928299</c:v>
              </c:pt>
              <c:pt idx="1895">
                <c:v>7.0236711048696101</c:v>
              </c:pt>
              <c:pt idx="1896">
                <c:v>7.0428769232879302</c:v>
              </c:pt>
              <c:pt idx="1897">
                <c:v>7.0775078077045102</c:v>
              </c:pt>
              <c:pt idx="1898">
                <c:v>7.0336720081874997</c:v>
              </c:pt>
              <c:pt idx="1899">
                <c:v>7.1753531219859399</c:v>
              </c:pt>
              <c:pt idx="1900">
                <c:v>7.1836200484408401</c:v>
              </c:pt>
              <c:pt idx="1901">
                <c:v>7.2405472130945299</c:v>
              </c:pt>
              <c:pt idx="1902">
                <c:v>7.2540635029045797</c:v>
              </c:pt>
              <c:pt idx="1903">
                <c:v>7.1628220532907498</c:v>
              </c:pt>
              <c:pt idx="1904">
                <c:v>7.1731423023945204</c:v>
              </c:pt>
              <c:pt idx="1905">
                <c:v>7.2139646781575397</c:v>
              </c:pt>
              <c:pt idx="1906">
                <c:v>7.2747285512530402</c:v>
              </c:pt>
              <c:pt idx="1907">
                <c:v>7.3993125194194098</c:v>
              </c:pt>
              <c:pt idx="1908">
                <c:v>7.3816843150142697</c:v>
              </c:pt>
              <c:pt idx="1909">
                <c:v>7.3604195946263404</c:v>
              </c:pt>
              <c:pt idx="1910">
                <c:v>7.3586000775682301</c:v>
              </c:pt>
              <c:pt idx="1911">
                <c:v>7.28760238928903</c:v>
              </c:pt>
              <c:pt idx="1912">
                <c:v>7.1910421790313697</c:v>
              </c:pt>
              <c:pt idx="1913">
                <c:v>7.1366180770847203</c:v>
              </c:pt>
              <c:pt idx="1914">
                <c:v>7.0890578883653097</c:v>
              </c:pt>
              <c:pt idx="1915">
                <c:v>7.0819664604423904</c:v>
              </c:pt>
              <c:pt idx="1916">
                <c:v>7.0748753823103696</c:v>
              </c:pt>
              <c:pt idx="1917">
                <c:v>6.99950006022683</c:v>
              </c:pt>
              <c:pt idx="1918">
                <c:v>6.9661633191547203</c:v>
              </c:pt>
              <c:pt idx="1919">
                <c:v>6.9431764655161903</c:v>
              </c:pt>
              <c:pt idx="1920">
                <c:v>6.9647577957856699</c:v>
              </c:pt>
              <c:pt idx="1921">
                <c:v>6.9066787363498197</c:v>
              </c:pt>
              <c:pt idx="1922">
                <c:v>6.9693045582151401</c:v>
              </c:pt>
              <c:pt idx="1923">
                <c:v>7.0792526707145198</c:v>
              </c:pt>
              <c:pt idx="1924">
                <c:v>6.9994015533886698</c:v>
              </c:pt>
              <c:pt idx="1925">
                <c:v>6.9885483091772604</c:v>
              </c:pt>
              <c:pt idx="1926">
                <c:v>7.0470769415029704</c:v>
              </c:pt>
              <c:pt idx="1927">
                <c:v>7.0992928920201797</c:v>
              </c:pt>
              <c:pt idx="1928">
                <c:v>7.15679353350047</c:v>
              </c:pt>
              <c:pt idx="1929">
                <c:v>7.3084150781033603</c:v>
              </c:pt>
              <c:pt idx="1930">
                <c:v>7.20684440621842</c:v>
              </c:pt>
              <c:pt idx="1931">
                <c:v>7.2287815726389804</c:v>
              </c:pt>
              <c:pt idx="1932">
                <c:v>7.1062194788181996</c:v>
              </c:pt>
              <c:pt idx="1933">
                <c:v>7.1689658966105601</c:v>
              </c:pt>
              <c:pt idx="1934">
                <c:v>7.1008902949798696</c:v>
              </c:pt>
              <c:pt idx="1935">
                <c:v>7.0269933339841604</c:v>
              </c:pt>
              <c:pt idx="1936">
                <c:v>6.9269043514839304</c:v>
              </c:pt>
              <c:pt idx="1937">
                <c:v>6.8793512474657303</c:v>
              </c:pt>
              <c:pt idx="1938">
                <c:v>6.8461452860606897</c:v>
              </c:pt>
              <c:pt idx="1939">
                <c:v>6.8248135445034199</c:v>
              </c:pt>
              <c:pt idx="1940">
                <c:v>6.80126558256406</c:v>
              </c:pt>
              <c:pt idx="1941">
                <c:v>6.7215348043779404</c:v>
              </c:pt>
              <c:pt idx="1942">
                <c:v>6.77282314732079</c:v>
              </c:pt>
              <c:pt idx="1943">
                <c:v>6.8204369335143697</c:v>
              </c:pt>
              <c:pt idx="1944">
                <c:v>6.8014306135105098</c:v>
              </c:pt>
              <c:pt idx="1945">
                <c:v>6.7793620080246004</c:v>
              </c:pt>
              <c:pt idx="1946">
                <c:v>6.7802587505263698</c:v>
              </c:pt>
              <c:pt idx="1947">
                <c:v>6.70737193899045</c:v>
              </c:pt>
              <c:pt idx="1948">
                <c:v>6.6993537128107601</c:v>
              </c:pt>
              <c:pt idx="1949">
                <c:v>6.6330767697302804</c:v>
              </c:pt>
              <c:pt idx="1950">
                <c:v>6.6214681050097202</c:v>
              </c:pt>
              <c:pt idx="1951">
                <c:v>6.7042135300628498</c:v>
              </c:pt>
              <c:pt idx="1952">
                <c:v>6.8010040656854001</c:v>
              </c:pt>
              <c:pt idx="1953">
                <c:v>6.7368940657883902</c:v>
              </c:pt>
              <c:pt idx="1954">
                <c:v>6.64956182767218</c:v>
              </c:pt>
              <c:pt idx="1955">
                <c:v>6.6694023757597698</c:v>
              </c:pt>
              <c:pt idx="1956">
                <c:v>6.68400492687151</c:v>
              </c:pt>
              <c:pt idx="1957">
                <c:v>6.7143561777395204</c:v>
              </c:pt>
              <c:pt idx="1958">
                <c:v>6.6817413852863696</c:v>
              </c:pt>
              <c:pt idx="1959">
                <c:v>6.57869046912933</c:v>
              </c:pt>
              <c:pt idx="1960">
                <c:v>6.5041745485553601</c:v>
              </c:pt>
              <c:pt idx="1961">
                <c:v>6.47683968763313</c:v>
              </c:pt>
              <c:pt idx="1962">
                <c:v>6.4772610945595703</c:v>
              </c:pt>
              <c:pt idx="1963">
                <c:v>6.5405651369492297</c:v>
              </c:pt>
              <c:pt idx="1964">
                <c:v>6.5365850820924498</c:v>
              </c:pt>
              <c:pt idx="1965">
                <c:v>6.5663223227575802</c:v>
              </c:pt>
              <c:pt idx="1966">
                <c:v>6.5824521500657402</c:v>
              </c:pt>
              <c:pt idx="1967">
                <c:v>6.5513998524371999</c:v>
              </c:pt>
              <c:pt idx="1968">
                <c:v>6.5068291806365002</c:v>
              </c:pt>
              <c:pt idx="1969">
                <c:v>6.4923799064651204</c:v>
              </c:pt>
              <c:pt idx="1970">
                <c:v>6.4770898228926299</c:v>
              </c:pt>
              <c:pt idx="1971">
                <c:v>6.48798749953745</c:v>
              </c:pt>
              <c:pt idx="1972">
                <c:v>6.4494545898373401</c:v>
              </c:pt>
              <c:pt idx="1973">
                <c:v>6.4708035684913696</c:v>
              </c:pt>
              <c:pt idx="1974">
                <c:v>6.5453494824398302</c:v>
              </c:pt>
              <c:pt idx="1975">
                <c:v>6.6243764198244497</c:v>
              </c:pt>
              <c:pt idx="1976">
                <c:v>6.6667337282728001</c:v>
              </c:pt>
              <c:pt idx="1977">
                <c:v>6.7300974907168696</c:v>
              </c:pt>
              <c:pt idx="1978">
                <c:v>6.7882445498192103</c:v>
              </c:pt>
              <c:pt idx="1979">
                <c:v>6.7684403964873603</c:v>
              </c:pt>
              <c:pt idx="1980">
                <c:v>6.8003427323397103</c:v>
              </c:pt>
              <c:pt idx="1981">
                <c:v>6.7272517609740001</c:v>
              </c:pt>
              <c:pt idx="1982">
                <c:v>6.7381478640895898</c:v>
              </c:pt>
              <c:pt idx="1983">
                <c:v>6.6808386784027904</c:v>
              </c:pt>
              <c:pt idx="1984">
                <c:v>6.6516480429235996</c:v>
              </c:pt>
              <c:pt idx="1985">
                <c:v>6.6830139490651197</c:v>
              </c:pt>
              <c:pt idx="1986">
                <c:v>6.6776662635485096</c:v>
              </c:pt>
              <c:pt idx="1987">
                <c:v>6.6093931368585102</c:v>
              </c:pt>
              <c:pt idx="1988">
                <c:v>6.6040472200822302</c:v>
              </c:pt>
              <c:pt idx="1989">
                <c:v>6.6142222507728201</c:v>
              </c:pt>
              <c:pt idx="1990">
                <c:v>6.5879066506534496</c:v>
              </c:pt>
              <c:pt idx="1991">
                <c:v>6.6846372308079003</c:v>
              </c:pt>
              <c:pt idx="1992">
                <c:v>6.7685012586926403</c:v>
              </c:pt>
              <c:pt idx="1993">
                <c:v>6.8390731147178503</c:v>
              </c:pt>
              <c:pt idx="1994">
                <c:v>6.7966387918233302</c:v>
              </c:pt>
              <c:pt idx="1995">
                <c:v>6.8227727389144102</c:v>
              </c:pt>
              <c:pt idx="1996">
                <c:v>6.8278933598634</c:v>
              </c:pt>
              <c:pt idx="1997">
                <c:v>6.7857284584330202</c:v>
              </c:pt>
              <c:pt idx="1998">
                <c:v>6.7488291823340196</c:v>
              </c:pt>
              <c:pt idx="1999">
                <c:v>6.7506364071478604</c:v>
              </c:pt>
              <c:pt idx="2000">
                <c:v>6.74492365827426</c:v>
              </c:pt>
              <c:pt idx="2001">
                <c:v>6.7080129054302802</c:v>
              </c:pt>
              <c:pt idx="2002">
                <c:v>6.6393155788193203</c:v>
              </c:pt>
              <c:pt idx="2003">
                <c:v>6.7677920328407897</c:v>
              </c:pt>
              <c:pt idx="2004">
                <c:v>6.7165014768007198</c:v>
              </c:pt>
              <c:pt idx="2005">
                <c:v>6.7997830156618599</c:v>
              </c:pt>
              <c:pt idx="2006">
                <c:v>6.7792240659284797</c:v>
              </c:pt>
              <c:pt idx="2007">
                <c:v>6.7646964670263303</c:v>
              </c:pt>
              <c:pt idx="2008">
                <c:v>6.7396637468740899</c:v>
              </c:pt>
              <c:pt idx="2009">
                <c:v>6.7829327475400003</c:v>
              </c:pt>
              <c:pt idx="2010">
                <c:v>6.8051931021932699</c:v>
              </c:pt>
              <c:pt idx="2011">
                <c:v>6.7826239035408697</c:v>
              </c:pt>
              <c:pt idx="2012">
                <c:v>6.7575848687347699</c:v>
              </c:pt>
              <c:pt idx="2013">
                <c:v>6.6642781476530697</c:v>
              </c:pt>
              <c:pt idx="2014">
                <c:v>6.5920337233680701</c:v>
              </c:pt>
              <c:pt idx="2015">
                <c:v>6.7140091849329204</c:v>
              </c:pt>
              <c:pt idx="2016">
                <c:v>6.6494453872570203</c:v>
              </c:pt>
              <c:pt idx="2017">
                <c:v>6.6454290242457601</c:v>
              </c:pt>
              <c:pt idx="2018">
                <c:v>6.56794273931982</c:v>
              </c:pt>
              <c:pt idx="2019">
                <c:v>6.5481911350961903</c:v>
              </c:pt>
              <c:pt idx="2020">
                <c:v>6.5861455552211501</c:v>
              </c:pt>
              <c:pt idx="2021">
                <c:v>6.7643927460828301</c:v>
              </c:pt>
              <c:pt idx="2022">
                <c:v>6.7656307360514498</c:v>
              </c:pt>
              <c:pt idx="2023">
                <c:v>6.7000550001184296</c:v>
              </c:pt>
              <c:pt idx="2024">
                <c:v>6.7854756763620996</c:v>
              </c:pt>
              <c:pt idx="2025">
                <c:v>6.86235532618156</c:v>
              </c:pt>
              <c:pt idx="2026">
                <c:v>6.76142809149942</c:v>
              </c:pt>
              <c:pt idx="2027">
                <c:v>6.7957862004538896</c:v>
              </c:pt>
              <c:pt idx="2028">
                <c:v>6.7407833416582603</c:v>
              </c:pt>
              <c:pt idx="2029">
                <c:v>6.7527587153489499</c:v>
              </c:pt>
              <c:pt idx="2030">
                <c:v>6.7297349743064396</c:v>
              </c:pt>
              <c:pt idx="2031">
                <c:v>6.7430787579177096</c:v>
              </c:pt>
              <c:pt idx="2032">
                <c:v>6.7984746946364103</c:v>
              </c:pt>
              <c:pt idx="2033">
                <c:v>6.8907246651857399</c:v>
              </c:pt>
              <c:pt idx="2034">
                <c:v>6.8199201534701004</c:v>
              </c:pt>
              <c:pt idx="2035">
                <c:v>6.8705051951807503</c:v>
              </c:pt>
              <c:pt idx="2036">
                <c:v>6.8943868142361504</c:v>
              </c:pt>
              <c:pt idx="2037">
                <c:v>6.9024859112320804</c:v>
              </c:pt>
              <c:pt idx="2038">
                <c:v>6.8527149439512103</c:v>
              </c:pt>
              <c:pt idx="2039">
                <c:v>6.85555152711372</c:v>
              </c:pt>
              <c:pt idx="2040">
                <c:v>6.8282818452030298</c:v>
              </c:pt>
              <c:pt idx="2041">
                <c:v>6.7049782273168397</c:v>
              </c:pt>
              <c:pt idx="2042">
                <c:v>6.6605362475304197</c:v>
              </c:pt>
              <c:pt idx="2043">
                <c:v>6.6738513769879502</c:v>
              </c:pt>
              <c:pt idx="2044">
                <c:v>6.66581425545849</c:v>
              </c:pt>
              <c:pt idx="2045">
                <c:v>6.5973992221807203</c:v>
              </c:pt>
              <c:pt idx="2046">
                <c:v>6.6541980619487404</c:v>
              </c:pt>
              <c:pt idx="2047">
                <c:v>6.72149606232189</c:v>
              </c:pt>
              <c:pt idx="2048">
                <c:v>6.7608329689871098</c:v>
              </c:pt>
              <c:pt idx="2049">
                <c:v>6.8694107894168503</c:v>
              </c:pt>
              <c:pt idx="2050">
                <c:v>6.9007416423919201</c:v>
              </c:pt>
              <c:pt idx="2051">
                <c:v>6.9365010902891404</c:v>
              </c:pt>
              <c:pt idx="2052">
                <c:v>6.8918148941183199</c:v>
              </c:pt>
              <c:pt idx="2053">
                <c:v>7.00124811956566</c:v>
              </c:pt>
              <c:pt idx="2054">
                <c:v>6.9467386217642497</c:v>
              </c:pt>
              <c:pt idx="2055">
                <c:v>6.77811402638158</c:v>
              </c:pt>
              <c:pt idx="2056">
                <c:v>6.8557567036850298</c:v>
              </c:pt>
              <c:pt idx="2057">
                <c:v>6.8170724216855696</c:v>
              </c:pt>
              <c:pt idx="2058">
                <c:v>6.8835824956993603</c:v>
              </c:pt>
              <c:pt idx="2059">
                <c:v>6.8554078125711504</c:v>
              </c:pt>
              <c:pt idx="2060">
                <c:v>6.9287305393157697</c:v>
              </c:pt>
              <c:pt idx="2061">
                <c:v>6.8689717292968604</c:v>
              </c:pt>
              <c:pt idx="2062">
                <c:v>6.80398701982896</c:v>
              </c:pt>
              <c:pt idx="2063">
                <c:v>6.7018125011873302</c:v>
              </c:pt>
              <c:pt idx="2064">
                <c:v>6.6802990148467503</c:v>
              </c:pt>
              <c:pt idx="2065">
                <c:v>6.71993034505922</c:v>
              </c:pt>
              <c:pt idx="2066">
                <c:v>6.6856631844683898</c:v>
              </c:pt>
              <c:pt idx="2067">
                <c:v>6.5936687285848201</c:v>
              </c:pt>
              <c:pt idx="2068">
                <c:v>6.5067589328785802</c:v>
              </c:pt>
              <c:pt idx="2069">
                <c:v>6.5302355025580496</c:v>
              </c:pt>
              <c:pt idx="2070">
                <c:v>6.5747001414261197</c:v>
              </c:pt>
              <c:pt idx="2071">
                <c:v>6.6139340123347399</c:v>
              </c:pt>
              <c:pt idx="2072">
                <c:v>6.6059409573646404</c:v>
              </c:pt>
              <c:pt idx="2073">
                <c:v>6.5506050474243498</c:v>
              </c:pt>
              <c:pt idx="2074">
                <c:v>6.5583336337535796</c:v>
              </c:pt>
              <c:pt idx="2075">
                <c:v>6.5713082981861097</c:v>
              </c:pt>
              <c:pt idx="2076">
                <c:v>6.5056177404704298</c:v>
              </c:pt>
              <c:pt idx="2077">
                <c:v>6.5133808314338504</c:v>
              </c:pt>
              <c:pt idx="2078">
                <c:v>6.53140593317372</c:v>
              </c:pt>
              <c:pt idx="2079">
                <c:v>6.4606021129626399</c:v>
              </c:pt>
              <c:pt idx="2080">
                <c:v>6.4737204929766099</c:v>
              </c:pt>
              <c:pt idx="2081">
                <c:v>6.4841083182804304</c:v>
              </c:pt>
              <c:pt idx="2082">
                <c:v>6.4396091818184704</c:v>
              </c:pt>
              <c:pt idx="2083">
                <c:v>6.4265030815475503</c:v>
              </c:pt>
              <c:pt idx="2084">
                <c:v>6.4217583981808204</c:v>
              </c:pt>
              <c:pt idx="2085">
                <c:v>6.3435506285954801</c:v>
              </c:pt>
              <c:pt idx="2086">
                <c:v>6.3387918795453402</c:v>
              </c:pt>
              <c:pt idx="2087">
                <c:v>6.3978240239415802</c:v>
              </c:pt>
              <c:pt idx="2088">
                <c:v>6.3354637819252702</c:v>
              </c:pt>
              <c:pt idx="2089">
                <c:v>6.3780769457823201</c:v>
              </c:pt>
              <c:pt idx="2090">
                <c:v>6.4045065641707302</c:v>
              </c:pt>
              <c:pt idx="2091">
                <c:v>6.4783656185336103</c:v>
              </c:pt>
              <c:pt idx="2092">
                <c:v>6.45885490979681</c:v>
              </c:pt>
              <c:pt idx="2093">
                <c:v>6.4436143728504103</c:v>
              </c:pt>
              <c:pt idx="2094">
                <c:v>6.4654176985407696</c:v>
              </c:pt>
              <c:pt idx="2095">
                <c:v>6.4239780588429403</c:v>
              </c:pt>
              <c:pt idx="2096">
                <c:v>6.3402669533028302</c:v>
              </c:pt>
              <c:pt idx="2097">
                <c:v>6.3630908028222004</c:v>
              </c:pt>
              <c:pt idx="2098">
                <c:v>6.3897949159456697</c:v>
              </c:pt>
              <c:pt idx="2099">
                <c:v>6.3898532324344597</c:v>
              </c:pt>
              <c:pt idx="2100">
                <c:v>6.4113114839089196</c:v>
              </c:pt>
              <c:pt idx="2101">
                <c:v>6.4175177473196703</c:v>
              </c:pt>
              <c:pt idx="2102">
                <c:v>6.3461551817117501</c:v>
              </c:pt>
              <c:pt idx="2103">
                <c:v>6.3933222872064199</c:v>
              </c:pt>
              <c:pt idx="2104">
                <c:v>6.5360450894033102</c:v>
              </c:pt>
              <c:pt idx="2105">
                <c:v>6.4467867606466296</c:v>
              </c:pt>
              <c:pt idx="2106">
                <c:v>6.3954152909558202</c:v>
              </c:pt>
              <c:pt idx="2107">
                <c:v>6.5148598343268702</c:v>
              </c:pt>
              <c:pt idx="2108">
                <c:v>6.5483254146325303</c:v>
              </c:pt>
              <c:pt idx="2109">
                <c:v>6.5129359398277797</c:v>
              </c:pt>
              <c:pt idx="2110">
                <c:v>6.4775651011282704</c:v>
              </c:pt>
              <c:pt idx="2111">
                <c:v>6.4100827680080297</c:v>
              </c:pt>
              <c:pt idx="2112">
                <c:v>6.6365582885563796</c:v>
              </c:pt>
              <c:pt idx="2113">
                <c:v>6.7009458057708997</c:v>
              </c:pt>
              <c:pt idx="2114">
                <c:v>6.6550228731208296</c:v>
              </c:pt>
              <c:pt idx="2115">
                <c:v>6.6406264270258797</c:v>
              </c:pt>
              <c:pt idx="2116">
                <c:v>6.72872870601622</c:v>
              </c:pt>
              <c:pt idx="2117">
                <c:v>6.74059180029289</c:v>
              </c:pt>
              <c:pt idx="2118">
                <c:v>6.7900865786511702</c:v>
              </c:pt>
              <c:pt idx="2119">
                <c:v>7.0334779762884603</c:v>
              </c:pt>
              <c:pt idx="2120">
                <c:v>7.1718606305193102</c:v>
              </c:pt>
              <c:pt idx="2121">
                <c:v>7.52353755301431</c:v>
              </c:pt>
              <c:pt idx="2122">
                <c:v>7.2923681574293999</c:v>
              </c:pt>
              <c:pt idx="2123">
                <c:v>7.3517662760555602</c:v>
              </c:pt>
              <c:pt idx="2124">
                <c:v>7.34253250966648</c:v>
              </c:pt>
              <c:pt idx="2125">
                <c:v>7.2953771208062097</c:v>
              </c:pt>
              <c:pt idx="2126">
                <c:v>7.3934944048601903</c:v>
              </c:pt>
              <c:pt idx="2127">
                <c:v>7.2979337926102303</c:v>
              </c:pt>
              <c:pt idx="2128">
                <c:v>7.2973895245656903</c:v>
              </c:pt>
              <c:pt idx="2129">
                <c:v>7.3485581076698301</c:v>
              </c:pt>
              <c:pt idx="2130">
                <c:v>7.3649222145827604</c:v>
              </c:pt>
              <c:pt idx="2131">
                <c:v>7.4372494723428799</c:v>
              </c:pt>
              <c:pt idx="2132">
                <c:v>7.4061483537198001</c:v>
              </c:pt>
              <c:pt idx="2133">
                <c:v>7.3580860526394796</c:v>
              </c:pt>
              <c:pt idx="2134">
                <c:v>7.2443854633723204</c:v>
              </c:pt>
              <c:pt idx="2135">
                <c:v>7.2450088608076797</c:v>
              </c:pt>
              <c:pt idx="2136">
                <c:v>7.21172778072998</c:v>
              </c:pt>
              <c:pt idx="2137">
                <c:v>7.2322828431816903</c:v>
              </c:pt>
              <c:pt idx="2138">
                <c:v>7.2211888470855996</c:v>
              </c:pt>
              <c:pt idx="2139">
                <c:v>7.1297391891401896</c:v>
              </c:pt>
              <c:pt idx="2140">
                <c:v>7.1291791231693296</c:v>
              </c:pt>
              <c:pt idx="2141">
                <c:v>7.0906085074571301</c:v>
              </c:pt>
              <c:pt idx="2142">
                <c:v>7.0887092264397999</c:v>
              </c:pt>
              <c:pt idx="2143">
                <c:v>7.11056812362862</c:v>
              </c:pt>
              <c:pt idx="2144">
                <c:v>7.2049227748645501</c:v>
              </c:pt>
              <c:pt idx="2145">
                <c:v>7.2004738896692198</c:v>
              </c:pt>
              <c:pt idx="2146">
                <c:v>7.1408296616084499</c:v>
              </c:pt>
              <c:pt idx="2147">
                <c:v>7.0981109478955</c:v>
              </c:pt>
              <c:pt idx="2148">
                <c:v>7.1133805086132096</c:v>
              </c:pt>
              <c:pt idx="2149">
                <c:v>7.0601415060378896</c:v>
              </c:pt>
              <c:pt idx="2150">
                <c:v>7.1966856452022201</c:v>
              </c:pt>
              <c:pt idx="2151">
                <c:v>7.1312528776345401</c:v>
              </c:pt>
              <c:pt idx="2152">
                <c:v>7.1133474593059596</c:v>
              </c:pt>
              <c:pt idx="2153">
                <c:v>7.0985560665300298</c:v>
              </c:pt>
              <c:pt idx="2154">
                <c:v>7.1454619662423102</c:v>
              </c:pt>
              <c:pt idx="2155">
                <c:v>7.1333116907645699</c:v>
              </c:pt>
              <c:pt idx="2156">
                <c:v>7.2065998480476097</c:v>
              </c:pt>
              <c:pt idx="2157">
                <c:v>7.3168902875525603</c:v>
              </c:pt>
              <c:pt idx="2158">
                <c:v>7.3674901360473397</c:v>
              </c:pt>
              <c:pt idx="2159">
                <c:v>7.4514873725281197</c:v>
              </c:pt>
              <c:pt idx="2160">
                <c:v>7.5150029890962404</c:v>
              </c:pt>
              <c:pt idx="2161">
                <c:v>7.4774402768697001</c:v>
              </c:pt>
              <c:pt idx="2162">
                <c:v>7.4786595723882199</c:v>
              </c:pt>
              <c:pt idx="2163">
                <c:v>7.5927347780123</c:v>
              </c:pt>
              <c:pt idx="2164">
                <c:v>7.5710199320640399</c:v>
              </c:pt>
              <c:pt idx="2165">
                <c:v>7.5429312488738596</c:v>
              </c:pt>
              <c:pt idx="2166">
                <c:v>7.4683542813022097</c:v>
              </c:pt>
              <c:pt idx="2167">
                <c:v>7.44138482561043</c:v>
              </c:pt>
              <c:pt idx="2168">
                <c:v>7.4495360389391898</c:v>
              </c:pt>
              <c:pt idx="2169">
                <c:v>7.43841069483293</c:v>
              </c:pt>
              <c:pt idx="2170">
                <c:v>7.5156791493990802</c:v>
              </c:pt>
              <c:pt idx="2171">
                <c:v>7.5625449414535897</c:v>
              </c:pt>
              <c:pt idx="2172">
                <c:v>7.5935536024694699</c:v>
              </c:pt>
              <c:pt idx="2173">
                <c:v>7.6510380139691403</c:v>
              </c:pt>
              <c:pt idx="2174">
                <c:v>7.7317384395490896</c:v>
              </c:pt>
              <c:pt idx="2175">
                <c:v>7.6713033741654399</c:v>
              </c:pt>
              <c:pt idx="2176">
                <c:v>7.7341345736141198</c:v>
              </c:pt>
              <c:pt idx="2177">
                <c:v>7.7843280777138997</c:v>
              </c:pt>
              <c:pt idx="2178">
                <c:v>7.65116800651791</c:v>
              </c:pt>
              <c:pt idx="2179">
                <c:v>7.7033774585657504</c:v>
              </c:pt>
              <c:pt idx="2180">
                <c:v>7.6249099448411499</c:v>
              </c:pt>
              <c:pt idx="2181">
                <c:v>7.6792442774010796</c:v>
              </c:pt>
              <c:pt idx="2182">
                <c:v>7.6996857278388999</c:v>
              </c:pt>
              <c:pt idx="2183">
                <c:v>7.5190635730930397</c:v>
              </c:pt>
              <c:pt idx="2184">
                <c:v>7.5817830536092101</c:v>
              </c:pt>
              <c:pt idx="2185">
                <c:v>7.6249488375485601</c:v>
              </c:pt>
              <c:pt idx="2186">
                <c:v>7.5576924280912801</c:v>
              </c:pt>
              <c:pt idx="2187">
                <c:v>7.5388296175899399</c:v>
              </c:pt>
              <c:pt idx="2188">
                <c:v>7.5433687939931104</c:v>
              </c:pt>
              <c:pt idx="2189">
                <c:v>7.5290589800729402</c:v>
              </c:pt>
              <c:pt idx="2190">
                <c:v>7.4875307172799896</c:v>
              </c:pt>
              <c:pt idx="2191">
                <c:v>7.5272390351711804</c:v>
              </c:pt>
              <c:pt idx="2192">
                <c:v>7.5246703306744296</c:v>
              </c:pt>
              <c:pt idx="2193">
                <c:v>7.5250043886111699</c:v>
              </c:pt>
              <c:pt idx="2194">
                <c:v>7.6147130348451997</c:v>
              </c:pt>
              <c:pt idx="2195">
                <c:v>7.6520542027347096</c:v>
              </c:pt>
              <c:pt idx="2196">
                <c:v>7.6600690405054701</c:v>
              </c:pt>
              <c:pt idx="2197">
                <c:v>7.7369176517453804</c:v>
              </c:pt>
              <c:pt idx="2198">
                <c:v>7.6972777822021099</c:v>
              </c:pt>
              <c:pt idx="2199">
                <c:v>7.6817262087481</c:v>
              </c:pt>
              <c:pt idx="2200">
                <c:v>7.7666153435113703</c:v>
              </c:pt>
              <c:pt idx="2201">
                <c:v>7.8036871422513299</c:v>
              </c:pt>
              <c:pt idx="2202">
                <c:v>7.68985490152967</c:v>
              </c:pt>
              <c:pt idx="2203">
                <c:v>7.6660935256340297</c:v>
              </c:pt>
              <c:pt idx="2204">
                <c:v>7.6212921298386904</c:v>
              </c:pt>
              <c:pt idx="2205">
                <c:v>7.6451690742624496</c:v>
              </c:pt>
              <c:pt idx="2206">
                <c:v>7.5235335338580196</c:v>
              </c:pt>
              <c:pt idx="2207">
                <c:v>7.5183359713337596</c:v>
              </c:pt>
              <c:pt idx="2208">
                <c:v>7.4971933206276198</c:v>
              </c:pt>
              <c:pt idx="2209">
                <c:v>7.53169519132482</c:v>
              </c:pt>
              <c:pt idx="2210">
                <c:v>7.5054214093423202</c:v>
              </c:pt>
              <c:pt idx="2211">
                <c:v>7.4894933587747996</c:v>
              </c:pt>
              <c:pt idx="2212">
                <c:v>7.5372667442151098</c:v>
              </c:pt>
              <c:pt idx="2213">
                <c:v>7.5828958980285401</c:v>
              </c:pt>
              <c:pt idx="2214">
                <c:v>7.6486168342608796</c:v>
              </c:pt>
              <c:pt idx="2215">
                <c:v>7.6490857409015502</c:v>
              </c:pt>
              <c:pt idx="2216">
                <c:v>7.7188331845554599</c:v>
              </c:pt>
              <c:pt idx="2217">
                <c:v>7.6610174363203898</c:v>
              </c:pt>
              <c:pt idx="2218">
                <c:v>7.6354790715313303</c:v>
              </c:pt>
              <c:pt idx="2219">
                <c:v>7.72491806363234</c:v>
              </c:pt>
              <c:pt idx="2220">
                <c:v>7.7971532516459199</c:v>
              </c:pt>
              <c:pt idx="2221">
                <c:v>7.7633863851911604</c:v>
              </c:pt>
              <c:pt idx="2222">
                <c:v>7.6948480319051402</c:v>
              </c:pt>
              <c:pt idx="2223">
                <c:v>7.6958823018111699</c:v>
              </c:pt>
              <c:pt idx="2224">
                <c:v>7.69529489309277</c:v>
              </c:pt>
              <c:pt idx="2225">
                <c:v>7.7039277696247197</c:v>
              </c:pt>
              <c:pt idx="2226">
                <c:v>7.7549528943541501</c:v>
              </c:pt>
              <c:pt idx="2227">
                <c:v>7.8219119390721801</c:v>
              </c:pt>
              <c:pt idx="2228">
                <c:v>7.8040409369006101</c:v>
              </c:pt>
              <c:pt idx="2229">
                <c:v>7.75574373687187</c:v>
              </c:pt>
              <c:pt idx="2230">
                <c:v>7.7060903444845703</c:v>
              </c:pt>
              <c:pt idx="2231">
                <c:v>7.6670503189708601</c:v>
              </c:pt>
              <c:pt idx="2232">
                <c:v>7.7212614726945796</c:v>
              </c:pt>
              <c:pt idx="2233">
                <c:v>7.6875268423903602</c:v>
              </c:pt>
              <c:pt idx="2234">
                <c:v>7.7475758956423899</c:v>
              </c:pt>
              <c:pt idx="2235">
                <c:v>7.7812398909313103</c:v>
              </c:pt>
              <c:pt idx="2236">
                <c:v>7.7586026441842604</c:v>
              </c:pt>
              <c:pt idx="2237">
                <c:v>7.8486030222589998</c:v>
              </c:pt>
              <c:pt idx="2238">
                <c:v>7.8823021643468199</c:v>
              </c:pt>
              <c:pt idx="2239">
                <c:v>7.8082981031252201</c:v>
              </c:pt>
              <c:pt idx="2240">
                <c:v>7.8222152686615098</c:v>
              </c:pt>
              <c:pt idx="2241">
                <c:v>7.7729802083330997</c:v>
              </c:pt>
              <c:pt idx="2242">
                <c:v>7.7430419507973598</c:v>
              </c:pt>
              <c:pt idx="2243">
                <c:v>7.7411477012408101</c:v>
              </c:pt>
              <c:pt idx="2244">
                <c:v>7.6249827173188196</c:v>
              </c:pt>
              <c:pt idx="2245">
                <c:v>7.6268795276698702</c:v>
              </c:pt>
              <c:pt idx="2246">
                <c:v>7.6269677896469101</c:v>
              </c:pt>
              <c:pt idx="2247">
                <c:v>7.6624551188857897</c:v>
              </c:pt>
              <c:pt idx="2248">
                <c:v>7.6802483263466401</c:v>
              </c:pt>
              <c:pt idx="2249">
                <c:v>7.6435608019628196</c:v>
              </c:pt>
              <c:pt idx="2250">
                <c:v>7.6172536958178299</c:v>
              </c:pt>
              <c:pt idx="2251">
                <c:v>7.6405590895151496</c:v>
              </c:pt>
              <c:pt idx="2252">
                <c:v>7.6234299412035504</c:v>
              </c:pt>
              <c:pt idx="2253">
                <c:v>7.58297512671873</c:v>
              </c:pt>
              <c:pt idx="2254">
                <c:v>7.6789859876661604</c:v>
              </c:pt>
              <c:pt idx="2255">
                <c:v>7.6925667945791298</c:v>
              </c:pt>
              <c:pt idx="2256">
                <c:v>7.7227168691032198</c:v>
              </c:pt>
              <c:pt idx="2257">
                <c:v>7.6567908029828899</c:v>
              </c:pt>
              <c:pt idx="2258">
                <c:v>7.6385760592638601</c:v>
              </c:pt>
              <c:pt idx="2259">
                <c:v>7.6551349435720599</c:v>
              </c:pt>
              <c:pt idx="2260">
                <c:v>7.5998102347457399</c:v>
              </c:pt>
              <c:pt idx="2261">
                <c:v>7.5518382580654002</c:v>
              </c:pt>
              <c:pt idx="2262">
                <c:v>7.5124240118889896</c:v>
              </c:pt>
              <c:pt idx="2263">
                <c:v>7.5510062226613401</c:v>
              </c:pt>
              <c:pt idx="2264">
                <c:v>7.4918261443854597</c:v>
              </c:pt>
              <c:pt idx="2265">
                <c:v>7.40875100744924</c:v>
              </c:pt>
              <c:pt idx="2266">
                <c:v>7.3818956249440904</c:v>
              </c:pt>
              <c:pt idx="2267">
                <c:v>7.4006828211007996</c:v>
              </c:pt>
              <c:pt idx="2268">
                <c:v>7.4829518994653696</c:v>
              </c:pt>
              <c:pt idx="2269">
                <c:v>7.4647181398085598</c:v>
              </c:pt>
              <c:pt idx="2270">
                <c:v>7.3341892400181203</c:v>
              </c:pt>
              <c:pt idx="2271">
                <c:v>7.3048878811584199</c:v>
              </c:pt>
              <c:pt idx="2272">
                <c:v>7.3923771472471902</c:v>
              </c:pt>
              <c:pt idx="2273">
                <c:v>7.2749414857480801</c:v>
              </c:pt>
              <c:pt idx="2274">
                <c:v>7.2661178640655901</c:v>
              </c:pt>
              <c:pt idx="2275">
                <c:v>7.2319199101526603</c:v>
              </c:pt>
              <c:pt idx="2276">
                <c:v>7.2152416938630903</c:v>
              </c:pt>
              <c:pt idx="2277">
                <c:v>7.2313428559054502</c:v>
              </c:pt>
              <c:pt idx="2278">
                <c:v>7.2886025080834704</c:v>
              </c:pt>
              <c:pt idx="2279">
                <c:v>7.3501178396828202</c:v>
              </c:pt>
              <c:pt idx="2280">
                <c:v>7.3053343921148697</c:v>
              </c:pt>
              <c:pt idx="2281">
                <c:v>7.3362277209903404</c:v>
              </c:pt>
              <c:pt idx="2282">
                <c:v>7.3628414955687198</c:v>
              </c:pt>
              <c:pt idx="2283">
                <c:v>7.3028473159081999</c:v>
              </c:pt>
              <c:pt idx="2284">
                <c:v>7.2174588954728298</c:v>
              </c:pt>
              <c:pt idx="2285">
                <c:v>7.2466734447057801</c:v>
              </c:pt>
              <c:pt idx="2286">
                <c:v>7.2564167686931498</c:v>
              </c:pt>
              <c:pt idx="2287">
                <c:v>7.2027400243057604</c:v>
              </c:pt>
              <c:pt idx="2288">
                <c:v>7.1922242492589801</c:v>
              </c:pt>
              <c:pt idx="2289">
                <c:v>7.2592238716937496</c:v>
              </c:pt>
              <c:pt idx="2290">
                <c:v>7.1774628005602397</c:v>
              </c:pt>
              <c:pt idx="2291">
                <c:v>7.1607843981141199</c:v>
              </c:pt>
              <c:pt idx="2292">
                <c:v>7.1063406972208503</c:v>
              </c:pt>
              <c:pt idx="2293">
                <c:v>7.0263373048777797</c:v>
              </c:pt>
              <c:pt idx="2294">
                <c:v>6.96900972737025</c:v>
              </c:pt>
              <c:pt idx="2295">
                <c:v>6.92002396435156</c:v>
              </c:pt>
              <c:pt idx="2296">
                <c:v>6.9425256530577304</c:v>
              </c:pt>
              <c:pt idx="2297">
                <c:v>6.9966880566018999</c:v>
              </c:pt>
              <c:pt idx="2298">
                <c:v>7.0304279153640801</c:v>
              </c:pt>
              <c:pt idx="2299">
                <c:v>7.09981940535791</c:v>
              </c:pt>
              <c:pt idx="2300">
                <c:v>7.1304789634091899</c:v>
              </c:pt>
              <c:pt idx="2301">
                <c:v>7.0996045746013499</c:v>
              </c:pt>
              <c:pt idx="2302">
                <c:v>7.0851878241510002</c:v>
              </c:pt>
              <c:pt idx="2303">
                <c:v>7.0771792731778804</c:v>
              </c:pt>
              <c:pt idx="2304">
                <c:v>6.93607182117315</c:v>
              </c:pt>
              <c:pt idx="2305">
                <c:v>6.9349842489295304</c:v>
              </c:pt>
              <c:pt idx="2306">
                <c:v>6.9675445325890104</c:v>
              </c:pt>
              <c:pt idx="2307">
                <c:v>6.9430515218234401</c:v>
              </c:pt>
              <c:pt idx="2308">
                <c:v>7.0073119988238499</c:v>
              </c:pt>
              <c:pt idx="2309">
                <c:v>7.0351224405461403</c:v>
              </c:pt>
              <c:pt idx="2310">
                <c:v>7.0340844151095796</c:v>
              </c:pt>
              <c:pt idx="2311">
                <c:v>6.9827060705569304</c:v>
              </c:pt>
              <c:pt idx="2312">
                <c:v>6.9682855648799604</c:v>
              </c:pt>
              <c:pt idx="2313">
                <c:v>6.9331219495098102</c:v>
              </c:pt>
              <c:pt idx="2314">
                <c:v>6.91341734502502</c:v>
              </c:pt>
              <c:pt idx="2315">
                <c:v>6.9173043240334096</c:v>
              </c:pt>
              <c:pt idx="2316">
                <c:v>6.9589162644294804</c:v>
              </c:pt>
              <c:pt idx="2317">
                <c:v>6.9899898615193701</c:v>
              </c:pt>
              <c:pt idx="2318">
                <c:v>6.9896528668389202</c:v>
              </c:pt>
              <c:pt idx="2319">
                <c:v>6.9520886351247499</c:v>
              </c:pt>
              <c:pt idx="2320">
                <c:v>6.8394544937528901</c:v>
              </c:pt>
              <c:pt idx="2321">
                <c:v>6.8333782292482796</c:v>
              </c:pt>
              <c:pt idx="2322">
                <c:v>6.8064121917418996</c:v>
              </c:pt>
              <c:pt idx="2323">
                <c:v>6.7794506784869499</c:v>
              </c:pt>
              <c:pt idx="2324">
                <c:v>6.7314144083343601</c:v>
              </c:pt>
              <c:pt idx="2325">
                <c:v>6.6400513123364497</c:v>
              </c:pt>
              <c:pt idx="2326">
                <c:v>6.6552437924863899</c:v>
              </c:pt>
              <c:pt idx="2327">
                <c:v>6.6283073253316402</c:v>
              </c:pt>
              <c:pt idx="2328">
                <c:v>6.60137537970542</c:v>
              </c:pt>
              <c:pt idx="2329">
                <c:v>6.5930401992227097</c:v>
              </c:pt>
              <c:pt idx="2330">
                <c:v>6.5397195883886399</c:v>
              </c:pt>
              <c:pt idx="2331">
                <c:v>6.5233107142838502</c:v>
              </c:pt>
              <c:pt idx="2332">
                <c:v>6.4417931187140196</c:v>
              </c:pt>
              <c:pt idx="2333">
                <c:v>6.4411429265246198</c:v>
              </c:pt>
              <c:pt idx="2334">
                <c:v>6.4404932764767304</c:v>
              </c:pt>
              <c:pt idx="2335">
                <c:v>6.4237848318563504</c:v>
              </c:pt>
              <c:pt idx="2336">
                <c:v>6.3860443576057202</c:v>
              </c:pt>
              <c:pt idx="2337">
                <c:v>6.3306874117957399</c:v>
              </c:pt>
              <c:pt idx="2338">
                <c:v>6.31924645911357</c:v>
              </c:pt>
              <c:pt idx="2339">
                <c:v>6.2762816352157396</c:v>
              </c:pt>
              <c:pt idx="2340">
                <c:v>6.28084919529344</c:v>
              </c:pt>
              <c:pt idx="2341">
                <c:v>6.2534082600525602</c:v>
              </c:pt>
              <c:pt idx="2342">
                <c:v>6.24536340943604</c:v>
              </c:pt>
              <c:pt idx="2343">
                <c:v>6.2549387993175296</c:v>
              </c:pt>
              <c:pt idx="2344">
                <c:v>6.2067391308055599</c:v>
              </c:pt>
              <c:pt idx="2345">
                <c:v>6.1533098854391604</c:v>
              </c:pt>
              <c:pt idx="2346">
                <c:v>6.0999044043069697</c:v>
              </c:pt>
              <c:pt idx="2347">
                <c:v>6.0446549442923603</c:v>
              </c:pt>
              <c:pt idx="2348">
                <c:v>6.0699441168352397</c:v>
              </c:pt>
              <c:pt idx="2349">
                <c:v>6.0060859081708404</c:v>
              </c:pt>
              <c:pt idx="2350">
                <c:v>6.0943087686867496</c:v>
              </c:pt>
              <c:pt idx="2351">
                <c:v>6.1248623512252696</c:v>
              </c:pt>
              <c:pt idx="2352">
                <c:v>6.0643486135446301</c:v>
              </c:pt>
              <c:pt idx="2353">
                <c:v>6.0634165375289104</c:v>
              </c:pt>
              <c:pt idx="2354">
                <c:v>6.0152801383593903</c:v>
              </c:pt>
              <c:pt idx="2355">
                <c:v>5.9409582107675201</c:v>
              </c:pt>
              <c:pt idx="2356">
                <c:v>5.9505052886227503</c:v>
              </c:pt>
              <c:pt idx="2357">
                <c:v>5.9513298917864601</c:v>
              </c:pt>
              <c:pt idx="2358">
                <c:v>5.9993931305003301</c:v>
              </c:pt>
              <c:pt idx="2359">
                <c:v>6.0533591423705504</c:v>
              </c:pt>
              <c:pt idx="2360">
                <c:v>6.0483628051626503</c:v>
              </c:pt>
              <c:pt idx="2361">
                <c:v>6.0433378394370703</c:v>
              </c:pt>
              <c:pt idx="2362">
                <c:v>6.0363184826711702</c:v>
              </c:pt>
              <c:pt idx="2363">
                <c:v>6.0956484680925804</c:v>
              </c:pt>
              <c:pt idx="2364">
                <c:v>6.0650402671497297</c:v>
              </c:pt>
              <c:pt idx="2365">
                <c:v>6.0231850612985296</c:v>
              </c:pt>
              <c:pt idx="2366">
                <c:v>5.9680943095835799</c:v>
              </c:pt>
              <c:pt idx="2367">
                <c:v>5.9157170527105896</c:v>
              </c:pt>
              <c:pt idx="2368">
                <c:v>5.9488547931109599</c:v>
              </c:pt>
              <c:pt idx="2369">
                <c:v>5.8658640643355602</c:v>
              </c:pt>
              <c:pt idx="2370">
                <c:v>5.8772075072767596</c:v>
              </c:pt>
              <c:pt idx="2371">
                <c:v>5.8798029389056596</c:v>
              </c:pt>
              <c:pt idx="2372">
                <c:v>5.8178030074319498</c:v>
              </c:pt>
              <c:pt idx="2373">
                <c:v>5.7663057581739601</c:v>
              </c:pt>
              <c:pt idx="2374">
                <c:v>5.7619332219501098</c:v>
              </c:pt>
              <c:pt idx="2375">
                <c:v>5.7052276810051401</c:v>
              </c:pt>
              <c:pt idx="2376">
                <c:v>5.6921139648890202</c:v>
              </c:pt>
              <c:pt idx="2377">
                <c:v>5.7309434445522101</c:v>
              </c:pt>
              <c:pt idx="2378">
                <c:v>5.6965124372289297</c:v>
              </c:pt>
              <c:pt idx="2379">
                <c:v>5.6673211791657998</c:v>
              </c:pt>
              <c:pt idx="2380">
                <c:v>5.7061462576053303</c:v>
              </c:pt>
              <c:pt idx="2381">
                <c:v>5.68658475141401</c:v>
              </c:pt>
              <c:pt idx="2382">
                <c:v>5.6573917030802203</c:v>
              </c:pt>
              <c:pt idx="2383">
                <c:v>5.5968267167485903</c:v>
              </c:pt>
              <c:pt idx="2384">
                <c:v>5.53106583962089</c:v>
              </c:pt>
              <c:pt idx="2385">
                <c:v>5.4664998977735504</c:v>
              </c:pt>
              <c:pt idx="2386">
                <c:v>5.4731144238011398</c:v>
              </c:pt>
              <c:pt idx="2387">
                <c:v>5.4596491063975998</c:v>
              </c:pt>
              <c:pt idx="2388">
                <c:v>5.4397314388073399</c:v>
              </c:pt>
              <c:pt idx="2389">
                <c:v>5.4158105593303096</c:v>
              </c:pt>
              <c:pt idx="2390">
                <c:v>5.3722713902222097</c:v>
              </c:pt>
              <c:pt idx="2391">
                <c:v>5.3671354925749899</c:v>
              </c:pt>
              <c:pt idx="2392">
                <c:v>5.3327873815891298</c:v>
              </c:pt>
              <c:pt idx="2393">
                <c:v>5.3662919062954497</c:v>
              </c:pt>
              <c:pt idx="2394">
                <c:v>5.3737017966589304</c:v>
              </c:pt>
              <c:pt idx="2395">
                <c:v>5.3797541029833704</c:v>
              </c:pt>
              <c:pt idx="2396">
                <c:v>5.3392931547006297</c:v>
              </c:pt>
              <c:pt idx="2397">
                <c:v>5.3780178901397404</c:v>
              </c:pt>
              <c:pt idx="2398">
                <c:v>5.3189734603785999</c:v>
              </c:pt>
              <c:pt idx="2399">
                <c:v>5.3994896952653999</c:v>
              </c:pt>
              <c:pt idx="2400">
                <c:v>5.4124008682333598</c:v>
              </c:pt>
              <c:pt idx="2401">
                <c:v>5.3700208605662603</c:v>
              </c:pt>
              <c:pt idx="2402">
                <c:v>5.4194926595262096</c:v>
              </c:pt>
              <c:pt idx="2403">
                <c:v>5.3279573310608601</c:v>
              </c:pt>
              <c:pt idx="2404">
                <c:v>5.1859200834085897</c:v>
              </c:pt>
              <c:pt idx="2405">
                <c:v>5.3221468408177497</c:v>
              </c:pt>
              <c:pt idx="2406">
                <c:v>5.3418843049449798</c:v>
              </c:pt>
              <c:pt idx="2407">
                <c:v>5.3756873616386001</c:v>
              </c:pt>
              <c:pt idx="2408">
                <c:v>5.31030119386973</c:v>
              </c:pt>
              <c:pt idx="2409">
                <c:v>5.3163375343528099</c:v>
              </c:pt>
              <c:pt idx="2410">
                <c:v>5.2767627713882401</c:v>
              </c:pt>
              <c:pt idx="2411">
                <c:v>5.3418438906720001</c:v>
              </c:pt>
              <c:pt idx="2412">
                <c:v>5.3651878907215798</c:v>
              </c:pt>
              <c:pt idx="2413">
                <c:v>5.4250972201682801</c:v>
              </c:pt>
              <c:pt idx="2414">
                <c:v>5.4275605396724202</c:v>
              </c:pt>
              <c:pt idx="2415">
                <c:v>5.3879440492806703</c:v>
              </c:pt>
              <c:pt idx="2416">
                <c:v>5.3068900225340396</c:v>
              </c:pt>
              <c:pt idx="2417">
                <c:v>5.2832659913459903</c:v>
              </c:pt>
              <c:pt idx="2418">
                <c:v>5.2786674620056697</c:v>
              </c:pt>
              <c:pt idx="2419">
                <c:v>5.2498214013695099</c:v>
              </c:pt>
              <c:pt idx="2420">
                <c:v>5.2891128133652598</c:v>
              </c:pt>
              <c:pt idx="2421">
                <c:v>5.3183029280521996</c:v>
              </c:pt>
              <c:pt idx="2422">
                <c:v>5.4049277941227798</c:v>
              </c:pt>
              <c:pt idx="2423">
                <c:v>5.4080334960524299</c:v>
              </c:pt>
              <c:pt idx="2424">
                <c:v>5.4477013666970997</c:v>
              </c:pt>
              <c:pt idx="2425">
                <c:v>5.4413488451825502</c:v>
              </c:pt>
              <c:pt idx="2426">
                <c:v>5.5646665148608703</c:v>
              </c:pt>
              <c:pt idx="2427">
                <c:v>5.5730044729941799</c:v>
              </c:pt>
              <c:pt idx="2428">
                <c:v>5.6147786489261202</c:v>
              </c:pt>
              <c:pt idx="2429">
                <c:v>5.6210698560200703</c:v>
              </c:pt>
              <c:pt idx="2430">
                <c:v>5.6670300982718498</c:v>
              </c:pt>
              <c:pt idx="2431">
                <c:v>5.6387390138960196</c:v>
              </c:pt>
              <c:pt idx="2432">
                <c:v>5.6732497253070697</c:v>
              </c:pt>
              <c:pt idx="2433">
                <c:v>5.7391912134025196</c:v>
              </c:pt>
              <c:pt idx="2434">
                <c:v>5.7684933516655601</c:v>
              </c:pt>
              <c:pt idx="2435">
                <c:v>5.6962432388678197</c:v>
              </c:pt>
              <c:pt idx="2436">
                <c:v>5.5977245875157502</c:v>
              </c:pt>
              <c:pt idx="2437">
                <c:v>5.65838180898663</c:v>
              </c:pt>
              <c:pt idx="2438">
                <c:v>5.6226152614719602</c:v>
              </c:pt>
              <c:pt idx="2439">
                <c:v>5.5315874520551498</c:v>
              </c:pt>
              <c:pt idx="2440">
                <c:v>5.5513219356118304</c:v>
              </c:pt>
              <c:pt idx="2441">
                <c:v>5.5410539068398101</c:v>
              </c:pt>
              <c:pt idx="2442">
                <c:v>5.55004748375785</c:v>
              </c:pt>
              <c:pt idx="2443">
                <c:v>5.4858803885110303</c:v>
              </c:pt>
              <c:pt idx="2444">
                <c:v>5.5262207696043202</c:v>
              </c:pt>
              <c:pt idx="2445">
                <c:v>5.4709475617315704</c:v>
              </c:pt>
              <c:pt idx="2446">
                <c:v>5.4485869848738702</c:v>
              </c:pt>
              <c:pt idx="2447">
                <c:v>5.3896951605074497</c:v>
              </c:pt>
              <c:pt idx="2448">
                <c:v>5.4195413329118001</c:v>
              </c:pt>
              <c:pt idx="2449">
                <c:v>5.3994737538454904</c:v>
              </c:pt>
              <c:pt idx="2450">
                <c:v>5.4136614506987701</c:v>
              </c:pt>
              <c:pt idx="2451">
                <c:v>5.4512645571525198</c:v>
              </c:pt>
              <c:pt idx="2452">
                <c:v>5.29596516233934</c:v>
              </c:pt>
              <c:pt idx="2453">
                <c:v>5.3336558450176801</c:v>
              </c:pt>
              <c:pt idx="2454">
                <c:v>5.4309408432674697</c:v>
              </c:pt>
              <c:pt idx="2455">
                <c:v>5.3120892446990098</c:v>
              </c:pt>
              <c:pt idx="2456">
                <c:v>5.3940595622706802</c:v>
              </c:pt>
              <c:pt idx="2457">
                <c:v>5.3925768909901297</c:v>
              </c:pt>
              <c:pt idx="2458">
                <c:v>5.4119660015771798</c:v>
              </c:pt>
              <c:pt idx="2459">
                <c:v>5.4492690433792799</c:v>
              </c:pt>
              <c:pt idx="2460">
                <c:v>5.38516548117836</c:v>
              </c:pt>
              <c:pt idx="2461">
                <c:v>5.4487895947556799</c:v>
              </c:pt>
              <c:pt idx="2462">
                <c:v>5.4970257196422798</c:v>
              </c:pt>
              <c:pt idx="2463">
                <c:v>5.44855352328086</c:v>
              </c:pt>
              <c:pt idx="2464">
                <c:v>5.4444779633908302</c:v>
              </c:pt>
              <c:pt idx="2465">
                <c:v>5.4977258829664901</c:v>
              </c:pt>
              <c:pt idx="2466">
                <c:v>5.4650272594704701</c:v>
              </c:pt>
              <c:pt idx="2467">
                <c:v>5.4271217831440399</c:v>
              </c:pt>
              <c:pt idx="2468">
                <c:v>5.5458290112505404</c:v>
              </c:pt>
              <c:pt idx="2469">
                <c:v>5.4819456720355504</c:v>
              </c:pt>
              <c:pt idx="2470">
                <c:v>5.5328018536005699</c:v>
              </c:pt>
              <c:pt idx="2471">
                <c:v>5.5523341932557599</c:v>
              </c:pt>
              <c:pt idx="2472">
                <c:v>5.5614209772676197</c:v>
              </c:pt>
              <c:pt idx="2473">
                <c:v>5.5548363294450702</c:v>
              </c:pt>
              <c:pt idx="2474">
                <c:v>5.4880958297954603</c:v>
              </c:pt>
              <c:pt idx="2475">
                <c:v>5.51504301295296</c:v>
              </c:pt>
              <c:pt idx="2476">
                <c:v>5.5114810689365701</c:v>
              </c:pt>
              <c:pt idx="2477">
                <c:v>5.5101221793640596</c:v>
              </c:pt>
              <c:pt idx="2478">
                <c:v>5.5035428520384899</c:v>
              </c:pt>
              <c:pt idx="2479">
                <c:v>5.5046879026939202</c:v>
              </c:pt>
              <c:pt idx="2480">
                <c:v>5.45114187916049</c:v>
              </c:pt>
              <c:pt idx="2481">
                <c:v>5.3851101940159998</c:v>
              </c:pt>
              <c:pt idx="2482">
                <c:v>5.3649870502611599</c:v>
              </c:pt>
              <c:pt idx="2483">
                <c:v>5.2886227185222197</c:v>
              </c:pt>
              <c:pt idx="2484">
                <c:v>5.2543139635356599</c:v>
              </c:pt>
              <c:pt idx="2485">
                <c:v>5.3601364135142697</c:v>
              </c:pt>
              <c:pt idx="2486">
                <c:v>5.3421184573093399</c:v>
              </c:pt>
              <c:pt idx="2487">
                <c:v>5.3000448196957501</c:v>
              </c:pt>
              <c:pt idx="2488">
                <c:v>5.26123794740632</c:v>
              </c:pt>
              <c:pt idx="2489">
                <c:v>5.2757641763794902</c:v>
              </c:pt>
              <c:pt idx="2490">
                <c:v>5.2024718841534998</c:v>
              </c:pt>
              <c:pt idx="2491">
                <c:v>5.0876008122300496</c:v>
              </c:pt>
              <c:pt idx="2492">
                <c:v>5.0040265518310996</c:v>
              </c:pt>
              <c:pt idx="2493">
                <c:v>5.0348425718842904</c:v>
              </c:pt>
              <c:pt idx="2494">
                <c:v>4.9921212421733001</c:v>
              </c:pt>
              <c:pt idx="2495">
                <c:v>4.9467611050337599</c:v>
              </c:pt>
              <c:pt idx="2496">
                <c:v>4.8528696807966298</c:v>
              </c:pt>
              <c:pt idx="2497">
                <c:v>4.91480036143082</c:v>
              </c:pt>
              <c:pt idx="2498">
                <c:v>4.9975716762459896</c:v>
              </c:pt>
              <c:pt idx="2499">
                <c:v>4.8820596570726202</c:v>
              </c:pt>
              <c:pt idx="2500">
                <c:v>4.8453080581775296</c:v>
              </c:pt>
              <c:pt idx="2501">
                <c:v>4.8812764858279198</c:v>
              </c:pt>
              <c:pt idx="2502">
                <c:v>4.7962142482619798</c:v>
              </c:pt>
              <c:pt idx="2503">
                <c:v>4.6920174209201804</c:v>
              </c:pt>
              <c:pt idx="2504">
                <c:v>4.6641071000212104</c:v>
              </c:pt>
              <c:pt idx="2505">
                <c:v>4.7202836913512902</c:v>
              </c:pt>
              <c:pt idx="2506">
                <c:v>4.5933826791377399</c:v>
              </c:pt>
              <c:pt idx="2507">
                <c:v>4.5436898051742096</c:v>
              </c:pt>
              <c:pt idx="2508">
                <c:v>4.5110320957760601</c:v>
              </c:pt>
              <c:pt idx="2509">
                <c:v>4.5597739533594499</c:v>
              </c:pt>
              <c:pt idx="2510">
                <c:v>4.5477920650255097</c:v>
              </c:pt>
              <c:pt idx="2511">
                <c:v>4.5074675322753803</c:v>
              </c:pt>
              <c:pt idx="2512">
                <c:v>4.4229347534766799</c:v>
              </c:pt>
              <c:pt idx="2513">
                <c:v>4.37464661805509</c:v>
              </c:pt>
              <c:pt idx="2514">
                <c:v>4.4788738235775201</c:v>
              </c:pt>
              <c:pt idx="2515">
                <c:v>4.3580879603075404</c:v>
              </c:pt>
              <c:pt idx="2516">
                <c:v>4.4263857954174801</c:v>
              </c:pt>
              <c:pt idx="2517">
                <c:v>4.4582277890876698</c:v>
              </c:pt>
              <c:pt idx="2518">
                <c:v>4.38266875134501</c:v>
              </c:pt>
              <c:pt idx="2519">
                <c:v>4.3847508246773303</c:v>
              </c:pt>
              <c:pt idx="2520">
                <c:v>4.4139576332980397</c:v>
              </c:pt>
              <c:pt idx="2521">
                <c:v>4.3330768544283602</c:v>
              </c:pt>
              <c:pt idx="2522">
                <c:v>4.3713717013214497</c:v>
              </c:pt>
              <c:pt idx="2523">
                <c:v>4.2390031229008001</c:v>
              </c:pt>
              <c:pt idx="2524">
                <c:v>4.1934323738882497</c:v>
              </c:pt>
              <c:pt idx="2525">
                <c:v>4.1973587426655596</c:v>
              </c:pt>
              <c:pt idx="2526">
                <c:v>4.0351156989435903</c:v>
              </c:pt>
              <c:pt idx="2527">
                <c:v>4.2279857112414803</c:v>
              </c:pt>
              <c:pt idx="2528">
                <c:v>4.1637821902696004</c:v>
              </c:pt>
              <c:pt idx="2529">
                <c:v>4.2183838199952604</c:v>
              </c:pt>
              <c:pt idx="2530">
                <c:v>4.3254477211815301</c:v>
              </c:pt>
              <c:pt idx="2531">
                <c:v>4.3335705441734698</c:v>
              </c:pt>
              <c:pt idx="2532">
                <c:v>4.3769283936388304</c:v>
              </c:pt>
              <c:pt idx="2533">
                <c:v>4.3229939135445603</c:v>
              </c:pt>
              <c:pt idx="2534">
                <c:v>4.2897652297809996</c:v>
              </c:pt>
              <c:pt idx="2535">
                <c:v>4.35037056337924</c:v>
              </c:pt>
              <c:pt idx="2536">
                <c:v>4.3274766759212602</c:v>
              </c:pt>
              <c:pt idx="2537">
                <c:v>4.4080402175218101</c:v>
              </c:pt>
              <c:pt idx="2538">
                <c:v>4.35409454961977</c:v>
              </c:pt>
              <c:pt idx="2539">
                <c:v>4.38207522716794</c:v>
              </c:pt>
              <c:pt idx="2540">
                <c:v>4.4013641197985498</c:v>
              </c:pt>
              <c:pt idx="2541">
                <c:v>4.36374987377806</c:v>
              </c:pt>
              <c:pt idx="2542">
                <c:v>4.3201722778208396</c:v>
              </c:pt>
              <c:pt idx="2543">
                <c:v>4.24484569706767</c:v>
              </c:pt>
              <c:pt idx="2544">
                <c:v>4.2891647095570704</c:v>
              </c:pt>
              <c:pt idx="2545">
                <c:v>4.3498099129741297</c:v>
              </c:pt>
              <c:pt idx="2546">
                <c:v>4.4174504468191396</c:v>
              </c:pt>
              <c:pt idx="2547">
                <c:v>4.5161964691434102</c:v>
              </c:pt>
              <c:pt idx="2548">
                <c:v>4.5165880110541901</c:v>
              </c:pt>
              <c:pt idx="2549">
                <c:v>4.5376952422190104</c:v>
              </c:pt>
              <c:pt idx="2550">
                <c:v>4.6736012872305999</c:v>
              </c:pt>
              <c:pt idx="2551">
                <c:v>4.6221507901525802</c:v>
              </c:pt>
              <c:pt idx="2552">
                <c:v>4.5448362167938701</c:v>
              </c:pt>
              <c:pt idx="2553">
                <c:v>4.4733284620666502</c:v>
              </c:pt>
              <c:pt idx="2554">
                <c:v>4.5249148044945304</c:v>
              </c:pt>
              <c:pt idx="2555">
                <c:v>4.4847026011549396</c:v>
              </c:pt>
              <c:pt idx="2556">
                <c:v>4.4860939877690198</c:v>
              </c:pt>
              <c:pt idx="2557">
                <c:v>4.47611842909832</c:v>
              </c:pt>
              <c:pt idx="2558">
                <c:v>4.3787189797325201</c:v>
              </c:pt>
              <c:pt idx="2559">
                <c:v>4.4298665110509097</c:v>
              </c:pt>
              <c:pt idx="2560">
                <c:v>4.4624698109871197</c:v>
              </c:pt>
              <c:pt idx="2561">
                <c:v>4.4576744335178802</c:v>
              </c:pt>
              <c:pt idx="2562">
                <c:v>4.42148155025337</c:v>
              </c:pt>
              <c:pt idx="2563">
                <c:v>4.43294771968392</c:v>
              </c:pt>
              <c:pt idx="2564">
                <c:v>4.52638953385798</c:v>
              </c:pt>
              <c:pt idx="2565">
                <c:v>4.5122671452262999</c:v>
              </c:pt>
              <c:pt idx="2566">
                <c:v>4.4764208409276103</c:v>
              </c:pt>
              <c:pt idx="2567">
                <c:v>4.4943160365460004</c:v>
              </c:pt>
              <c:pt idx="2568">
                <c:v>4.4608099326625101</c:v>
              </c:pt>
              <c:pt idx="2569">
                <c:v>4.5261226577257601</c:v>
              </c:pt>
              <c:pt idx="2570">
                <c:v>4.5130925664849597</c:v>
              </c:pt>
              <c:pt idx="2571">
                <c:v>4.5312896738489901</c:v>
              </c:pt>
              <c:pt idx="2572">
                <c:v>4.5546624237168496</c:v>
              </c:pt>
              <c:pt idx="2573">
                <c:v>4.5368487876535699</c:v>
              </c:pt>
              <c:pt idx="2574">
                <c:v>4.50333376149303</c:v>
              </c:pt>
              <c:pt idx="2575">
                <c:v>4.4802528078452797</c:v>
              </c:pt>
              <c:pt idx="2576">
                <c:v>4.5707613030593102</c:v>
              </c:pt>
              <c:pt idx="2577">
                <c:v>4.5579252083497899</c:v>
              </c:pt>
              <c:pt idx="2578">
                <c:v>4.6125414754690599</c:v>
              </c:pt>
              <c:pt idx="2579">
                <c:v>4.6100501100899898</c:v>
              </c:pt>
              <c:pt idx="2580">
                <c:v>4.6593062922857298</c:v>
              </c:pt>
              <c:pt idx="2581">
                <c:v>4.75003116965045</c:v>
              </c:pt>
              <c:pt idx="2582">
                <c:v>4.7630670288521602</c:v>
              </c:pt>
              <c:pt idx="2583">
                <c:v>4.7399908327929499</c:v>
              </c:pt>
              <c:pt idx="2584">
                <c:v>4.79967068390346</c:v>
              </c:pt>
              <c:pt idx="2585">
                <c:v>4.8438235868348203</c:v>
              </c:pt>
              <c:pt idx="2586">
                <c:v>4.8984989714386602</c:v>
              </c:pt>
              <c:pt idx="2587">
                <c:v>4.9326598201875997</c:v>
              </c:pt>
              <c:pt idx="2588">
                <c:v>4.9365409536019396</c:v>
              </c:pt>
              <c:pt idx="2589">
                <c:v>5.03844114478831</c:v>
              </c:pt>
              <c:pt idx="2590">
                <c:v>5.1766707594380597</c:v>
              </c:pt>
              <c:pt idx="2591">
                <c:v>5.24217397168281</c:v>
              </c:pt>
              <c:pt idx="2592">
                <c:v>5.0839516815134296</c:v>
              </c:pt>
              <c:pt idx="2593">
                <c:v>5.09308585375019</c:v>
              </c:pt>
              <c:pt idx="2594">
                <c:v>5.2886774578543996</c:v>
              </c:pt>
              <c:pt idx="2595">
                <c:v>5.1928072907869298</c:v>
              </c:pt>
              <c:pt idx="2596">
                <c:v>5.2326205526621798</c:v>
              </c:pt>
              <c:pt idx="2597">
                <c:v>5.1264106346204503</c:v>
              </c:pt>
              <c:pt idx="2598">
                <c:v>5.09399010497114</c:v>
              </c:pt>
              <c:pt idx="2599">
                <c:v>5.1650662290529104</c:v>
              </c:pt>
              <c:pt idx="2600">
                <c:v>5.1937489885707899</c:v>
              </c:pt>
              <c:pt idx="2601">
                <c:v>5.1608139536208002</c:v>
              </c:pt>
              <c:pt idx="2602">
                <c:v>5.1326767098785604</c:v>
              </c:pt>
              <c:pt idx="2603">
                <c:v>5.1210979254178604</c:v>
              </c:pt>
              <c:pt idx="2604">
                <c:v>5.1241734594468697</c:v>
              </c:pt>
              <c:pt idx="2605">
                <c:v>5.0383464120049597</c:v>
              </c:pt>
              <c:pt idx="2606">
                <c:v>4.9790539131599996</c:v>
              </c:pt>
              <c:pt idx="2607">
                <c:v>4.9203340297331302</c:v>
              </c:pt>
              <c:pt idx="2608">
                <c:v>4.8970321103309198</c:v>
              </c:pt>
              <c:pt idx="2609">
                <c:v>4.9350810993803496</c:v>
              </c:pt>
              <c:pt idx="2610">
                <c:v>5.0926757559822198</c:v>
              </c:pt>
              <c:pt idx="2611">
                <c:v>5.2459244907220999</c:v>
              </c:pt>
              <c:pt idx="2612">
                <c:v>5.2522169833137999</c:v>
              </c:pt>
              <c:pt idx="2613">
                <c:v>5.1816750272623402</c:v>
              </c:pt>
              <c:pt idx="2614">
                <c:v>5.2711968578539503</c:v>
              </c:pt>
              <c:pt idx="2615">
                <c:v>5.3771333743698504</c:v>
              </c:pt>
              <c:pt idx="2616">
                <c:v>5.2381681118539403</c:v>
              </c:pt>
              <c:pt idx="2617">
                <c:v>5.2373141578091902</c:v>
              </c:pt>
              <c:pt idx="2618">
                <c:v>5.2346045472180203</c:v>
              </c:pt>
              <c:pt idx="2619">
                <c:v>5.2215113620145903</c:v>
              </c:pt>
              <c:pt idx="2620">
                <c:v>5.0767473154711897</c:v>
              </c:pt>
              <c:pt idx="2621">
                <c:v>5.11049583577043</c:v>
              </c:pt>
              <c:pt idx="2622">
                <c:v>5.1885039251159402</c:v>
              </c:pt>
              <c:pt idx="2623">
                <c:v>5.3047822901801904</c:v>
              </c:pt>
              <c:pt idx="2624">
                <c:v>5.2951771710365403</c:v>
              </c:pt>
              <c:pt idx="2625">
                <c:v>5.3082369994687904</c:v>
              </c:pt>
              <c:pt idx="2626">
                <c:v>5.30475461937578</c:v>
              </c:pt>
              <c:pt idx="2627">
                <c:v>5.2048087866861401</c:v>
              </c:pt>
              <c:pt idx="2628">
                <c:v>5.2595787342757196</c:v>
              </c:pt>
              <c:pt idx="2629">
                <c:v>5.2668871951742497</c:v>
              </c:pt>
              <c:pt idx="2630">
                <c:v>5.3731921311036999</c:v>
              </c:pt>
              <c:pt idx="2631">
                <c:v>5.3294315397385299</c:v>
              </c:pt>
              <c:pt idx="2632">
                <c:v>5.1951837638661802</c:v>
              </c:pt>
              <c:pt idx="2633">
                <c:v>5.1701847733703197</c:v>
              </c:pt>
              <c:pt idx="2634">
                <c:v>5.0070441438928999</c:v>
              </c:pt>
              <c:pt idx="2635">
                <c:v>5.0715086661839299</c:v>
              </c:pt>
              <c:pt idx="2636">
                <c:v>5.2140507082006904</c:v>
              </c:pt>
              <c:pt idx="2637">
                <c:v>5.2788466169587203</c:v>
              </c:pt>
              <c:pt idx="2638">
                <c:v>5.3030077566007296</c:v>
              </c:pt>
              <c:pt idx="2639">
                <c:v>5.3195664249295902</c:v>
              </c:pt>
              <c:pt idx="2640">
                <c:v>5.2592002824437296</c:v>
              </c:pt>
              <c:pt idx="2641">
                <c:v>5.2392649188506901</c:v>
              </c:pt>
              <c:pt idx="2642">
                <c:v>5.2143809273128996</c:v>
              </c:pt>
              <c:pt idx="2643">
                <c:v>5.2321092704172001</c:v>
              </c:pt>
              <c:pt idx="2644">
                <c:v>5.1925926394292796</c:v>
              </c:pt>
              <c:pt idx="2645">
                <c:v>5.1530915433317697</c:v>
              </c:pt>
              <c:pt idx="2646">
                <c:v>5.1136059775531697</c:v>
              </c:pt>
              <c:pt idx="2647">
                <c:v>5.0537610910294903</c:v>
              </c:pt>
              <c:pt idx="2648">
                <c:v>5.0662805663771504</c:v>
              </c:pt>
              <c:pt idx="2649">
                <c:v>5.0995912782992203</c:v>
              </c:pt>
              <c:pt idx="2650">
                <c:v>5.1537124128518697</c:v>
              </c:pt>
              <c:pt idx="2651">
                <c:v>5.0674661439554596</c:v>
              </c:pt>
              <c:pt idx="2652">
                <c:v>5.0664966998774403</c:v>
              </c:pt>
              <c:pt idx="2653">
                <c:v>5.1445777728150501</c:v>
              </c:pt>
              <c:pt idx="2654">
                <c:v>5.1706936236494103</c:v>
              </c:pt>
              <c:pt idx="2655">
                <c:v>5.1968148139300796</c:v>
              </c:pt>
              <c:pt idx="2656">
                <c:v>5.1399587868655896</c:v>
              </c:pt>
              <c:pt idx="2657">
                <c:v>5.1452738731943697</c:v>
              </c:pt>
              <c:pt idx="2658">
                <c:v>5.0326894774418696</c:v>
              </c:pt>
              <c:pt idx="2659">
                <c:v>5.1159433768582296</c:v>
              </c:pt>
              <c:pt idx="2660">
                <c:v>5.1680574608140599</c:v>
              </c:pt>
              <c:pt idx="2661">
                <c:v>5.1823669531540402</c:v>
              </c:pt>
              <c:pt idx="2662">
                <c:v>5.1460913251294196</c:v>
              </c:pt>
              <c:pt idx="2663">
                <c:v>5.1514065291002904</c:v>
              </c:pt>
              <c:pt idx="2664">
                <c:v>5.0770554593375596</c:v>
              </c:pt>
              <c:pt idx="2665">
                <c:v>5.0010115107338704</c:v>
              </c:pt>
              <c:pt idx="2666">
                <c:v>4.9217767393211496</c:v>
              </c:pt>
              <c:pt idx="2667">
                <c:v>5.0274488502032497</c:v>
              </c:pt>
              <c:pt idx="2668">
                <c:v>5.0984626212589301</c:v>
              </c:pt>
              <c:pt idx="2669">
                <c:v>5.1557224028295803</c:v>
              </c:pt>
              <c:pt idx="2670">
                <c:v>5.18701393020726</c:v>
              </c:pt>
              <c:pt idx="2671">
                <c:v>5.1301577229575299</c:v>
              </c:pt>
              <c:pt idx="2672">
                <c:v>5.1177282838979599</c:v>
              </c:pt>
              <c:pt idx="2673">
                <c:v>5.1818281783810898</c:v>
              </c:pt>
              <c:pt idx="2674">
                <c:v>5.1868775410282701</c:v>
              </c:pt>
              <c:pt idx="2675">
                <c:v>5.1347691799221904</c:v>
              </c:pt>
              <c:pt idx="2676">
                <c:v>5.2018799157454998</c:v>
              </c:pt>
              <c:pt idx="2677">
                <c:v>5.21732566580362</c:v>
              </c:pt>
              <c:pt idx="2678">
                <c:v>5.30037316752101</c:v>
              </c:pt>
              <c:pt idx="2679">
                <c:v>5.2846194574699199</c:v>
              </c:pt>
              <c:pt idx="2680">
                <c:v>5.3188413564202897</c:v>
              </c:pt>
              <c:pt idx="2681">
                <c:v>5.3079465384193103</c:v>
              </c:pt>
              <c:pt idx="2682">
                <c:v>5.3025833726018803</c:v>
              </c:pt>
              <c:pt idx="2683">
                <c:v>5.4346146284700998</c:v>
              </c:pt>
              <c:pt idx="2684">
                <c:v>5.5177952899660996</c:v>
              </c:pt>
              <c:pt idx="2685">
                <c:v>5.42910176407685</c:v>
              </c:pt>
              <c:pt idx="2686">
                <c:v>5.4026237536841402</c:v>
              </c:pt>
              <c:pt idx="2687">
                <c:v>5.4493161758313304</c:v>
              </c:pt>
              <c:pt idx="2688">
                <c:v>5.3711098358776299</c:v>
              </c:pt>
              <c:pt idx="2689">
                <c:v>5.3709626456869097</c:v>
              </c:pt>
              <c:pt idx="2690">
                <c:v>5.4176373227338104</c:v>
              </c:pt>
              <c:pt idx="2691">
                <c:v>5.4432103342326696</c:v>
              </c:pt>
              <c:pt idx="2692">
                <c:v>5.3465295354181901</c:v>
              </c:pt>
              <c:pt idx="2693">
                <c:v>5.3804902500000296</c:v>
              </c:pt>
              <c:pt idx="2694">
                <c:v>5.3947004001668502</c:v>
              </c:pt>
              <c:pt idx="2695">
                <c:v>5.3933080297668097</c:v>
              </c:pt>
              <c:pt idx="2696">
                <c:v>5.3721366358056697</c:v>
              </c:pt>
              <c:pt idx="2697">
                <c:v>5.3967488817787697</c:v>
              </c:pt>
              <c:pt idx="2698">
                <c:v>5.3849540050622497</c:v>
              </c:pt>
              <c:pt idx="2699">
                <c:v>5.4720152275356897</c:v>
              </c:pt>
              <c:pt idx="2700">
                <c:v>5.4705607621236396</c:v>
              </c:pt>
              <c:pt idx="2701">
                <c:v>5.41711307903023</c:v>
              </c:pt>
              <c:pt idx="2702">
                <c:v>5.3454000118981604</c:v>
              </c:pt>
              <c:pt idx="2703">
                <c:v>5.31029653857704</c:v>
              </c:pt>
              <c:pt idx="2704">
                <c:v>5.3452796195540202</c:v>
              </c:pt>
              <c:pt idx="2705">
                <c:v>5.3410607053163002</c:v>
              </c:pt>
              <c:pt idx="2706">
                <c:v>5.3630607016997196</c:v>
              </c:pt>
              <c:pt idx="2707">
                <c:v>5.4006570908123397</c:v>
              </c:pt>
              <c:pt idx="2708">
                <c:v>5.3680415522323397</c:v>
              </c:pt>
              <c:pt idx="2709">
                <c:v>5.3510342136875</c:v>
              </c:pt>
              <c:pt idx="2710">
                <c:v>5.3988263321442602</c:v>
              </c:pt>
              <c:pt idx="2711">
                <c:v>5.3662101652059997</c:v>
              </c:pt>
              <c:pt idx="2712">
                <c:v>5.3076105433249596</c:v>
              </c:pt>
              <c:pt idx="2713">
                <c:v>5.31140253248872</c:v>
              </c:pt>
              <c:pt idx="2714">
                <c:v>5.3384549051292298</c:v>
              </c:pt>
              <c:pt idx="2715">
                <c:v>5.33825807731123</c:v>
              </c:pt>
              <c:pt idx="2716">
                <c:v>5.3960854962881601</c:v>
              </c:pt>
              <c:pt idx="2717">
                <c:v>5.4435363266525103</c:v>
              </c:pt>
              <c:pt idx="2718">
                <c:v>5.4962186236794599</c:v>
              </c:pt>
              <c:pt idx="2719">
                <c:v>5.4944669249282097</c:v>
              </c:pt>
              <c:pt idx="2720">
                <c:v>5.59769646901018</c:v>
              </c:pt>
              <c:pt idx="2721">
                <c:v>5.5774643627769303</c:v>
              </c:pt>
              <c:pt idx="2722">
                <c:v>5.5520237496610196</c:v>
              </c:pt>
              <c:pt idx="2723">
                <c:v>5.6360613848115904</c:v>
              </c:pt>
              <c:pt idx="2724">
                <c:v>5.6366831228617897</c:v>
              </c:pt>
              <c:pt idx="2725">
                <c:v>5.5603335854754503</c:v>
              </c:pt>
              <c:pt idx="2726">
                <c:v>5.5765925901750197</c:v>
              </c:pt>
              <c:pt idx="2727">
                <c:v>5.5459368027897602</c:v>
              </c:pt>
              <c:pt idx="2728">
                <c:v>5.5674072347630998</c:v>
              </c:pt>
              <c:pt idx="2729">
                <c:v>5.5471767528792597</c:v>
              </c:pt>
              <c:pt idx="2730">
                <c:v>5.5698906245450699</c:v>
              </c:pt>
              <c:pt idx="2731">
                <c:v>5.5444455972847297</c:v>
              </c:pt>
              <c:pt idx="2732">
                <c:v>5.4950499125952597</c:v>
              </c:pt>
              <c:pt idx="2733">
                <c:v>5.4383557652528403</c:v>
              </c:pt>
              <c:pt idx="2734">
                <c:v>5.4545837251200702</c:v>
              </c:pt>
              <c:pt idx="2735">
                <c:v>5.45437005750669</c:v>
              </c:pt>
              <c:pt idx="2736">
                <c:v>5.4373204941472704</c:v>
              </c:pt>
              <c:pt idx="2737">
                <c:v>5.3974222356055499</c:v>
              </c:pt>
              <c:pt idx="2738">
                <c:v>5.4408360493660899</c:v>
              </c:pt>
              <c:pt idx="2739">
                <c:v>5.5572348415444504</c:v>
              </c:pt>
              <c:pt idx="2740">
                <c:v>5.5657970126515197</c:v>
              </c:pt>
              <c:pt idx="2741">
                <c:v>5.4477131190389096</c:v>
              </c:pt>
              <c:pt idx="2742">
                <c:v>5.4286542155683701</c:v>
              </c:pt>
              <c:pt idx="2743">
                <c:v>5.4635582974324599</c:v>
              </c:pt>
              <c:pt idx="2744">
                <c:v>5.4686558007219297</c:v>
              </c:pt>
              <c:pt idx="2745">
                <c:v>5.4393403045110098</c:v>
              </c:pt>
              <c:pt idx="2746">
                <c:v>5.4410980764851402</c:v>
              </c:pt>
              <c:pt idx="2747">
                <c:v>5.4879368047673998</c:v>
              </c:pt>
              <c:pt idx="2748">
                <c:v>5.46544659245947</c:v>
              </c:pt>
              <c:pt idx="2749">
                <c:v>5.3786922378919604</c:v>
              </c:pt>
              <c:pt idx="2750">
                <c:v>5.3787594781638397</c:v>
              </c:pt>
              <c:pt idx="2751">
                <c:v>5.3597013033674497</c:v>
              </c:pt>
              <c:pt idx="2752">
                <c:v>5.4082991570232997</c:v>
              </c:pt>
              <c:pt idx="2753">
                <c:v>5.3996456691556096</c:v>
              </c:pt>
              <c:pt idx="2754">
                <c:v>5.3251782558729497</c:v>
              </c:pt>
              <c:pt idx="2755">
                <c:v>5.3841659229882497</c:v>
              </c:pt>
              <c:pt idx="2756">
                <c:v>5.4676405317099803</c:v>
              </c:pt>
              <c:pt idx="2757">
                <c:v>5.4390033742419499</c:v>
              </c:pt>
              <c:pt idx="2758">
                <c:v>5.4346610788626997</c:v>
              </c:pt>
              <c:pt idx="2759">
                <c:v>5.4042692452044996</c:v>
              </c:pt>
              <c:pt idx="2760">
                <c:v>5.3619752521171904</c:v>
              </c:pt>
              <c:pt idx="2761">
                <c:v>5.4393500822618197</c:v>
              </c:pt>
              <c:pt idx="2762">
                <c:v>5.4425304827326197</c:v>
              </c:pt>
              <c:pt idx="2763">
                <c:v>5.48870477169661</c:v>
              </c:pt>
              <c:pt idx="2764">
                <c:v>5.47101373474763</c:v>
              </c:pt>
              <c:pt idx="2765">
                <c:v>5.3988891583895304</c:v>
              </c:pt>
              <c:pt idx="2766">
                <c:v>5.4228604468404598</c:v>
              </c:pt>
              <c:pt idx="2767">
                <c:v>5.4521067038892896</c:v>
              </c:pt>
              <c:pt idx="2768">
                <c:v>5.4813607192296701</c:v>
              </c:pt>
              <c:pt idx="2769">
                <c:v>5.4299844526322296</c:v>
              </c:pt>
              <c:pt idx="2770">
                <c:v>5.4800738424284301</c:v>
              </c:pt>
              <c:pt idx="2771">
                <c:v>5.5288136212615404</c:v>
              </c:pt>
              <c:pt idx="2772">
                <c:v>5.5632388573682503</c:v>
              </c:pt>
              <c:pt idx="2773">
                <c:v>5.5202476545878296</c:v>
              </c:pt>
              <c:pt idx="2774">
                <c:v>5.5456016415390099</c:v>
              </c:pt>
              <c:pt idx="2775">
                <c:v>5.4969244089887699</c:v>
              </c:pt>
              <c:pt idx="2776">
                <c:v>5.5109628345069801</c:v>
              </c:pt>
              <c:pt idx="2777">
                <c:v>5.5199665472902097</c:v>
              </c:pt>
              <c:pt idx="2778">
                <c:v>5.4249549072393304</c:v>
              </c:pt>
              <c:pt idx="2779">
                <c:v>5.4859521689975397</c:v>
              </c:pt>
              <c:pt idx="2780">
                <c:v>5.4689517921496602</c:v>
              </c:pt>
              <c:pt idx="2781">
                <c:v>5.5375718056031502</c:v>
              </c:pt>
              <c:pt idx="2782">
                <c:v>5.36463186214411</c:v>
              </c:pt>
              <c:pt idx="2783">
                <c:v>5.3674390498345899</c:v>
              </c:pt>
              <c:pt idx="2784">
                <c:v>5.34627243935621</c:v>
              </c:pt>
              <c:pt idx="2785">
                <c:v>5.4020146669728302</c:v>
              </c:pt>
              <c:pt idx="2786">
                <c:v>5.5225785041634703</c:v>
              </c:pt>
              <c:pt idx="2787">
                <c:v>5.5428964151957398</c:v>
              </c:pt>
              <c:pt idx="2788">
                <c:v>5.5102839669942396</c:v>
              </c:pt>
              <c:pt idx="2789">
                <c:v>5.5764844053581797</c:v>
              </c:pt>
              <c:pt idx="2790">
                <c:v>5.4719490161687601</c:v>
              </c:pt>
              <c:pt idx="2791">
                <c:v>5.5240360853015202</c:v>
              </c:pt>
              <c:pt idx="2792">
                <c:v>5.4966379743213203</c:v>
              </c:pt>
              <c:pt idx="2793">
                <c:v>5.4848382742546304</c:v>
              </c:pt>
              <c:pt idx="2794">
                <c:v>5.4982402882555803</c:v>
              </c:pt>
              <c:pt idx="2795">
                <c:v>5.4916526734481996</c:v>
              </c:pt>
              <c:pt idx="2796">
                <c:v>5.53409795374629</c:v>
              </c:pt>
              <c:pt idx="2797">
                <c:v>5.4741000622755598</c:v>
              </c:pt>
              <c:pt idx="2798">
                <c:v>5.5655370733266496</c:v>
              </c:pt>
              <c:pt idx="2799">
                <c:v>5.65633868939734</c:v>
              </c:pt>
              <c:pt idx="2800">
                <c:v>5.6378825573101299</c:v>
              </c:pt>
              <c:pt idx="2801">
                <c:v>5.6339219554191899</c:v>
              </c:pt>
              <c:pt idx="2802">
                <c:v>5.5900888225832102</c:v>
              </c:pt>
              <c:pt idx="2803">
                <c:v>5.57684134273706</c:v>
              </c:pt>
              <c:pt idx="2804">
                <c:v>5.6000197934806204</c:v>
              </c:pt>
              <c:pt idx="2805">
                <c:v>5.6804882084763104</c:v>
              </c:pt>
              <c:pt idx="2806">
                <c:v>5.6558138530885804</c:v>
              </c:pt>
              <c:pt idx="2807">
                <c:v>5.6170664823392196</c:v>
              </c:pt>
              <c:pt idx="2808">
                <c:v>5.56268570863514</c:v>
              </c:pt>
              <c:pt idx="2809">
                <c:v>5.4708914261651502</c:v>
              </c:pt>
              <c:pt idx="2810">
                <c:v>5.4524514510497299</c:v>
              </c:pt>
              <c:pt idx="2811">
                <c:v>5.4231356796745001</c:v>
              </c:pt>
              <c:pt idx="2812">
                <c:v>5.45149944487029</c:v>
              </c:pt>
              <c:pt idx="2813">
                <c:v>5.4902815152653401</c:v>
              </c:pt>
              <c:pt idx="2814">
                <c:v>5.4042229258294903</c:v>
              </c:pt>
              <c:pt idx="2815">
                <c:v>5.3328545524694597</c:v>
              </c:pt>
              <c:pt idx="2816">
                <c:v>5.2368129922208704</c:v>
              </c:pt>
              <c:pt idx="2817">
                <c:v>5.2131882506106297</c:v>
              </c:pt>
              <c:pt idx="2818">
                <c:v>5.2466003967783097</c:v>
              </c:pt>
              <c:pt idx="2819">
                <c:v>5.1596517599970202</c:v>
              </c:pt>
              <c:pt idx="2820">
                <c:v>5.1361926269616998</c:v>
              </c:pt>
              <c:pt idx="2821">
                <c:v>5.1122823205599603</c:v>
              </c:pt>
              <c:pt idx="2822">
                <c:v>5.1249228317628504</c:v>
              </c:pt>
              <c:pt idx="2823">
                <c:v>5.0651128109533898</c:v>
              </c:pt>
              <c:pt idx="2824">
                <c:v>5.0408734798213004</c:v>
              </c:pt>
              <c:pt idx="2825">
                <c:v>5.0897928035201998</c:v>
              </c:pt>
              <c:pt idx="2826">
                <c:v>5.1386253044533703</c:v>
              </c:pt>
              <c:pt idx="2827">
                <c:v>5.1408777988658301</c:v>
              </c:pt>
              <c:pt idx="2828">
                <c:v>5.1639006200726101</c:v>
              </c:pt>
              <c:pt idx="2829">
                <c:v>5.0720716057776496</c:v>
              </c:pt>
              <c:pt idx="2830">
                <c:v>5.1313777965584997</c:v>
              </c:pt>
              <c:pt idx="2831">
                <c:v>5.0920864563529697</c:v>
              </c:pt>
              <c:pt idx="2832">
                <c:v>5.1514669534245696</c:v>
              </c:pt>
              <c:pt idx="2833">
                <c:v>5.18491990331158</c:v>
              </c:pt>
              <c:pt idx="2834">
                <c:v>5.1732173020572603</c:v>
              </c:pt>
              <c:pt idx="2835">
                <c:v>5.1236299401257597</c:v>
              </c:pt>
              <c:pt idx="2836">
                <c:v>5.0169039390955499</c:v>
              </c:pt>
              <c:pt idx="2837">
                <c:v>5.0089205635443204</c:v>
              </c:pt>
              <c:pt idx="2838">
                <c:v>5.0090116487466503</c:v>
              </c:pt>
              <c:pt idx="2839">
                <c:v>4.9535121892414899</c:v>
              </c:pt>
              <c:pt idx="2840">
                <c:v>4.9187758360392104</c:v>
              </c:pt>
              <c:pt idx="2841">
                <c:v>4.8790683122918601</c:v>
              </c:pt>
              <c:pt idx="2842">
                <c:v>4.7768403342182602</c:v>
              </c:pt>
              <c:pt idx="2843">
                <c:v>4.8125704509385701</c:v>
              </c:pt>
              <c:pt idx="2844">
                <c:v>4.7934140848031799</c:v>
              </c:pt>
              <c:pt idx="2845">
                <c:v>4.7952527741539397</c:v>
              </c:pt>
              <c:pt idx="2846">
                <c:v>4.7916446289202597</c:v>
              </c:pt>
              <c:pt idx="2847">
                <c:v>4.7725068212394399</c:v>
              </c:pt>
              <c:pt idx="2848">
                <c:v>4.7306369861278599</c:v>
              </c:pt>
              <c:pt idx="2849">
                <c:v>4.8046681168451002</c:v>
              </c:pt>
              <c:pt idx="2850">
                <c:v>4.7954994726082196</c:v>
              </c:pt>
              <c:pt idx="2851">
                <c:v>4.85919974040723</c:v>
              </c:pt>
              <c:pt idx="2852">
                <c:v>4.8141424803414896</c:v>
              </c:pt>
              <c:pt idx="2853">
                <c:v>4.7990051091994799</c:v>
              </c:pt>
              <c:pt idx="2854">
                <c:v>4.7944752867357101</c:v>
              </c:pt>
              <c:pt idx="2855">
                <c:v>4.8224007265374302</c:v>
              </c:pt>
              <c:pt idx="2856">
                <c:v>4.7929047874103903</c:v>
              </c:pt>
              <c:pt idx="2857">
                <c:v>4.7737686613802204</c:v>
              </c:pt>
              <c:pt idx="2858">
                <c:v>4.7997346450736602</c:v>
              </c:pt>
              <c:pt idx="2859">
                <c:v>4.8272063986115796</c:v>
              </c:pt>
              <c:pt idx="2860">
                <c:v>4.8255786127603599</c:v>
              </c:pt>
              <c:pt idx="2861">
                <c:v>4.8078235957618798</c:v>
              </c:pt>
              <c:pt idx="2862">
                <c:v>4.7803035493869199</c:v>
              </c:pt>
              <c:pt idx="2863">
                <c:v>4.7288308381790802</c:v>
              </c:pt>
              <c:pt idx="2864">
                <c:v>4.7737542836020896</c:v>
              </c:pt>
              <c:pt idx="2865">
                <c:v>4.7410794404507497</c:v>
              </c:pt>
              <c:pt idx="2866">
                <c:v>4.68773769587352</c:v>
              </c:pt>
              <c:pt idx="2867">
                <c:v>4.7067862848413098</c:v>
              </c:pt>
              <c:pt idx="2868">
                <c:v>4.6891629390750902</c:v>
              </c:pt>
              <c:pt idx="2869">
                <c:v>4.7141437799716099</c:v>
              </c:pt>
              <c:pt idx="2870">
                <c:v>4.6600418617501704</c:v>
              </c:pt>
              <c:pt idx="2871">
                <c:v>4.7410965587295903</c:v>
              </c:pt>
              <c:pt idx="2872">
                <c:v>4.83443374133532</c:v>
              </c:pt>
              <c:pt idx="2873">
                <c:v>4.8586594475518803</c:v>
              </c:pt>
              <c:pt idx="2874">
                <c:v>4.93466606992998</c:v>
              </c:pt>
              <c:pt idx="2875">
                <c:v>4.9744506161183004</c:v>
              </c:pt>
              <c:pt idx="2876">
                <c:v>4.7347663145226297</c:v>
              </c:pt>
              <c:pt idx="2877">
                <c:v>4.8064413870900502</c:v>
              </c:pt>
              <c:pt idx="2878">
                <c:v>4.7469518781033004</c:v>
              </c:pt>
              <c:pt idx="2879">
                <c:v>4.7669353699933996</c:v>
              </c:pt>
              <c:pt idx="2880">
                <c:v>4.7549432165075096</c:v>
              </c:pt>
              <c:pt idx="2881">
                <c:v>4.7197504222001196</c:v>
              </c:pt>
              <c:pt idx="2882">
                <c:v>4.7485348160819996</c:v>
              </c:pt>
              <c:pt idx="2883">
                <c:v>4.6668418696577803</c:v>
              </c:pt>
              <c:pt idx="2884">
                <c:v>4.5789698070462803</c:v>
              </c:pt>
              <c:pt idx="2885">
                <c:v>4.57069707329154</c:v>
              </c:pt>
              <c:pt idx="2886">
                <c:v>4.5768333930938301</c:v>
              </c:pt>
              <c:pt idx="2887">
                <c:v>4.5694381885209596</c:v>
              </c:pt>
              <c:pt idx="2888">
                <c:v>4.6053958493028002</c:v>
              </c:pt>
              <c:pt idx="2889">
                <c:v>4.6270194486232699</c:v>
              </c:pt>
              <c:pt idx="2890">
                <c:v>4.6021623263188003</c:v>
              </c:pt>
              <c:pt idx="2891">
                <c:v>4.6070900322563899</c:v>
              </c:pt>
              <c:pt idx="2892">
                <c:v>4.5956989963771999</c:v>
              </c:pt>
              <c:pt idx="2893">
                <c:v>4.51405842959882</c:v>
              </c:pt>
              <c:pt idx="2894">
                <c:v>4.5059724134417696</c:v>
              </c:pt>
              <c:pt idx="2895">
                <c:v>4.5017890753564798</c:v>
              </c:pt>
              <c:pt idx="2896">
                <c:v>4.4718049023521296</c:v>
              </c:pt>
              <c:pt idx="2897">
                <c:v>4.4527540575647802</c:v>
              </c:pt>
              <c:pt idx="2898">
                <c:v>4.4485575021102797</c:v>
              </c:pt>
              <c:pt idx="2899">
                <c:v>4.4753220959423698</c:v>
              </c:pt>
              <c:pt idx="2900">
                <c:v>4.3731141877191702</c:v>
              </c:pt>
              <c:pt idx="2901">
                <c:v>4.3740741885279499</c:v>
              </c:pt>
              <c:pt idx="2902">
                <c:v>4.3214489691733</c:v>
              </c:pt>
              <c:pt idx="2903">
                <c:v>4.2889920505835297</c:v>
              </c:pt>
              <c:pt idx="2904">
                <c:v>4.4045967477974504</c:v>
              </c:pt>
              <c:pt idx="2905">
                <c:v>4.4170964177982803</c:v>
              </c:pt>
              <c:pt idx="2906">
                <c:v>4.3367596218694597</c:v>
              </c:pt>
              <c:pt idx="2907">
                <c:v>4.4155063363644098</c:v>
              </c:pt>
              <c:pt idx="2908">
                <c:v>4.3970519514637596</c:v>
              </c:pt>
              <c:pt idx="2909">
                <c:v>4.3182921499432796</c:v>
              </c:pt>
              <c:pt idx="2910">
                <c:v>4.2982856747060296</c:v>
              </c:pt>
              <c:pt idx="2911">
                <c:v>4.35201821669677</c:v>
              </c:pt>
              <c:pt idx="2912">
                <c:v>4.3121551259181201</c:v>
              </c:pt>
              <c:pt idx="2913">
                <c:v>4.3108317566138199</c:v>
              </c:pt>
              <c:pt idx="2914">
                <c:v>4.3371370650052299</c:v>
              </c:pt>
              <c:pt idx="2915">
                <c:v>4.2980733415853596</c:v>
              </c:pt>
              <c:pt idx="2916">
                <c:v>4.2847894583360997</c:v>
              </c:pt>
              <c:pt idx="2917">
                <c:v>4.3222569768507597</c:v>
              </c:pt>
              <c:pt idx="2918">
                <c:v>4.2591790213537797</c:v>
              </c:pt>
              <c:pt idx="2919">
                <c:v>4.2493007809884897</c:v>
              </c:pt>
              <c:pt idx="2920">
                <c:v>4.2584101687571696</c:v>
              </c:pt>
              <c:pt idx="2921">
                <c:v>4.2588093565285803</c:v>
              </c:pt>
              <c:pt idx="2922">
                <c:v>4.2704982511757104</c:v>
              </c:pt>
              <c:pt idx="2923">
                <c:v>4.2263000680756102</c:v>
              </c:pt>
              <c:pt idx="2924">
                <c:v>4.2111595249273197</c:v>
              </c:pt>
              <c:pt idx="2925">
                <c:v>4.2292911215973099</c:v>
              </c:pt>
              <c:pt idx="2926">
                <c:v>4.2404095208863799</c:v>
              </c:pt>
              <c:pt idx="2927">
                <c:v>4.2840803334644102</c:v>
              </c:pt>
              <c:pt idx="2928">
                <c:v>4.2952042710054004</c:v>
              </c:pt>
              <c:pt idx="2929">
                <c:v>4.2187179701354198</c:v>
              </c:pt>
              <c:pt idx="2930">
                <c:v>4.2536215652686096</c:v>
              </c:pt>
              <c:pt idx="2931">
                <c:v>4.3646869555152401</c:v>
              </c:pt>
              <c:pt idx="2932">
                <c:v>4.4517386933005803</c:v>
              </c:pt>
              <c:pt idx="2933">
                <c:v>4.4670671566755296</c:v>
              </c:pt>
              <c:pt idx="2934">
                <c:v>4.4988401574831904</c:v>
              </c:pt>
              <c:pt idx="2935">
                <c:v>4.5099577164505504</c:v>
              </c:pt>
              <c:pt idx="2936">
                <c:v>4.5128390236728499</c:v>
              </c:pt>
              <c:pt idx="2937">
                <c:v>4.5255739170940297</c:v>
              </c:pt>
              <c:pt idx="2938">
                <c:v>4.5263748230601797</c:v>
              </c:pt>
              <c:pt idx="2939">
                <c:v>4.5396750844594704</c:v>
              </c:pt>
              <c:pt idx="2940">
                <c:v>4.4453454940658803</c:v>
              </c:pt>
              <c:pt idx="2941">
                <c:v>4.4048547977943997</c:v>
              </c:pt>
              <c:pt idx="2942">
                <c:v>4.38145683566706</c:v>
              </c:pt>
              <c:pt idx="2943">
                <c:v>4.38000969040979</c:v>
              </c:pt>
              <c:pt idx="2944">
                <c:v>4.3572644397427798</c:v>
              </c:pt>
              <c:pt idx="2945">
                <c:v>4.3838576336988604</c:v>
              </c:pt>
              <c:pt idx="2946">
                <c:v>4.3176089734962702</c:v>
              </c:pt>
              <c:pt idx="2947">
                <c:v>4.3875290319576701</c:v>
              </c:pt>
              <c:pt idx="2948">
                <c:v>4.4194502666819098</c:v>
              </c:pt>
              <c:pt idx="2949">
                <c:v>4.4743999398911596</c:v>
              </c:pt>
              <c:pt idx="2950">
                <c:v>4.5063652190919097</c:v>
              </c:pt>
              <c:pt idx="2951">
                <c:v>4.5125067943152501</c:v>
              </c:pt>
              <c:pt idx="2952">
                <c:v>4.5154341793544104</c:v>
              </c:pt>
              <c:pt idx="2953">
                <c:v>4.5759817951422503</c:v>
              </c:pt>
              <c:pt idx="2954">
                <c:v>4.6338318111075898</c:v>
              </c:pt>
              <c:pt idx="2955">
                <c:v>4.5675696881105798</c:v>
              </c:pt>
              <c:pt idx="2956">
                <c:v>4.5788737331406804</c:v>
              </c:pt>
              <c:pt idx="2957">
                <c:v>4.6154323694968902</c:v>
              </c:pt>
              <c:pt idx="2958">
                <c:v>4.6344543093811597</c:v>
              </c:pt>
              <c:pt idx="2959">
                <c:v>4.5966463261461801</c:v>
              </c:pt>
              <c:pt idx="2960">
                <c:v>4.5794901778010999</c:v>
              </c:pt>
              <c:pt idx="2961">
                <c:v>4.5752840373130397</c:v>
              </c:pt>
              <c:pt idx="2962">
                <c:v>4.5161406818755401</c:v>
              </c:pt>
              <c:pt idx="2963">
                <c:v>4.5481197471619996</c:v>
              </c:pt>
              <c:pt idx="2964">
                <c:v>4.5360817255901003</c:v>
              </c:pt>
              <c:pt idx="2965">
                <c:v>4.5990866357074101</c:v>
              </c:pt>
              <c:pt idx="2966">
                <c:v>4.6414302987994898</c:v>
              </c:pt>
              <c:pt idx="2967">
                <c:v>4.5977226739535499</c:v>
              </c:pt>
              <c:pt idx="2968">
                <c:v>4.6375863301083804</c:v>
              </c:pt>
              <c:pt idx="2969">
                <c:v>4.6019508927074702</c:v>
              </c:pt>
              <c:pt idx="2970">
                <c:v>4.5587349299801803</c:v>
              </c:pt>
              <c:pt idx="2971">
                <c:v>4.5879256942442002</c:v>
              </c:pt>
              <c:pt idx="2972">
                <c:v>4.6214515587782001</c:v>
              </c:pt>
              <c:pt idx="2973">
                <c:v>4.6299730549706402</c:v>
              </c:pt>
              <c:pt idx="2974">
                <c:v>4.4937112401207502</c:v>
              </c:pt>
              <c:pt idx="2975">
                <c:v>4.7839477829121799</c:v>
              </c:pt>
              <c:pt idx="2976">
                <c:v>4.8575645324834902</c:v>
              </c:pt>
              <c:pt idx="2977">
                <c:v>4.9609970337296696</c:v>
              </c:pt>
              <c:pt idx="2978">
                <c:v>4.9643502125218797</c:v>
              </c:pt>
              <c:pt idx="2979">
                <c:v>4.9551056597151799</c:v>
              </c:pt>
              <c:pt idx="2980">
                <c:v>4.8776741141787401</c:v>
              </c:pt>
              <c:pt idx="2981">
                <c:v>5.0397145827341596</c:v>
              </c:pt>
              <c:pt idx="2982">
                <c:v>5.0134705332835097</c:v>
              </c:pt>
              <c:pt idx="2983">
                <c:v>5.00126366343172</c:v>
              </c:pt>
              <c:pt idx="2984">
                <c:v>5.0388579470610697</c:v>
              </c:pt>
              <c:pt idx="2985">
                <c:v>5.0941855984181901</c:v>
              </c:pt>
              <c:pt idx="2986">
                <c:v>5.1027654156244902</c:v>
              </c:pt>
              <c:pt idx="2987">
                <c:v>5.04743525353246</c:v>
              </c:pt>
              <c:pt idx="2988">
                <c:v>5.0580321385811402</c:v>
              </c:pt>
              <c:pt idx="2989">
                <c:v>5.0853373867365104</c:v>
              </c:pt>
              <c:pt idx="2990">
                <c:v>5.1398967382894103</c:v>
              </c:pt>
              <c:pt idx="2991">
                <c:v>5.2236974532593203</c:v>
              </c:pt>
              <c:pt idx="2992">
                <c:v>5.1450924747751703</c:v>
              </c:pt>
              <c:pt idx="2993">
                <c:v>5.1704238896664902</c:v>
              </c:pt>
              <c:pt idx="2994">
                <c:v>5.1418161200536696</c:v>
              </c:pt>
              <c:pt idx="2995">
                <c:v>5.0697424216115996</c:v>
              </c:pt>
              <c:pt idx="2996">
                <c:v>5.1573827975204898</c:v>
              </c:pt>
              <c:pt idx="2997">
                <c:v>5.1911401809722202</c:v>
              </c:pt>
              <c:pt idx="2998">
                <c:v>5.1521264619321299</c:v>
              </c:pt>
              <c:pt idx="2999">
                <c:v>5.1165008632126003</c:v>
              </c:pt>
              <c:pt idx="3000">
                <c:v>5.1952812000804602</c:v>
              </c:pt>
              <c:pt idx="3001">
                <c:v>5.1528885635283599</c:v>
              </c:pt>
              <c:pt idx="3002">
                <c:v>5.1762891575088501</c:v>
              </c:pt>
              <c:pt idx="3003">
                <c:v>5.1580888018544204</c:v>
              </c:pt>
              <c:pt idx="3004">
                <c:v>5.12949373437446</c:v>
              </c:pt>
              <c:pt idx="3005">
                <c:v>5.13729176593458</c:v>
              </c:pt>
              <c:pt idx="3006">
                <c:v>5.1762913840056397</c:v>
              </c:pt>
              <c:pt idx="3007">
                <c:v>5.1424923529077997</c:v>
              </c:pt>
              <c:pt idx="3008">
                <c:v>5.0619291949841401</c:v>
              </c:pt>
              <c:pt idx="3009">
                <c:v>5.0437450907170103</c:v>
              </c:pt>
              <c:pt idx="3010">
                <c:v>5.0197984263631801</c:v>
              </c:pt>
              <c:pt idx="3011">
                <c:v>5.0646315150137298</c:v>
              </c:pt>
              <c:pt idx="3012">
                <c:v>5.0107613534906097</c:v>
              </c:pt>
              <c:pt idx="3013">
                <c:v>4.9465364167610799</c:v>
              </c:pt>
              <c:pt idx="3014">
                <c:v>5.0275932117806601</c:v>
              </c:pt>
              <c:pt idx="3015">
                <c:v>4.97375332088912</c:v>
              </c:pt>
              <c:pt idx="3016">
                <c:v>4.9874231059400502</c:v>
              </c:pt>
              <c:pt idx="3017">
                <c:v>4.9194408220061003</c:v>
              </c:pt>
              <c:pt idx="3018">
                <c:v>4.9420761715285799</c:v>
              </c:pt>
              <c:pt idx="3019">
                <c:v>4.94289727991635</c:v>
              </c:pt>
              <c:pt idx="3020">
                <c:v>4.9409762273775701</c:v>
              </c:pt>
              <c:pt idx="3021">
                <c:v>4.9234844018969799</c:v>
              </c:pt>
              <c:pt idx="3022">
                <c:v>5.0033245562590896</c:v>
              </c:pt>
              <c:pt idx="3023">
                <c:v>5.0273895928616597</c:v>
              </c:pt>
              <c:pt idx="3024">
                <c:v>4.9917539076340898</c:v>
              </c:pt>
              <c:pt idx="3025">
                <c:v>4.9262922019175397</c:v>
              </c:pt>
              <c:pt idx="3026">
                <c:v>4.96072377936623</c:v>
              </c:pt>
              <c:pt idx="3027">
                <c:v>5.0088426089046596</c:v>
              </c:pt>
              <c:pt idx="3028">
                <c:v>4.9459974007159504</c:v>
              </c:pt>
              <c:pt idx="3029">
                <c:v>4.9325701956000296</c:v>
              </c:pt>
              <c:pt idx="3030">
                <c:v>4.9469931968900296</c:v>
              </c:pt>
              <c:pt idx="3031">
                <c:v>4.9769986528281702</c:v>
              </c:pt>
              <c:pt idx="3032">
                <c:v>4.9966249425298397</c:v>
              </c:pt>
              <c:pt idx="3033">
                <c:v>4.9464321943670102</c:v>
              </c:pt>
              <c:pt idx="3034">
                <c:v>4.8684574307986903</c:v>
              </c:pt>
              <c:pt idx="3035">
                <c:v>4.8621027195689299</c:v>
              </c:pt>
              <c:pt idx="3036">
                <c:v>4.7986885882365797</c:v>
              </c:pt>
              <c:pt idx="3037">
                <c:v>4.8493938751563297</c:v>
              </c:pt>
              <c:pt idx="3038">
                <c:v>4.8407086370893397</c:v>
              </c:pt>
              <c:pt idx="3039">
                <c:v>4.86642821937708</c:v>
              </c:pt>
              <c:pt idx="3040">
                <c:v>4.9119704706850298</c:v>
              </c:pt>
              <c:pt idx="3041">
                <c:v>4.9159852808162903</c:v>
              </c:pt>
              <c:pt idx="3042">
                <c:v>4.9200006954695201</c:v>
              </c:pt>
              <c:pt idx="3043">
                <c:v>4.8853132702230102</c:v>
              </c:pt>
              <c:pt idx="3044">
                <c:v>4.8893278693223001</c:v>
              </c:pt>
              <c:pt idx="3045">
                <c:v>4.9193092651529602</c:v>
              </c:pt>
              <c:pt idx="3046">
                <c:v>4.8610144717707202</c:v>
              </c:pt>
              <c:pt idx="3047">
                <c:v>4.7983562817485197</c:v>
              </c:pt>
              <c:pt idx="3048">
                <c:v>4.7584649230286002</c:v>
              </c:pt>
              <c:pt idx="3049">
                <c:v>4.7624588192438404</c:v>
              </c:pt>
              <c:pt idx="3050">
                <c:v>4.8454989153790402</c:v>
              </c:pt>
              <c:pt idx="3051">
                <c:v>4.8299402124033701</c:v>
              </c:pt>
              <c:pt idx="3052">
                <c:v>4.8507177711256499</c:v>
              </c:pt>
              <c:pt idx="3053">
                <c:v>4.8507590607199198</c:v>
              </c:pt>
              <c:pt idx="3054">
                <c:v>4.8663484220217796</c:v>
              </c:pt>
              <c:pt idx="3055">
                <c:v>4.9131028800081502</c:v>
              </c:pt>
              <c:pt idx="3056">
                <c:v>4.9812801177042001</c:v>
              </c:pt>
              <c:pt idx="3057">
                <c:v>5.03267354614254</c:v>
              </c:pt>
              <c:pt idx="3058">
                <c:v>4.9859212489139297</c:v>
              </c:pt>
              <c:pt idx="3059">
                <c:v>4.97034172595054</c:v>
              </c:pt>
              <c:pt idx="3060">
                <c:v>4.9693018615558397</c:v>
              </c:pt>
              <c:pt idx="3061">
                <c:v>4.8607681543971797</c:v>
              </c:pt>
              <c:pt idx="3062">
                <c:v>4.90703653070066</c:v>
              </c:pt>
              <c:pt idx="3063">
                <c:v>4.8660722905793996</c:v>
              </c:pt>
              <c:pt idx="3064">
                <c:v>4.8505245978145703</c:v>
              </c:pt>
              <c:pt idx="3065">
                <c:v>4.7986502320677102</c:v>
              </c:pt>
              <c:pt idx="3066">
                <c:v>4.8034549674766298</c:v>
              </c:pt>
              <c:pt idx="3067">
                <c:v>4.7983080605359802</c:v>
              </c:pt>
              <c:pt idx="3068">
                <c:v>4.7517442968285604</c:v>
              </c:pt>
              <c:pt idx="3069">
                <c:v>4.7417546165033704</c:v>
              </c:pt>
              <c:pt idx="3070">
                <c:v>4.7677165378505499</c:v>
              </c:pt>
              <c:pt idx="3071">
                <c:v>4.7314385769609402</c:v>
              </c:pt>
              <c:pt idx="3072">
                <c:v>4.7366522506983504</c:v>
              </c:pt>
              <c:pt idx="3073">
                <c:v>4.7159312481687596</c:v>
              </c:pt>
              <c:pt idx="3074">
                <c:v>4.6436158349349297</c:v>
              </c:pt>
              <c:pt idx="3075">
                <c:v>4.6436084561293702</c:v>
              </c:pt>
              <c:pt idx="3076">
                <c:v>4.6174846995097303</c:v>
              </c:pt>
              <c:pt idx="3077">
                <c:v>4.5866144156462498</c:v>
              </c:pt>
              <c:pt idx="3078">
                <c:v>4.6124880534288399</c:v>
              </c:pt>
              <c:pt idx="3079">
                <c:v>4.56587264552648</c:v>
              </c:pt>
              <c:pt idx="3080">
                <c:v>4.5398531895844298</c:v>
              </c:pt>
              <c:pt idx="3081">
                <c:v>4.5089205311358302</c:v>
              </c:pt>
              <c:pt idx="3082">
                <c:v>4.5243659944319798</c:v>
              </c:pt>
              <c:pt idx="3083">
                <c:v>4.4881505385649696</c:v>
              </c:pt>
              <c:pt idx="3084">
                <c:v>4.5399070886306303</c:v>
              </c:pt>
              <c:pt idx="3085">
                <c:v>4.5761539802401199</c:v>
              </c:pt>
              <c:pt idx="3086">
                <c:v>4.6336243449752699</c:v>
              </c:pt>
              <c:pt idx="3087">
                <c:v>4.6702279852542699</c:v>
              </c:pt>
              <c:pt idx="3088">
                <c:v>4.64980983560468</c:v>
              </c:pt>
              <c:pt idx="3089">
                <c:v>4.6135641652336199</c:v>
              </c:pt>
              <c:pt idx="3090">
                <c:v>4.61337258590184</c:v>
              </c:pt>
              <c:pt idx="3091">
                <c:v>4.6439346004128996</c:v>
              </c:pt>
              <c:pt idx="3092">
                <c:v>4.6278689869286804</c:v>
              </c:pt>
              <c:pt idx="3093">
                <c:v>4.6843499631218597</c:v>
              </c:pt>
              <c:pt idx="3094">
                <c:v>4.6890112513549003</c:v>
              </c:pt>
              <c:pt idx="3095">
                <c:v>4.7133661745225597</c:v>
              </c:pt>
              <c:pt idx="3096">
                <c:v>4.7232143775009403</c:v>
              </c:pt>
              <c:pt idx="3097">
                <c:v>4.6915833297306104</c:v>
              </c:pt>
              <c:pt idx="3098">
                <c:v>4.6858770960202598</c:v>
              </c:pt>
              <c:pt idx="3099">
                <c:v>4.6646218308930703</c:v>
              </c:pt>
              <c:pt idx="3100">
                <c:v>4.6164209183790996</c:v>
              </c:pt>
              <c:pt idx="3101">
                <c:v>4.6107183781187704</c:v>
              </c:pt>
              <c:pt idx="3102">
                <c:v>4.5532301875981496</c:v>
              </c:pt>
              <c:pt idx="3103">
                <c:v>4.5261715934925597</c:v>
              </c:pt>
              <c:pt idx="3104">
                <c:v>4.5004255477456097</c:v>
              </c:pt>
              <c:pt idx="3105">
                <c:v>4.5136346911380798</c:v>
              </c:pt>
              <c:pt idx="3106">
                <c:v>4.4672932052179002</c:v>
              </c:pt>
              <c:pt idx="3107">
                <c:v>4.5073666730141904</c:v>
              </c:pt>
              <c:pt idx="3108">
                <c:v>4.4602540569501601</c:v>
              </c:pt>
              <c:pt idx="3109">
                <c:v>4.4286751427037299</c:v>
              </c:pt>
              <c:pt idx="3110">
                <c:v>4.4331261877628396</c:v>
              </c:pt>
              <c:pt idx="3111">
                <c:v>4.40674923263746</c:v>
              </c:pt>
              <c:pt idx="3112">
                <c:v>4.4010569790396703</c:v>
              </c:pt>
              <c:pt idx="3113">
                <c:v>4.4088712657803804</c:v>
              </c:pt>
              <c:pt idx="3114">
                <c:v>4.4218575037536096</c:v>
              </c:pt>
              <c:pt idx="3115">
                <c:v>4.3935958919986602</c:v>
              </c:pt>
              <c:pt idx="3116">
                <c:v>4.3703917648034301</c:v>
              </c:pt>
              <c:pt idx="3117">
                <c:v>4.3822383805321596</c:v>
              </c:pt>
              <c:pt idx="3118">
                <c:v>4.4003685509132602</c:v>
              </c:pt>
              <c:pt idx="3119">
                <c:v>4.3926477471556602</c:v>
              </c:pt>
              <c:pt idx="3120">
                <c:v>4.3811663162078398</c:v>
              </c:pt>
              <c:pt idx="3121">
                <c:v>4.37989657386741</c:v>
              </c:pt>
              <c:pt idx="3122">
                <c:v>4.3346667875834699</c:v>
              </c:pt>
              <c:pt idx="3123">
                <c:v>4.3786134230776597</c:v>
              </c:pt>
              <c:pt idx="3124">
                <c:v>4.3708906875614204</c:v>
              </c:pt>
              <c:pt idx="3125">
                <c:v>4.3786567353916599</c:v>
              </c:pt>
              <c:pt idx="3126">
                <c:v>4.3502341040032801</c:v>
              </c:pt>
              <c:pt idx="3127">
                <c:v>4.3306570569585601</c:v>
              </c:pt>
              <c:pt idx="3128">
                <c:v>4.3228912322875699</c:v>
              </c:pt>
              <c:pt idx="3129">
                <c:v>4.3218596040634996</c:v>
              </c:pt>
              <c:pt idx="3130">
                <c:v>4.2969986775572204</c:v>
              </c:pt>
              <c:pt idx="3131">
                <c:v>4.3994310131093304</c:v>
              </c:pt>
              <c:pt idx="3132">
                <c:v>4.4485883593689897</c:v>
              </c:pt>
              <c:pt idx="3133">
                <c:v>4.5408881658283802</c:v>
              </c:pt>
              <c:pt idx="3134">
                <c:v>4.5461664790335403</c:v>
              </c:pt>
              <c:pt idx="3135">
                <c:v>4.4978682009883002</c:v>
              </c:pt>
              <c:pt idx="3136">
                <c:v>4.5065298630427897</c:v>
              </c:pt>
              <c:pt idx="3137">
                <c:v>4.5151924242866004</c:v>
              </c:pt>
              <c:pt idx="3138">
                <c:v>4.6067462001242898</c:v>
              </c:pt>
              <c:pt idx="3139">
                <c:v>4.6120304425700098</c:v>
              </c:pt>
              <c:pt idx="3140">
                <c:v>4.6219628012299099</c:v>
              </c:pt>
              <c:pt idx="3141">
                <c:v>4.5911090873657496</c:v>
              </c:pt>
              <c:pt idx="3142">
                <c:v>4.5531225278290197</c:v>
              </c:pt>
              <c:pt idx="3143">
                <c:v>4.5824912810382701</c:v>
              </c:pt>
              <c:pt idx="3144">
                <c:v>4.5928840784081704</c:v>
              </c:pt>
              <c:pt idx="3145">
                <c:v>4.6067146912131403</c:v>
              </c:pt>
              <c:pt idx="3146">
                <c:v>4.5821107606644196</c:v>
              </c:pt>
              <c:pt idx="3147">
                <c:v>4.5959159302868304</c:v>
              </c:pt>
              <c:pt idx="3148">
                <c:v>4.5527199070654101</c:v>
              </c:pt>
              <c:pt idx="3149">
                <c:v>4.5267740730014996</c:v>
              </c:pt>
              <c:pt idx="3150">
                <c:v>4.5405721764095297</c:v>
              </c:pt>
              <c:pt idx="3151">
                <c:v>4.5750985650936604</c:v>
              </c:pt>
              <c:pt idx="3152">
                <c:v>4.5319085889987702</c:v>
              </c:pt>
              <c:pt idx="3153">
                <c:v>4.5249870975441402</c:v>
              </c:pt>
              <c:pt idx="3154">
                <c:v>4.5145828062493703</c:v>
              </c:pt>
              <c:pt idx="3155">
                <c:v>4.5500363485651203</c:v>
              </c:pt>
              <c:pt idx="3156">
                <c:v>4.5388667947431598</c:v>
              </c:pt>
              <c:pt idx="3157">
                <c:v>4.4991393921177902</c:v>
              </c:pt>
              <c:pt idx="3158">
                <c:v>4.4517586732478103</c:v>
              </c:pt>
              <c:pt idx="3159">
                <c:v>4.47011544867149</c:v>
              </c:pt>
              <c:pt idx="3160">
                <c:v>4.45634117031382</c:v>
              </c:pt>
              <c:pt idx="3161">
                <c:v>4.4710645465088099</c:v>
              </c:pt>
              <c:pt idx="3162">
                <c:v>4.4857901463376102</c:v>
              </c:pt>
              <c:pt idx="3163">
                <c:v>4.4125136498696502</c:v>
              </c:pt>
              <c:pt idx="3164">
                <c:v>4.4411427245241804</c:v>
              </c:pt>
              <c:pt idx="3165">
                <c:v>4.47139590178804</c:v>
              </c:pt>
              <c:pt idx="3166">
                <c:v>4.4861220234055299</c:v>
              </c:pt>
              <c:pt idx="3167">
                <c:v>4.46460313200767</c:v>
              </c:pt>
              <c:pt idx="3168">
                <c:v>4.4379123389543897</c:v>
              </c:pt>
              <c:pt idx="3169">
                <c:v>4.4561954101397099</c:v>
              </c:pt>
              <c:pt idx="3170">
                <c:v>4.4605648584828996</c:v>
              </c:pt>
              <c:pt idx="3171">
                <c:v>4.4908250003550503</c:v>
              </c:pt>
              <c:pt idx="3172">
                <c:v>4.4485957206958702</c:v>
              </c:pt>
              <c:pt idx="3173">
                <c:v>4.4581419351820397</c:v>
              </c:pt>
              <c:pt idx="3174">
                <c:v>4.4816078731350499</c:v>
              </c:pt>
              <c:pt idx="3175">
                <c:v>4.4393812348323003</c:v>
              </c:pt>
              <c:pt idx="3176">
                <c:v>4.4923584109466397</c:v>
              </c:pt>
              <c:pt idx="3177">
                <c:v>4.5289960531659199</c:v>
              </c:pt>
              <c:pt idx="3178">
                <c:v>4.4712161496085301</c:v>
              </c:pt>
              <c:pt idx="3179">
                <c:v>4.4344445101554202</c:v>
              </c:pt>
              <c:pt idx="3180">
                <c:v>4.48538935571308</c:v>
              </c:pt>
              <c:pt idx="3181">
                <c:v>4.4069058059116104</c:v>
              </c:pt>
              <c:pt idx="3182">
                <c:v>4.44748316202248</c:v>
              </c:pt>
              <c:pt idx="3183">
                <c:v>4.3845475745728297</c:v>
              </c:pt>
              <c:pt idx="3184">
                <c:v>4.4079293268281203</c:v>
              </c:pt>
              <c:pt idx="3185">
                <c:v>4.4433311134337101</c:v>
              </c:pt>
              <c:pt idx="3186">
                <c:v>4.4735666870165103</c:v>
              </c:pt>
              <c:pt idx="3187">
                <c:v>4.5348956350779597</c:v>
              </c:pt>
              <c:pt idx="3188">
                <c:v>4.5444284428079396</c:v>
              </c:pt>
              <c:pt idx="3189">
                <c:v>4.6041381879186698</c:v>
              </c:pt>
              <c:pt idx="3190">
                <c:v>4.6136778646390697</c:v>
              </c:pt>
              <c:pt idx="3191">
                <c:v>4.6284046555796099</c:v>
              </c:pt>
              <c:pt idx="3192">
                <c:v>4.6275737444920999</c:v>
              </c:pt>
              <c:pt idx="3193">
                <c:v>4.5904454200096101</c:v>
              </c:pt>
              <c:pt idx="3194">
                <c:v>4.59832234699675</c:v>
              </c:pt>
              <c:pt idx="3195">
                <c:v>4.5663867273027599</c:v>
              </c:pt>
              <c:pt idx="3196">
                <c:v>4.5811072009855502</c:v>
              </c:pt>
              <c:pt idx="3197">
                <c:v>4.6567577328134204</c:v>
              </c:pt>
              <c:pt idx="3198">
                <c:v>4.6352015586697197</c:v>
              </c:pt>
              <c:pt idx="3199">
                <c:v>4.65786671269779</c:v>
              </c:pt>
              <c:pt idx="3200">
                <c:v>4.6241034932199998</c:v>
              </c:pt>
              <c:pt idx="3201">
                <c:v>4.58395357700108</c:v>
              </c:pt>
              <c:pt idx="3202">
                <c:v>4.5541837753049901</c:v>
              </c:pt>
              <c:pt idx="3203">
                <c:v>4.5866238047421097</c:v>
              </c:pt>
              <c:pt idx="3204">
                <c:v>4.5802596197533196</c:v>
              </c:pt>
              <c:pt idx="3205">
                <c:v>4.5867804276538102</c:v>
              </c:pt>
              <c:pt idx="3206">
                <c:v>4.5673756255353997</c:v>
              </c:pt>
              <c:pt idx="3207">
                <c:v>4.5479737384883601</c:v>
              </c:pt>
              <c:pt idx="3208">
                <c:v>4.5337578063466397</c:v>
              </c:pt>
              <c:pt idx="3209">
                <c:v>4.4755758003709003</c:v>
              </c:pt>
              <c:pt idx="3210">
                <c:v>4.4881180593977499</c:v>
              </c:pt>
              <c:pt idx="3211">
                <c:v>4.44280422708567</c:v>
              </c:pt>
              <c:pt idx="3212">
                <c:v>4.48037365606206</c:v>
              </c:pt>
              <c:pt idx="3213">
                <c:v>4.4920458441713302</c:v>
              </c:pt>
              <c:pt idx="3214">
                <c:v>4.5011573882150797</c:v>
              </c:pt>
              <c:pt idx="3215">
                <c:v>4.4713757805300096</c:v>
              </c:pt>
              <c:pt idx="3216">
                <c:v>4.4519617119115802</c:v>
              </c:pt>
              <c:pt idx="3217">
                <c:v>4.4429100259417504</c:v>
              </c:pt>
              <c:pt idx="3218">
                <c:v>4.4643360242775199</c:v>
              </c:pt>
              <c:pt idx="3219">
                <c:v>4.4061759983189797</c:v>
              </c:pt>
              <c:pt idx="3220">
                <c:v>4.3355386448946396</c:v>
              </c:pt>
              <c:pt idx="3221">
                <c:v>4.3763732358495604</c:v>
              </c:pt>
              <c:pt idx="3222">
                <c:v>4.3339314155872897</c:v>
              </c:pt>
              <c:pt idx="3223">
                <c:v>4.2506186857435697</c:v>
              </c:pt>
              <c:pt idx="3224">
                <c:v>4.2596807785502797</c:v>
              </c:pt>
              <c:pt idx="3225">
                <c:v>4.2797940654893996</c:v>
              </c:pt>
              <c:pt idx="3226">
                <c:v>4.2740509140514398</c:v>
              </c:pt>
              <c:pt idx="3227">
                <c:v>4.3045108384118098</c:v>
              </c:pt>
              <c:pt idx="3228">
                <c:v>4.32463082823653</c:v>
              </c:pt>
              <c:pt idx="3229">
                <c:v>4.3487822579443103</c:v>
              </c:pt>
              <c:pt idx="3230">
                <c:v>4.38961183757627</c:v>
              </c:pt>
              <c:pt idx="3231">
                <c:v>4.32176889827136</c:v>
              </c:pt>
              <c:pt idx="3232">
                <c:v>4.3211968684666804</c:v>
              </c:pt>
              <c:pt idx="3233">
                <c:v>4.3154524823939298</c:v>
              </c:pt>
              <c:pt idx="3234">
                <c:v>4.2982473737830604</c:v>
              </c:pt>
              <c:pt idx="3235">
                <c:v>4.31316657121452</c:v>
              </c:pt>
              <c:pt idx="3236">
                <c:v>4.2918921921251396</c:v>
              </c:pt>
              <c:pt idx="3237">
                <c:v>4.2809625960633397</c:v>
              </c:pt>
              <c:pt idx="3238">
                <c:v>4.2803738888385299</c:v>
              </c:pt>
              <c:pt idx="3239">
                <c:v>4.3098002142519798</c:v>
              </c:pt>
              <c:pt idx="3240">
                <c:v>4.2833885188512797</c:v>
              </c:pt>
              <c:pt idx="3241">
                <c:v>4.26709432440318</c:v>
              </c:pt>
              <c:pt idx="3242">
                <c:v>4.3026925068252</c:v>
              </c:pt>
              <c:pt idx="3243">
                <c:v>4.3385326921449003</c:v>
              </c:pt>
              <c:pt idx="3244">
                <c:v>4.3429996238206998</c:v>
              </c:pt>
              <c:pt idx="3245">
                <c:v>4.3995811920060097</c:v>
              </c:pt>
              <c:pt idx="3246">
                <c:v>4.3061397656976004</c:v>
              </c:pt>
              <c:pt idx="3247">
                <c:v>4.3109806449686898</c:v>
              </c:pt>
              <c:pt idx="3248">
                <c:v>4.3261644248344</c:v>
              </c:pt>
              <c:pt idx="3249">
                <c:v>4.3562090182966502</c:v>
              </c:pt>
              <c:pt idx="3250">
                <c:v>4.3190770308739097</c:v>
              </c:pt>
              <c:pt idx="3251">
                <c:v>4.3193439079372196</c:v>
              </c:pt>
              <c:pt idx="3252">
                <c:v>4.3552195304455097</c:v>
              </c:pt>
              <c:pt idx="3253">
                <c:v>4.3231737600378999</c:v>
              </c:pt>
              <c:pt idx="3254">
                <c:v>4.3280379723001499</c:v>
              </c:pt>
              <c:pt idx="3255">
                <c:v>4.3734687828504804</c:v>
              </c:pt>
              <c:pt idx="3256">
                <c:v>4.4360426985197199</c:v>
              </c:pt>
              <c:pt idx="3257">
                <c:v>4.4659268826004102</c:v>
              </c:pt>
              <c:pt idx="3258">
                <c:v>4.5121869418406098</c:v>
              </c:pt>
              <c:pt idx="3259">
                <c:v>4.48967334515691</c:v>
              </c:pt>
              <c:pt idx="3260">
                <c:v>4.4634185717650201</c:v>
              </c:pt>
              <c:pt idx="3261">
                <c:v>4.4268160332985298</c:v>
              </c:pt>
              <c:pt idx="3262">
                <c:v>4.4427954225786204</c:v>
              </c:pt>
              <c:pt idx="3263">
                <c:v>4.4640920357015696</c:v>
              </c:pt>
              <c:pt idx="3264">
                <c:v>4.4232495532964</c:v>
              </c:pt>
              <c:pt idx="3265">
                <c:v>4.3772461025171499</c:v>
              </c:pt>
              <c:pt idx="3266">
                <c:v>4.3738138063533496</c:v>
              </c:pt>
              <c:pt idx="3267">
                <c:v>4.3950983862634896</c:v>
              </c:pt>
              <c:pt idx="3268">
                <c:v>4.4371005989514796</c:v>
              </c:pt>
              <c:pt idx="3269">
                <c:v>4.4480417259743703</c:v>
              </c:pt>
              <c:pt idx="3270">
                <c:v>4.46416461984305</c:v>
              </c:pt>
              <c:pt idx="3271">
                <c:v>4.4659176392885396</c:v>
              </c:pt>
              <c:pt idx="3272">
                <c:v>4.4665022579279698</c:v>
              </c:pt>
              <c:pt idx="3273">
                <c:v>4.4774492848830896</c:v>
              </c:pt>
              <c:pt idx="3274">
                <c:v>4.4971111054281598</c:v>
              </c:pt>
              <c:pt idx="3275">
                <c:v>4.5495075903841302</c:v>
              </c:pt>
              <c:pt idx="3276">
                <c:v>4.5304445229225703</c:v>
              </c:pt>
              <c:pt idx="3277">
                <c:v>4.4947163875634697</c:v>
              </c:pt>
              <c:pt idx="3278">
                <c:v>4.4882688337746401</c:v>
              </c:pt>
              <c:pt idx="3279">
                <c:v>4.5076804950013596</c:v>
              </c:pt>
              <c:pt idx="3280">
                <c:v>4.4909172151675198</c:v>
              </c:pt>
              <c:pt idx="3281">
                <c:v>4.4998211746790204</c:v>
              </c:pt>
              <c:pt idx="3282">
                <c:v>4.4453340224999804</c:v>
              </c:pt>
              <c:pt idx="3283">
                <c:v>4.4348468341783596</c:v>
              </c:pt>
              <c:pt idx="3284">
                <c:v>4.46062998180519</c:v>
              </c:pt>
              <c:pt idx="3285">
                <c:v>4.5691389617887896</c:v>
              </c:pt>
              <c:pt idx="3286">
                <c:v>4.4527563991816796</c:v>
              </c:pt>
              <c:pt idx="3287">
                <c:v>4.4755539092272496</c:v>
              </c:pt>
              <c:pt idx="3288">
                <c:v>4.5220864994905998</c:v>
              </c:pt>
              <c:pt idx="3289">
                <c:v>4.4908544982921397</c:v>
              </c:pt>
              <c:pt idx="3290">
                <c:v>4.5423306743866299</c:v>
              </c:pt>
              <c:pt idx="3291">
                <c:v>4.5059078446219702</c:v>
              </c:pt>
              <c:pt idx="3292">
                <c:v>4.4798635747036002</c:v>
              </c:pt>
              <c:pt idx="3293">
                <c:v>4.5523295328954996</c:v>
              </c:pt>
              <c:pt idx="3294">
                <c:v>4.5573917357699196</c:v>
              </c:pt>
              <c:pt idx="3295">
                <c:v>4.5155287775823698</c:v>
              </c:pt>
              <c:pt idx="3296">
                <c:v>4.5309603198275399</c:v>
              </c:pt>
              <c:pt idx="3297">
                <c:v>4.4945410570842004</c:v>
              </c:pt>
              <c:pt idx="3298">
                <c:v>4.5047848527490304</c:v>
              </c:pt>
              <c:pt idx="3299">
                <c:v>4.4762344033639296</c:v>
              </c:pt>
              <c:pt idx="3300">
                <c:v>4.40064612706046</c:v>
              </c:pt>
              <c:pt idx="3301">
                <c:v>4.3798057172311298</c:v>
              </c:pt>
              <c:pt idx="3302">
                <c:v>4.4342959385486003</c:v>
              </c:pt>
              <c:pt idx="3303">
                <c:v>4.3850756064772503</c:v>
              </c:pt>
              <c:pt idx="3304">
                <c:v>4.3776959788174103</c:v>
              </c:pt>
              <c:pt idx="3305">
                <c:v>4.4194330501991601</c:v>
              </c:pt>
              <c:pt idx="3306">
                <c:v>4.5076135877238697</c:v>
              </c:pt>
              <c:pt idx="3307">
                <c:v>4.4921653302072704</c:v>
              </c:pt>
              <c:pt idx="3308">
                <c:v>4.5129957941442598</c:v>
              </c:pt>
              <c:pt idx="3309">
                <c:v>4.50170602463555</c:v>
              </c:pt>
              <c:pt idx="3310">
                <c:v>4.5724107454463896</c:v>
              </c:pt>
              <c:pt idx="3311">
                <c:v>4.5692626046440097</c:v>
              </c:pt>
              <c:pt idx="3312">
                <c:v>4.5142306310171199</c:v>
              </c:pt>
              <c:pt idx="3313">
                <c:v>4.4883453320754896</c:v>
              </c:pt>
              <c:pt idx="3314">
                <c:v>4.4831852318171697</c:v>
              </c:pt>
              <c:pt idx="3315">
                <c:v>4.5298660684509402</c:v>
              </c:pt>
              <c:pt idx="3316">
                <c:v>4.5350664106921901</c:v>
              </c:pt>
              <c:pt idx="3317">
                <c:v>4.54200351124656</c:v>
              </c:pt>
              <c:pt idx="3318">
                <c:v>4.55753859214862</c:v>
              </c:pt>
              <c:pt idx="3319">
                <c:v>4.5109079636886698</c:v>
              </c:pt>
              <c:pt idx="3320">
                <c:v>4.557506261226</c:v>
              </c:pt>
              <c:pt idx="3321">
                <c:v>4.5590649398039398</c:v>
              </c:pt>
              <c:pt idx="3322">
                <c:v>4.5057051419883098</c:v>
              </c:pt>
              <c:pt idx="3323">
                <c:v>4.5279209568021201</c:v>
              </c:pt>
              <c:pt idx="3324">
                <c:v>4.54278905534209</c:v>
              </c:pt>
              <c:pt idx="3325">
                <c:v>4.5650328256674699</c:v>
              </c:pt>
              <c:pt idx="3326">
                <c:v>4.5950258490989704</c:v>
              </c:pt>
              <c:pt idx="3327">
                <c:v>4.5810660222192396</c:v>
              </c:pt>
              <c:pt idx="3328">
                <c:v>4.5870143370196503</c:v>
              </c:pt>
              <c:pt idx="3329">
                <c:v>4.6184979077883899</c:v>
              </c:pt>
              <c:pt idx="3330">
                <c:v>4.58494476874227</c:v>
              </c:pt>
              <c:pt idx="3331">
                <c:v>4.5698463352727501</c:v>
              </c:pt>
              <c:pt idx="3332">
                <c:v>4.6388076538821803</c:v>
              </c:pt>
              <c:pt idx="3333">
                <c:v>4.6383829205312503</c:v>
              </c:pt>
              <c:pt idx="3334">
                <c:v>4.6513088675520304</c:v>
              </c:pt>
              <c:pt idx="3335">
                <c:v>4.6363717655036698</c:v>
              </c:pt>
              <c:pt idx="3336">
                <c:v>4.6647989184074303</c:v>
              </c:pt>
              <c:pt idx="3337">
                <c:v>4.6871065174611797</c:v>
              </c:pt>
              <c:pt idx="3338">
                <c:v>4.73849063453493</c:v>
              </c:pt>
              <c:pt idx="3339">
                <c:v>4.7044952585160198</c:v>
              </c:pt>
              <c:pt idx="3340">
                <c:v>4.7231292802406104</c:v>
              </c:pt>
              <c:pt idx="3341">
                <c:v>4.6779628593094804</c:v>
              </c:pt>
              <c:pt idx="3342">
                <c:v>4.6099496700736902</c:v>
              </c:pt>
              <c:pt idx="3343">
                <c:v>4.6037636825639696</c:v>
              </c:pt>
              <c:pt idx="3344">
                <c:v>4.6500276001405902</c:v>
              </c:pt>
              <c:pt idx="3345">
                <c:v>4.6703703820672997</c:v>
              </c:pt>
              <c:pt idx="3346">
                <c:v>4.6336620252078502</c:v>
              </c:pt>
              <c:pt idx="3347">
                <c:v>4.6324516052131903</c:v>
              </c:pt>
              <c:pt idx="3348">
                <c:v>4.6216793034421899</c:v>
              </c:pt>
              <c:pt idx="3349">
                <c:v>4.6679441876209999</c:v>
              </c:pt>
              <c:pt idx="3350">
                <c:v>4.6675402624244002</c:v>
              </c:pt>
              <c:pt idx="3351">
                <c:v>4.6775093386734099</c:v>
              </c:pt>
              <c:pt idx="3352">
                <c:v>4.6814842898876199</c:v>
              </c:pt>
              <c:pt idx="3353">
                <c:v>4.74835442105719</c:v>
              </c:pt>
              <c:pt idx="3354">
                <c:v>4.8052212948866702</c:v>
              </c:pt>
              <c:pt idx="3355">
                <c:v>4.85155553966423</c:v>
              </c:pt>
              <c:pt idx="3356">
                <c:v>4.8355654797884702</c:v>
              </c:pt>
              <c:pt idx="3357">
                <c:v>4.8395373692284398</c:v>
              </c:pt>
              <c:pt idx="3358">
                <c:v>4.8183581443799604</c:v>
              </c:pt>
              <c:pt idx="3359">
                <c:v>4.7971842441987897</c:v>
              </c:pt>
              <c:pt idx="3360">
                <c:v>4.7656360848157302</c:v>
              </c:pt>
              <c:pt idx="3361">
                <c:v>4.74966365674101</c:v>
              </c:pt>
              <c:pt idx="3362">
                <c:v>4.7326886281151799</c:v>
              </c:pt>
              <c:pt idx="3363">
                <c:v>4.6650684975967804</c:v>
              </c:pt>
              <c:pt idx="3364">
                <c:v>4.6281322279599904</c:v>
              </c:pt>
              <c:pt idx="3365">
                <c:v>4.6590807162543397</c:v>
              </c:pt>
              <c:pt idx="3366">
                <c:v>4.6921616425895198</c:v>
              </c:pt>
              <c:pt idx="3367">
                <c:v>4.72920431600041</c:v>
              </c:pt>
              <c:pt idx="3368">
                <c:v>4.7259936417752204</c:v>
              </c:pt>
              <c:pt idx="3369">
                <c:v>4.7642818815327299</c:v>
              </c:pt>
              <c:pt idx="3370">
                <c:v>4.8493057195086999</c:v>
              </c:pt>
              <c:pt idx="3371">
                <c:v>4.7838010925992398</c:v>
              </c:pt>
              <c:pt idx="3372">
                <c:v>4.8222278164049799</c:v>
              </c:pt>
              <c:pt idx="3373">
                <c:v>4.7936838017704098</c:v>
              </c:pt>
              <c:pt idx="3374">
                <c:v>4.7437778210620802</c:v>
              </c:pt>
              <c:pt idx="3375">
                <c:v>4.7139318435660096</c:v>
              </c:pt>
              <c:pt idx="3376">
                <c:v>4.6938500240524297</c:v>
              </c:pt>
              <c:pt idx="3377">
                <c:v>4.64478331096596</c:v>
              </c:pt>
              <c:pt idx="3378">
                <c:v>4.6821928473409002</c:v>
              </c:pt>
              <c:pt idx="3379">
                <c:v>4.70487702442328</c:v>
              </c:pt>
              <c:pt idx="3380">
                <c:v>4.6809039285988598</c:v>
              </c:pt>
              <c:pt idx="3381">
                <c:v>4.6660134712321</c:v>
              </c:pt>
              <c:pt idx="3382">
                <c:v>4.6783264902962696</c:v>
              </c:pt>
              <c:pt idx="3383">
                <c:v>4.6647252811236504</c:v>
              </c:pt>
              <c:pt idx="3384">
                <c:v>4.6563079636568103</c:v>
              </c:pt>
              <c:pt idx="3385">
                <c:v>4.6738023253902998</c:v>
              </c:pt>
              <c:pt idx="3386">
                <c:v>4.6443289042733102</c:v>
              </c:pt>
              <c:pt idx="3387">
                <c:v>4.6674824922884097</c:v>
              </c:pt>
              <c:pt idx="3388">
                <c:v>4.6388199517933604</c:v>
              </c:pt>
              <c:pt idx="3389">
                <c:v>4.6476945550185</c:v>
              </c:pt>
              <c:pt idx="3390">
                <c:v>4.6851284840818197</c:v>
              </c:pt>
              <c:pt idx="3391">
                <c:v>4.6768613909279999</c:v>
              </c:pt>
              <c:pt idx="3392">
                <c:v>4.7000201339517202</c:v>
              </c:pt>
              <c:pt idx="3393">
                <c:v>4.6765329246184297</c:v>
              </c:pt>
              <c:pt idx="3394">
                <c:v>4.7034096655626403</c:v>
              </c:pt>
              <c:pt idx="3395">
                <c:v>4.7073018475595596</c:v>
              </c:pt>
              <c:pt idx="3396">
                <c:v>4.71976777072378</c:v>
              </c:pt>
              <c:pt idx="3397">
                <c:v>4.74293384087985</c:v>
              </c:pt>
              <c:pt idx="3398">
                <c:v>4.7229885383779404</c:v>
              </c:pt>
              <c:pt idx="3399">
                <c:v>4.7477892902262102</c:v>
              </c:pt>
              <c:pt idx="3400">
                <c:v>4.7087424365211703</c:v>
              </c:pt>
              <c:pt idx="3401">
                <c:v>4.7712825543892299</c:v>
              </c:pt>
              <c:pt idx="3402">
                <c:v>4.82555798073854</c:v>
              </c:pt>
              <c:pt idx="3403">
                <c:v>4.7864554736232598</c:v>
              </c:pt>
              <c:pt idx="3404">
                <c:v>4.7940425371523396</c:v>
              </c:pt>
              <c:pt idx="3405">
                <c:v>4.7549530735349999</c:v>
              </c:pt>
              <c:pt idx="3406">
                <c:v>4.7673376375192902</c:v>
              </c:pt>
              <c:pt idx="3407">
                <c:v>4.7697374470363698</c:v>
              </c:pt>
              <c:pt idx="3408">
                <c:v>4.80603382202123</c:v>
              </c:pt>
              <c:pt idx="3409">
                <c:v>4.8486611406700897</c:v>
              </c:pt>
              <c:pt idx="3410">
                <c:v>4.8414317956286599</c:v>
              </c:pt>
              <c:pt idx="3411">
                <c:v>4.7834332301949196</c:v>
              </c:pt>
              <c:pt idx="3412">
                <c:v>4.7628479346034602</c:v>
              </c:pt>
              <c:pt idx="3413">
                <c:v>4.7815816602892998</c:v>
              </c:pt>
              <c:pt idx="3414">
                <c:v>4.7536408239535097</c:v>
              </c:pt>
              <c:pt idx="3415">
                <c:v>4.6842431590543399</c:v>
              </c:pt>
              <c:pt idx="3416">
                <c:v>4.6706658063070803</c:v>
              </c:pt>
              <c:pt idx="3417">
                <c:v>4.6789909394320501</c:v>
              </c:pt>
              <c:pt idx="3418">
                <c:v>4.669011309659</c:v>
              </c:pt>
              <c:pt idx="3419">
                <c:v>4.6410975971836503</c:v>
              </c:pt>
              <c:pt idx="3420">
                <c:v>4.6287282981755604</c:v>
              </c:pt>
              <c:pt idx="3421">
                <c:v>4.6019840871564899</c:v>
              </c:pt>
              <c:pt idx="3422">
                <c:v>4.6103319482013498</c:v>
              </c:pt>
              <c:pt idx="3423">
                <c:v>4.6135014785282999</c:v>
              </c:pt>
              <c:pt idx="3424">
                <c:v>4.6011345673625303</c:v>
              </c:pt>
              <c:pt idx="3425">
                <c:v>4.6016300821536396</c:v>
              </c:pt>
              <c:pt idx="3426">
                <c:v>4.6006963245500199</c:v>
              </c:pt>
              <c:pt idx="3427">
                <c:v>4.6193754013449801</c:v>
              </c:pt>
              <c:pt idx="3428">
                <c:v>4.6069791046937203</c:v>
              </c:pt>
              <c:pt idx="3429">
                <c:v>4.623323136802</c:v>
              </c:pt>
              <c:pt idx="3430">
                <c:v>4.5718348515747502</c:v>
              </c:pt>
              <c:pt idx="3431">
                <c:v>4.5709548192977199</c:v>
              </c:pt>
              <c:pt idx="3432">
                <c:v>4.5758390175654</c:v>
              </c:pt>
              <c:pt idx="3433">
                <c:v>4.5992699266754302</c:v>
              </c:pt>
              <c:pt idx="3434">
                <c:v>4.6166817507740099</c:v>
              </c:pt>
              <c:pt idx="3435">
                <c:v>4.5956716075751496</c:v>
              </c:pt>
              <c:pt idx="3436">
                <c:v>4.6258679844024799</c:v>
              </c:pt>
              <c:pt idx="3437">
                <c:v>4.6307548713782998</c:v>
              </c:pt>
              <c:pt idx="3438">
                <c:v>4.6388518212074201</c:v>
              </c:pt>
              <c:pt idx="3439">
                <c:v>4.6560733229606699</c:v>
              </c:pt>
              <c:pt idx="3440">
                <c:v>4.6538649038883104</c:v>
              </c:pt>
              <c:pt idx="3441">
                <c:v>4.67379738563936</c:v>
              </c:pt>
              <c:pt idx="3442">
                <c:v>4.7116198295071001</c:v>
              </c:pt>
              <c:pt idx="3443">
                <c:v>4.7614078824582</c:v>
              </c:pt>
              <c:pt idx="3444">
                <c:v>4.7680774118358498</c:v>
              </c:pt>
              <c:pt idx="3445">
                <c:v>4.7556902306143103</c:v>
              </c:pt>
              <c:pt idx="3446">
                <c:v>4.7600807840540096</c:v>
              </c:pt>
              <c:pt idx="3447">
                <c:v>4.8065079938758997</c:v>
              </c:pt>
              <c:pt idx="3448">
                <c:v>4.7854877029193998</c:v>
              </c:pt>
              <c:pt idx="3449">
                <c:v>4.7385389622477598</c:v>
              </c:pt>
              <c:pt idx="3450">
                <c:v>4.7227171018928003</c:v>
              </c:pt>
              <c:pt idx="3451">
                <c:v>4.7292504282332199</c:v>
              </c:pt>
              <c:pt idx="3452">
                <c:v>4.7207589288103398</c:v>
              </c:pt>
              <c:pt idx="3453">
                <c:v>4.6967160395428902</c:v>
              </c:pt>
              <c:pt idx="3454">
                <c:v>4.7698389375442396</c:v>
              </c:pt>
              <c:pt idx="3455">
                <c:v>4.77307140143692</c:v>
              </c:pt>
              <c:pt idx="3456">
                <c:v>4.8397367580319299</c:v>
              </c:pt>
              <c:pt idx="3457">
                <c:v>4.8416448461354102</c:v>
              </c:pt>
              <c:pt idx="3458">
                <c:v>4.8239770590689597</c:v>
              </c:pt>
              <c:pt idx="3459">
                <c:v>4.7999114301174899</c:v>
              </c:pt>
              <c:pt idx="3460">
                <c:v>4.8225469121522897</c:v>
              </c:pt>
              <c:pt idx="3461">
                <c:v>4.7659288320419</c:v>
              </c:pt>
              <c:pt idx="3462">
                <c:v>4.7885565549945301</c:v>
              </c:pt>
              <c:pt idx="3463">
                <c:v>4.7800610995133397</c:v>
              </c:pt>
              <c:pt idx="3464">
                <c:v>4.8078797567932403</c:v>
              </c:pt>
              <c:pt idx="3465">
                <c:v>4.7630727486876099</c:v>
              </c:pt>
              <c:pt idx="3466">
                <c:v>4.7894579334838197</c:v>
              </c:pt>
              <c:pt idx="3467">
                <c:v>4.76540325513957</c:v>
              </c:pt>
              <c:pt idx="3468">
                <c:v>4.7517249300462998</c:v>
              </c:pt>
              <c:pt idx="3469">
                <c:v>4.7017617774513401</c:v>
              </c:pt>
              <c:pt idx="3470">
                <c:v>4.6888248552506404</c:v>
              </c:pt>
              <c:pt idx="3471">
                <c:v>4.6632861590113004</c:v>
              </c:pt>
              <c:pt idx="3472">
                <c:v>4.6800605837741696</c:v>
              </c:pt>
              <c:pt idx="3473">
                <c:v>4.72858456689407</c:v>
              </c:pt>
            </c:numLit>
          </c:yVal>
          <c:smooth val="0"/>
          <c:extLst>
            <c:ext xmlns:c16="http://schemas.microsoft.com/office/drawing/2014/chart" uri="{C3380CC4-5D6E-409C-BE32-E72D297353CC}">
              <c16:uniqueId val="{00000001-A6C0-46C5-A0BA-F3EB5F2E5C25}"/>
            </c:ext>
          </c:extLst>
        </c:ser>
        <c:ser>
          <c:idx val="2"/>
          <c:order val="1"/>
          <c:spPr>
            <a:ln w="31750" cap="rnd">
              <a:solidFill>
                <a:schemeClr val="accent3"/>
              </a:solidFill>
              <a:round/>
            </a:ln>
            <a:effectLst>
              <a:outerShdw blurRad="40000" dist="23000" dir="5400000" rotWithShape="0">
                <a:srgbClr val="000000">
                  <a:alpha val="35000"/>
                </a:srgbClr>
              </a:outerShdw>
            </a:effectLst>
          </c:spPr>
          <c:marker>
            <c:symbol val="none"/>
          </c:marker>
          <c:dLbls>
            <c:dLbl>
              <c:idx val="118"/>
              <c:layout>
                <c:manualLayout>
                  <c:x val="-1.763840923393362E-2"/>
                  <c:y val="3.7606060606060608E-2"/>
                </c:manualLayout>
              </c:layout>
              <c:tx>
                <c:rich>
                  <a:bodyPr/>
                  <a:lstStyle/>
                  <a:p>
                    <a:r>
                      <a:rPr lang="en-US" sz="1050" b="1"/>
                      <a:t>Ministerial Direction (4.21%)</a:t>
                    </a:r>
                  </a:p>
                </c:rich>
              </c:tx>
              <c:dLblPos val="r"/>
              <c:showLegendKey val="0"/>
              <c:showVal val="1"/>
              <c:showCatName val="0"/>
              <c:showSerName val="0"/>
              <c:showPercent val="0"/>
              <c:showBubbleSize val="0"/>
              <c:extLst>
                <c:ext xmlns:c15="http://schemas.microsoft.com/office/drawing/2012/chart" uri="{CE6537A1-D6FC-4f65-9D91-7224C49458BB}">
                  <c15:layout>
                    <c:manualLayout>
                      <c:w val="0.256617856978404"/>
                      <c:h val="4.7939393939393941E-2"/>
                    </c:manualLayout>
                  </c15:layout>
                </c:ext>
                <c:ext xmlns:c16="http://schemas.microsoft.com/office/drawing/2014/chart" uri="{C3380CC4-5D6E-409C-BE32-E72D297353CC}">
                  <c16:uniqueId val="{00000002-A6C0-46C5-A0BA-F3EB5F2E5C25}"/>
                </c:ext>
              </c:extLst>
            </c:dLbl>
            <c:dLbl>
              <c:idx val="2150"/>
              <c:layout>
                <c:manualLayout>
                  <c:x val="0.1019040068895441"/>
                  <c:y val="4.211250298258172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sz="900" b="1"/>
                      <a:t>Ministerial Direction (</a:t>
                    </a:r>
                    <a:fld id="{1A4CC432-28A0-42DA-8C9E-74D45A1DABBC}" type="VALUE">
                      <a:rPr lang="en-US" sz="900" b="1"/>
                      <a:pPr>
                        <a:defRPr b="1"/>
                      </a:pPr>
                      <a:t>[VALUE]</a:t>
                    </a:fld>
                    <a:r>
                      <a:rPr lang="en-US" sz="900" b="1"/>
                      <a:t>%)</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22623791362207021"/>
                      <c:h val="5.1075996990218211E-2"/>
                    </c:manualLayout>
                  </c15:layout>
                  <c15:dlblFieldTable/>
                  <c15:showDataLabelsRange val="0"/>
                </c:ext>
                <c:ext xmlns:c16="http://schemas.microsoft.com/office/drawing/2014/chart" uri="{C3380CC4-5D6E-409C-BE32-E72D297353CC}">
                  <c16:uniqueId val="{00000003-A6C0-46C5-A0BA-F3EB5F2E5C25}"/>
                </c:ext>
              </c:extLst>
            </c:dLbl>
            <c:dLbl>
              <c:idx val="2629"/>
              <c:layout>
                <c:manualLayout>
                  <c:x val="-1.6774499205823155E-2"/>
                  <c:y val="3.0257695060844667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a:t>Ministerial Direction (</a:t>
                    </a:r>
                    <a:fld id="{A0A70EB8-B4D9-4635-898E-39DEBB2FF08F}" type="VALUE">
                      <a:rPr lang="en-US"/>
                      <a:pPr>
                        <a:defRPr b="1"/>
                      </a:pPr>
                      <a:t>[VALUE]</a:t>
                    </a:fld>
                    <a:r>
                      <a:rPr lang="en-US"/>
                      <a:t>%)</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22009590507237606"/>
                      <c:h val="5.7484848484848486E-2"/>
                    </c:manualLayout>
                  </c15:layout>
                  <c15:dlblFieldTable/>
                  <c15:showDataLabelsRange val="0"/>
                </c:ext>
                <c:ext xmlns:c16="http://schemas.microsoft.com/office/drawing/2014/chart" uri="{C3380CC4-5D6E-409C-BE32-E72D297353CC}">
                  <c16:uniqueId val="{00000004-A6C0-46C5-A0BA-F3EB5F2E5C25}"/>
                </c:ext>
              </c:extLst>
            </c:dLbl>
            <c:dLbl>
              <c:idx val="3478"/>
              <c:layout>
                <c:manualLayout>
                  <c:x val="-3.3651400186834893E-2"/>
                  <c:y val="-2.8561716678746268E-2"/>
                </c:manualLayout>
              </c:layout>
              <c:tx>
                <c:rich>
                  <a:bodyPr/>
                  <a:lstStyle/>
                  <a:p>
                    <a:r>
                      <a:rPr lang="en-US"/>
                      <a:t>Our proposal 2019-24 (</a:t>
                    </a:r>
                    <a:fld id="{3BD34FD0-B943-4C22-8F86-283264E54CF5}" type="YVALUE">
                      <a:rPr lang="en-US"/>
                      <a:pPr/>
                      <a:t>[Y 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6C0-46C5-A0BA-F3EB5F2E5C2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3476"/>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38412</c:v>
              </c:pt>
              <c:pt idx="22">
                <c:v>38413</c:v>
              </c:pt>
              <c:pt idx="23">
                <c:v>38414</c:v>
              </c:pt>
              <c:pt idx="24">
                <c:v>38415</c:v>
              </c:pt>
              <c:pt idx="25">
                <c:v>38418</c:v>
              </c:pt>
              <c:pt idx="26">
                <c:v>38419</c:v>
              </c:pt>
              <c:pt idx="27">
                <c:v>38420</c:v>
              </c:pt>
              <c:pt idx="28">
                <c:v>38421</c:v>
              </c:pt>
              <c:pt idx="29">
                <c:v>38422</c:v>
              </c:pt>
              <c:pt idx="30">
                <c:v>38425</c:v>
              </c:pt>
              <c:pt idx="31">
                <c:v>38426</c:v>
              </c:pt>
              <c:pt idx="32">
                <c:v>38427</c:v>
              </c:pt>
              <c:pt idx="33">
                <c:v>38428</c:v>
              </c:pt>
              <c:pt idx="34">
                <c:v>38429</c:v>
              </c:pt>
              <c:pt idx="35">
                <c:v>38432</c:v>
              </c:pt>
              <c:pt idx="36">
                <c:v>38433</c:v>
              </c:pt>
              <c:pt idx="37">
                <c:v>38434</c:v>
              </c:pt>
              <c:pt idx="38">
                <c:v>38435</c:v>
              </c:pt>
              <c:pt idx="39">
                <c:v>38440</c:v>
              </c:pt>
              <c:pt idx="40">
                <c:v>38441</c:v>
              </c:pt>
              <c:pt idx="41">
                <c:v>38442</c:v>
              </c:pt>
              <c:pt idx="42">
                <c:v>38443</c:v>
              </c:pt>
              <c:pt idx="43">
                <c:v>38446</c:v>
              </c:pt>
              <c:pt idx="44">
                <c:v>38447</c:v>
              </c:pt>
              <c:pt idx="45">
                <c:v>38448</c:v>
              </c:pt>
              <c:pt idx="46">
                <c:v>38449</c:v>
              </c:pt>
              <c:pt idx="47">
                <c:v>38450</c:v>
              </c:pt>
              <c:pt idx="48">
                <c:v>38453</c:v>
              </c:pt>
              <c:pt idx="49">
                <c:v>38454</c:v>
              </c:pt>
              <c:pt idx="50">
                <c:v>38455</c:v>
              </c:pt>
              <c:pt idx="51">
                <c:v>38456</c:v>
              </c:pt>
              <c:pt idx="52">
                <c:v>38457</c:v>
              </c:pt>
              <c:pt idx="53">
                <c:v>38460</c:v>
              </c:pt>
              <c:pt idx="54">
                <c:v>38461</c:v>
              </c:pt>
              <c:pt idx="55">
                <c:v>38462</c:v>
              </c:pt>
              <c:pt idx="56">
                <c:v>38463</c:v>
              </c:pt>
              <c:pt idx="57">
                <c:v>38464</c:v>
              </c:pt>
              <c:pt idx="58">
                <c:v>38468</c:v>
              </c:pt>
              <c:pt idx="59">
                <c:v>38469</c:v>
              </c:pt>
              <c:pt idx="60">
                <c:v>38470</c:v>
              </c:pt>
              <c:pt idx="61">
                <c:v>38471</c:v>
              </c:pt>
              <c:pt idx="62">
                <c:v>38474</c:v>
              </c:pt>
              <c:pt idx="63">
                <c:v>38475</c:v>
              </c:pt>
              <c:pt idx="64">
                <c:v>38476</c:v>
              </c:pt>
              <c:pt idx="65">
                <c:v>38477</c:v>
              </c:pt>
              <c:pt idx="66">
                <c:v>38478</c:v>
              </c:pt>
              <c:pt idx="67">
                <c:v>38481</c:v>
              </c:pt>
              <c:pt idx="68">
                <c:v>38482</c:v>
              </c:pt>
              <c:pt idx="69">
                <c:v>38483</c:v>
              </c:pt>
              <c:pt idx="70">
                <c:v>38484</c:v>
              </c:pt>
              <c:pt idx="71">
                <c:v>38485</c:v>
              </c:pt>
              <c:pt idx="72">
                <c:v>38488</c:v>
              </c:pt>
              <c:pt idx="73">
                <c:v>38489</c:v>
              </c:pt>
              <c:pt idx="74">
                <c:v>38490</c:v>
              </c:pt>
              <c:pt idx="75">
                <c:v>38491</c:v>
              </c:pt>
              <c:pt idx="76">
                <c:v>38492</c:v>
              </c:pt>
              <c:pt idx="77">
                <c:v>38495</c:v>
              </c:pt>
              <c:pt idx="78">
                <c:v>38496</c:v>
              </c:pt>
              <c:pt idx="79">
                <c:v>38497</c:v>
              </c:pt>
              <c:pt idx="80">
                <c:v>38498</c:v>
              </c:pt>
              <c:pt idx="81">
                <c:v>38499</c:v>
              </c:pt>
              <c:pt idx="82">
                <c:v>38502</c:v>
              </c:pt>
              <c:pt idx="83">
                <c:v>38503</c:v>
              </c:pt>
              <c:pt idx="84">
                <c:v>38504</c:v>
              </c:pt>
              <c:pt idx="85">
                <c:v>38505</c:v>
              </c:pt>
              <c:pt idx="86">
                <c:v>38506</c:v>
              </c:pt>
              <c:pt idx="87">
                <c:v>38509</c:v>
              </c:pt>
              <c:pt idx="88">
                <c:v>38510</c:v>
              </c:pt>
              <c:pt idx="89">
                <c:v>38511</c:v>
              </c:pt>
              <c:pt idx="90">
                <c:v>38512</c:v>
              </c:pt>
              <c:pt idx="91">
                <c:v>38513</c:v>
              </c:pt>
              <c:pt idx="92">
                <c:v>38517</c:v>
              </c:pt>
              <c:pt idx="93">
                <c:v>38518</c:v>
              </c:pt>
              <c:pt idx="94">
                <c:v>38519</c:v>
              </c:pt>
              <c:pt idx="95">
                <c:v>38520</c:v>
              </c:pt>
              <c:pt idx="96">
                <c:v>38523</c:v>
              </c:pt>
              <c:pt idx="97">
                <c:v>38524</c:v>
              </c:pt>
              <c:pt idx="98">
                <c:v>38525</c:v>
              </c:pt>
              <c:pt idx="99">
                <c:v>38526</c:v>
              </c:pt>
              <c:pt idx="100">
                <c:v>38527</c:v>
              </c:pt>
              <c:pt idx="101">
                <c:v>38530</c:v>
              </c:pt>
              <c:pt idx="102">
                <c:v>38531</c:v>
              </c:pt>
              <c:pt idx="103">
                <c:v>38532</c:v>
              </c:pt>
              <c:pt idx="104">
                <c:v>38533</c:v>
              </c:pt>
              <c:pt idx="105">
                <c:v>38534</c:v>
              </c:pt>
              <c:pt idx="106">
                <c:v>38537</c:v>
              </c:pt>
              <c:pt idx="107">
                <c:v>38538</c:v>
              </c:pt>
              <c:pt idx="108">
                <c:v>38539</c:v>
              </c:pt>
              <c:pt idx="109">
                <c:v>38540</c:v>
              </c:pt>
              <c:pt idx="110">
                <c:v>38541</c:v>
              </c:pt>
              <c:pt idx="111">
                <c:v>38544</c:v>
              </c:pt>
              <c:pt idx="112">
                <c:v>38545</c:v>
              </c:pt>
              <c:pt idx="113">
                <c:v>38546</c:v>
              </c:pt>
              <c:pt idx="114">
                <c:v>38547</c:v>
              </c:pt>
              <c:pt idx="115">
                <c:v>38548</c:v>
              </c:pt>
              <c:pt idx="116">
                <c:v>38551</c:v>
              </c:pt>
              <c:pt idx="117">
                <c:v>38552</c:v>
              </c:pt>
              <c:pt idx="118">
                <c:v>38553</c:v>
              </c:pt>
              <c:pt idx="119">
                <c:v>38554</c:v>
              </c:pt>
              <c:pt idx="120">
                <c:v>38555</c:v>
              </c:pt>
              <c:pt idx="121">
                <c:v>38558</c:v>
              </c:pt>
              <c:pt idx="122">
                <c:v>38559</c:v>
              </c:pt>
              <c:pt idx="123">
                <c:v>38560</c:v>
              </c:pt>
              <c:pt idx="124">
                <c:v>38561</c:v>
              </c:pt>
              <c:pt idx="125">
                <c:v>38562</c:v>
              </c:pt>
              <c:pt idx="126">
                <c:v>38565</c:v>
              </c:pt>
              <c:pt idx="127">
                <c:v>38566</c:v>
              </c:pt>
              <c:pt idx="128">
                <c:v>38567</c:v>
              </c:pt>
              <c:pt idx="129">
                <c:v>38568</c:v>
              </c:pt>
              <c:pt idx="130">
                <c:v>38569</c:v>
              </c:pt>
              <c:pt idx="131">
                <c:v>38572</c:v>
              </c:pt>
              <c:pt idx="132">
                <c:v>38573</c:v>
              </c:pt>
              <c:pt idx="133">
                <c:v>38574</c:v>
              </c:pt>
              <c:pt idx="134">
                <c:v>38575</c:v>
              </c:pt>
              <c:pt idx="135">
                <c:v>38576</c:v>
              </c:pt>
              <c:pt idx="136">
                <c:v>38579</c:v>
              </c:pt>
              <c:pt idx="137">
                <c:v>38580</c:v>
              </c:pt>
              <c:pt idx="138">
                <c:v>38581</c:v>
              </c:pt>
              <c:pt idx="139">
                <c:v>38582</c:v>
              </c:pt>
              <c:pt idx="140">
                <c:v>38583</c:v>
              </c:pt>
              <c:pt idx="141">
                <c:v>38586</c:v>
              </c:pt>
              <c:pt idx="142">
                <c:v>38587</c:v>
              </c:pt>
              <c:pt idx="143">
                <c:v>38588</c:v>
              </c:pt>
              <c:pt idx="144">
                <c:v>38589</c:v>
              </c:pt>
              <c:pt idx="145">
                <c:v>38590</c:v>
              </c:pt>
              <c:pt idx="146">
                <c:v>38593</c:v>
              </c:pt>
              <c:pt idx="147">
                <c:v>38594</c:v>
              </c:pt>
              <c:pt idx="148">
                <c:v>38595</c:v>
              </c:pt>
              <c:pt idx="149">
                <c:v>38596</c:v>
              </c:pt>
              <c:pt idx="150">
                <c:v>38597</c:v>
              </c:pt>
              <c:pt idx="151">
                <c:v>38600</c:v>
              </c:pt>
              <c:pt idx="152">
                <c:v>38601</c:v>
              </c:pt>
              <c:pt idx="153">
                <c:v>38602</c:v>
              </c:pt>
              <c:pt idx="154">
                <c:v>38603</c:v>
              </c:pt>
              <c:pt idx="155">
                <c:v>38604</c:v>
              </c:pt>
              <c:pt idx="156">
                <c:v>38607</c:v>
              </c:pt>
              <c:pt idx="157">
                <c:v>38608</c:v>
              </c:pt>
              <c:pt idx="158">
                <c:v>38609</c:v>
              </c:pt>
              <c:pt idx="159">
                <c:v>38610</c:v>
              </c:pt>
              <c:pt idx="160">
                <c:v>38611</c:v>
              </c:pt>
              <c:pt idx="161">
                <c:v>38614</c:v>
              </c:pt>
              <c:pt idx="162">
                <c:v>38615</c:v>
              </c:pt>
              <c:pt idx="163">
                <c:v>38616</c:v>
              </c:pt>
              <c:pt idx="164">
                <c:v>38617</c:v>
              </c:pt>
              <c:pt idx="165">
                <c:v>38618</c:v>
              </c:pt>
              <c:pt idx="166">
                <c:v>38621</c:v>
              </c:pt>
              <c:pt idx="167">
                <c:v>38622</c:v>
              </c:pt>
              <c:pt idx="168">
                <c:v>38623</c:v>
              </c:pt>
              <c:pt idx="169">
                <c:v>38624</c:v>
              </c:pt>
              <c:pt idx="170">
                <c:v>38625</c:v>
              </c:pt>
              <c:pt idx="171">
                <c:v>38628</c:v>
              </c:pt>
              <c:pt idx="172">
                <c:v>38629</c:v>
              </c:pt>
              <c:pt idx="173">
                <c:v>38630</c:v>
              </c:pt>
              <c:pt idx="174">
                <c:v>38631</c:v>
              </c:pt>
              <c:pt idx="175">
                <c:v>38632</c:v>
              </c:pt>
              <c:pt idx="176">
                <c:v>38635</c:v>
              </c:pt>
              <c:pt idx="177">
                <c:v>38636</c:v>
              </c:pt>
              <c:pt idx="178">
                <c:v>38637</c:v>
              </c:pt>
              <c:pt idx="179">
                <c:v>38638</c:v>
              </c:pt>
              <c:pt idx="180">
                <c:v>38639</c:v>
              </c:pt>
              <c:pt idx="181">
                <c:v>38642</c:v>
              </c:pt>
              <c:pt idx="182">
                <c:v>38643</c:v>
              </c:pt>
              <c:pt idx="183">
                <c:v>38644</c:v>
              </c:pt>
              <c:pt idx="184">
                <c:v>38645</c:v>
              </c:pt>
              <c:pt idx="185">
                <c:v>38646</c:v>
              </c:pt>
              <c:pt idx="186">
                <c:v>38649</c:v>
              </c:pt>
              <c:pt idx="187">
                <c:v>38650</c:v>
              </c:pt>
              <c:pt idx="188">
                <c:v>38651</c:v>
              </c:pt>
              <c:pt idx="189">
                <c:v>38652</c:v>
              </c:pt>
              <c:pt idx="190">
                <c:v>38653</c:v>
              </c:pt>
              <c:pt idx="191">
                <c:v>38656</c:v>
              </c:pt>
              <c:pt idx="192">
                <c:v>38657</c:v>
              </c:pt>
              <c:pt idx="193">
                <c:v>38658</c:v>
              </c:pt>
              <c:pt idx="194">
                <c:v>38659</c:v>
              </c:pt>
              <c:pt idx="195">
                <c:v>38660</c:v>
              </c:pt>
              <c:pt idx="196">
                <c:v>38663</c:v>
              </c:pt>
              <c:pt idx="197">
                <c:v>38664</c:v>
              </c:pt>
              <c:pt idx="198">
                <c:v>38665</c:v>
              </c:pt>
              <c:pt idx="199">
                <c:v>38666</c:v>
              </c:pt>
              <c:pt idx="200">
                <c:v>38667</c:v>
              </c:pt>
              <c:pt idx="201">
                <c:v>38670</c:v>
              </c:pt>
              <c:pt idx="202">
                <c:v>38671</c:v>
              </c:pt>
              <c:pt idx="203">
                <c:v>38672</c:v>
              </c:pt>
              <c:pt idx="204">
                <c:v>38673</c:v>
              </c:pt>
              <c:pt idx="205">
                <c:v>38674</c:v>
              </c:pt>
              <c:pt idx="206">
                <c:v>38677</c:v>
              </c:pt>
              <c:pt idx="207">
                <c:v>38678</c:v>
              </c:pt>
              <c:pt idx="208">
                <c:v>38679</c:v>
              </c:pt>
              <c:pt idx="209">
                <c:v>38680</c:v>
              </c:pt>
              <c:pt idx="210">
                <c:v>38681</c:v>
              </c:pt>
              <c:pt idx="211">
                <c:v>38684</c:v>
              </c:pt>
              <c:pt idx="212">
                <c:v>38685</c:v>
              </c:pt>
              <c:pt idx="213">
                <c:v>38686</c:v>
              </c:pt>
              <c:pt idx="214">
                <c:v>38687</c:v>
              </c:pt>
              <c:pt idx="215">
                <c:v>38688</c:v>
              </c:pt>
              <c:pt idx="216">
                <c:v>38691</c:v>
              </c:pt>
              <c:pt idx="217">
                <c:v>38692</c:v>
              </c:pt>
              <c:pt idx="218">
                <c:v>38693</c:v>
              </c:pt>
              <c:pt idx="219">
                <c:v>38694</c:v>
              </c:pt>
              <c:pt idx="220">
                <c:v>38695</c:v>
              </c:pt>
              <c:pt idx="221">
                <c:v>38698</c:v>
              </c:pt>
              <c:pt idx="222">
                <c:v>38699</c:v>
              </c:pt>
              <c:pt idx="223">
                <c:v>38700</c:v>
              </c:pt>
              <c:pt idx="224">
                <c:v>38701</c:v>
              </c:pt>
              <c:pt idx="225">
                <c:v>38702</c:v>
              </c:pt>
              <c:pt idx="226">
                <c:v>38705</c:v>
              </c:pt>
              <c:pt idx="227">
                <c:v>38706</c:v>
              </c:pt>
              <c:pt idx="228">
                <c:v>38707</c:v>
              </c:pt>
              <c:pt idx="229">
                <c:v>38708</c:v>
              </c:pt>
              <c:pt idx="230">
                <c:v>38709</c:v>
              </c:pt>
              <c:pt idx="231">
                <c:v>38714</c:v>
              </c:pt>
              <c:pt idx="232">
                <c:v>38715</c:v>
              </c:pt>
              <c:pt idx="233">
                <c:v>38716</c:v>
              </c:pt>
              <c:pt idx="234">
                <c:v>38720</c:v>
              </c:pt>
              <c:pt idx="235">
                <c:v>38721</c:v>
              </c:pt>
              <c:pt idx="236">
                <c:v>38722</c:v>
              </c:pt>
              <c:pt idx="237">
                <c:v>38723</c:v>
              </c:pt>
              <c:pt idx="238">
                <c:v>38726</c:v>
              </c:pt>
              <c:pt idx="239">
                <c:v>38727</c:v>
              </c:pt>
              <c:pt idx="240">
                <c:v>38728</c:v>
              </c:pt>
              <c:pt idx="241">
                <c:v>38729</c:v>
              </c:pt>
              <c:pt idx="242">
                <c:v>38730</c:v>
              </c:pt>
              <c:pt idx="243">
                <c:v>38733</c:v>
              </c:pt>
              <c:pt idx="244">
                <c:v>38734</c:v>
              </c:pt>
              <c:pt idx="245">
                <c:v>38735</c:v>
              </c:pt>
              <c:pt idx="246">
                <c:v>38736</c:v>
              </c:pt>
              <c:pt idx="247">
                <c:v>38737</c:v>
              </c:pt>
              <c:pt idx="248">
                <c:v>38740</c:v>
              </c:pt>
              <c:pt idx="249">
                <c:v>38741</c:v>
              </c:pt>
              <c:pt idx="250">
                <c:v>38742</c:v>
              </c:pt>
              <c:pt idx="251">
                <c:v>38744</c:v>
              </c:pt>
              <c:pt idx="252">
                <c:v>38747</c:v>
              </c:pt>
              <c:pt idx="253">
                <c:v>38748</c:v>
              </c:pt>
              <c:pt idx="254">
                <c:v>38749</c:v>
              </c:pt>
              <c:pt idx="255">
                <c:v>38750</c:v>
              </c:pt>
              <c:pt idx="256">
                <c:v>38751</c:v>
              </c:pt>
              <c:pt idx="257">
                <c:v>38754</c:v>
              </c:pt>
              <c:pt idx="258">
                <c:v>38755</c:v>
              </c:pt>
              <c:pt idx="259">
                <c:v>38756</c:v>
              </c:pt>
              <c:pt idx="260">
                <c:v>38757</c:v>
              </c:pt>
              <c:pt idx="261">
                <c:v>38758</c:v>
              </c:pt>
              <c:pt idx="262">
                <c:v>38761</c:v>
              </c:pt>
              <c:pt idx="263">
                <c:v>38762</c:v>
              </c:pt>
              <c:pt idx="264">
                <c:v>38763</c:v>
              </c:pt>
              <c:pt idx="265">
                <c:v>38764</c:v>
              </c:pt>
              <c:pt idx="266">
                <c:v>38765</c:v>
              </c:pt>
              <c:pt idx="267">
                <c:v>38768</c:v>
              </c:pt>
              <c:pt idx="268">
                <c:v>38769</c:v>
              </c:pt>
              <c:pt idx="269">
                <c:v>38770</c:v>
              </c:pt>
              <c:pt idx="270">
                <c:v>38771</c:v>
              </c:pt>
              <c:pt idx="271">
                <c:v>38772</c:v>
              </c:pt>
              <c:pt idx="272">
                <c:v>38775</c:v>
              </c:pt>
              <c:pt idx="273">
                <c:v>38776</c:v>
              </c:pt>
              <c:pt idx="274">
                <c:v>38777</c:v>
              </c:pt>
              <c:pt idx="275">
                <c:v>38778</c:v>
              </c:pt>
              <c:pt idx="276">
                <c:v>38779</c:v>
              </c:pt>
              <c:pt idx="277">
                <c:v>38782</c:v>
              </c:pt>
              <c:pt idx="278">
                <c:v>38783</c:v>
              </c:pt>
              <c:pt idx="279">
                <c:v>38784</c:v>
              </c:pt>
              <c:pt idx="280">
                <c:v>38785</c:v>
              </c:pt>
              <c:pt idx="281">
                <c:v>38786</c:v>
              </c:pt>
              <c:pt idx="282">
                <c:v>38789</c:v>
              </c:pt>
              <c:pt idx="283">
                <c:v>38790</c:v>
              </c:pt>
              <c:pt idx="284">
                <c:v>38791</c:v>
              </c:pt>
              <c:pt idx="285">
                <c:v>38792</c:v>
              </c:pt>
              <c:pt idx="286">
                <c:v>38793</c:v>
              </c:pt>
              <c:pt idx="287">
                <c:v>38796</c:v>
              </c:pt>
              <c:pt idx="288">
                <c:v>38797</c:v>
              </c:pt>
              <c:pt idx="289">
                <c:v>38798</c:v>
              </c:pt>
              <c:pt idx="290">
                <c:v>38799</c:v>
              </c:pt>
              <c:pt idx="291">
                <c:v>38800</c:v>
              </c:pt>
              <c:pt idx="292">
                <c:v>38803</c:v>
              </c:pt>
              <c:pt idx="293">
                <c:v>38804</c:v>
              </c:pt>
              <c:pt idx="294">
                <c:v>38805</c:v>
              </c:pt>
              <c:pt idx="295">
                <c:v>38806</c:v>
              </c:pt>
              <c:pt idx="296">
                <c:v>38807</c:v>
              </c:pt>
              <c:pt idx="297">
                <c:v>38810</c:v>
              </c:pt>
              <c:pt idx="298">
                <c:v>38811</c:v>
              </c:pt>
              <c:pt idx="299">
                <c:v>38812</c:v>
              </c:pt>
              <c:pt idx="300">
                <c:v>38813</c:v>
              </c:pt>
              <c:pt idx="301">
                <c:v>38814</c:v>
              </c:pt>
              <c:pt idx="302">
                <c:v>38817</c:v>
              </c:pt>
              <c:pt idx="303">
                <c:v>38818</c:v>
              </c:pt>
              <c:pt idx="304">
                <c:v>38819</c:v>
              </c:pt>
              <c:pt idx="305">
                <c:v>38820</c:v>
              </c:pt>
              <c:pt idx="306">
                <c:v>38825</c:v>
              </c:pt>
              <c:pt idx="307">
                <c:v>38826</c:v>
              </c:pt>
              <c:pt idx="308">
                <c:v>38827</c:v>
              </c:pt>
              <c:pt idx="309">
                <c:v>38828</c:v>
              </c:pt>
              <c:pt idx="310">
                <c:v>38831</c:v>
              </c:pt>
              <c:pt idx="311">
                <c:v>38833</c:v>
              </c:pt>
              <c:pt idx="312">
                <c:v>38834</c:v>
              </c:pt>
              <c:pt idx="313">
                <c:v>38835</c:v>
              </c:pt>
              <c:pt idx="314">
                <c:v>38838</c:v>
              </c:pt>
              <c:pt idx="315">
                <c:v>38839</c:v>
              </c:pt>
              <c:pt idx="316">
                <c:v>38840</c:v>
              </c:pt>
              <c:pt idx="317">
                <c:v>38841</c:v>
              </c:pt>
              <c:pt idx="318">
                <c:v>38842</c:v>
              </c:pt>
              <c:pt idx="319">
                <c:v>38845</c:v>
              </c:pt>
              <c:pt idx="320">
                <c:v>38846</c:v>
              </c:pt>
              <c:pt idx="321">
                <c:v>38847</c:v>
              </c:pt>
              <c:pt idx="322">
                <c:v>38848</c:v>
              </c:pt>
              <c:pt idx="323">
                <c:v>38849</c:v>
              </c:pt>
              <c:pt idx="324">
                <c:v>38852</c:v>
              </c:pt>
              <c:pt idx="325">
                <c:v>38853</c:v>
              </c:pt>
              <c:pt idx="326">
                <c:v>38854</c:v>
              </c:pt>
              <c:pt idx="327">
                <c:v>38855</c:v>
              </c:pt>
              <c:pt idx="328">
                <c:v>38856</c:v>
              </c:pt>
              <c:pt idx="329">
                <c:v>38859</c:v>
              </c:pt>
              <c:pt idx="330">
                <c:v>38860</c:v>
              </c:pt>
              <c:pt idx="331">
                <c:v>38861</c:v>
              </c:pt>
              <c:pt idx="332">
                <c:v>38862</c:v>
              </c:pt>
              <c:pt idx="333">
                <c:v>38863</c:v>
              </c:pt>
              <c:pt idx="334">
                <c:v>38866</c:v>
              </c:pt>
              <c:pt idx="335">
                <c:v>38867</c:v>
              </c:pt>
              <c:pt idx="336">
                <c:v>38868</c:v>
              </c:pt>
              <c:pt idx="337">
                <c:v>38869</c:v>
              </c:pt>
              <c:pt idx="338">
                <c:v>38870</c:v>
              </c:pt>
              <c:pt idx="339">
                <c:v>38873</c:v>
              </c:pt>
              <c:pt idx="340">
                <c:v>38874</c:v>
              </c:pt>
              <c:pt idx="341">
                <c:v>38875</c:v>
              </c:pt>
              <c:pt idx="342">
                <c:v>38876</c:v>
              </c:pt>
              <c:pt idx="343">
                <c:v>38877</c:v>
              </c:pt>
              <c:pt idx="344">
                <c:v>38881</c:v>
              </c:pt>
              <c:pt idx="345">
                <c:v>38882</c:v>
              </c:pt>
              <c:pt idx="346">
                <c:v>38883</c:v>
              </c:pt>
              <c:pt idx="347">
                <c:v>38884</c:v>
              </c:pt>
              <c:pt idx="348">
                <c:v>38887</c:v>
              </c:pt>
              <c:pt idx="349">
                <c:v>38888</c:v>
              </c:pt>
              <c:pt idx="350">
                <c:v>38889</c:v>
              </c:pt>
              <c:pt idx="351">
                <c:v>38890</c:v>
              </c:pt>
              <c:pt idx="352">
                <c:v>38891</c:v>
              </c:pt>
              <c:pt idx="353">
                <c:v>38894</c:v>
              </c:pt>
              <c:pt idx="354">
                <c:v>38895</c:v>
              </c:pt>
              <c:pt idx="355">
                <c:v>38896</c:v>
              </c:pt>
              <c:pt idx="356">
                <c:v>38897</c:v>
              </c:pt>
              <c:pt idx="357">
                <c:v>38898</c:v>
              </c:pt>
              <c:pt idx="358">
                <c:v>38901</c:v>
              </c:pt>
              <c:pt idx="359">
                <c:v>38902</c:v>
              </c:pt>
              <c:pt idx="360">
                <c:v>38903</c:v>
              </c:pt>
              <c:pt idx="361">
                <c:v>38904</c:v>
              </c:pt>
              <c:pt idx="362">
                <c:v>38905</c:v>
              </c:pt>
              <c:pt idx="363">
                <c:v>38908</c:v>
              </c:pt>
              <c:pt idx="364">
                <c:v>38909</c:v>
              </c:pt>
              <c:pt idx="365">
                <c:v>38910</c:v>
              </c:pt>
              <c:pt idx="366">
                <c:v>38911</c:v>
              </c:pt>
              <c:pt idx="367">
                <c:v>38912</c:v>
              </c:pt>
              <c:pt idx="368">
                <c:v>38915</c:v>
              </c:pt>
              <c:pt idx="369">
                <c:v>38916</c:v>
              </c:pt>
              <c:pt idx="370">
                <c:v>38917</c:v>
              </c:pt>
              <c:pt idx="371">
                <c:v>38918</c:v>
              </c:pt>
              <c:pt idx="372">
                <c:v>38919</c:v>
              </c:pt>
              <c:pt idx="373">
                <c:v>38922</c:v>
              </c:pt>
              <c:pt idx="374">
                <c:v>38923</c:v>
              </c:pt>
              <c:pt idx="375">
                <c:v>38924</c:v>
              </c:pt>
              <c:pt idx="376">
                <c:v>38925</c:v>
              </c:pt>
              <c:pt idx="377">
                <c:v>38926</c:v>
              </c:pt>
              <c:pt idx="378">
                <c:v>38929</c:v>
              </c:pt>
              <c:pt idx="379">
                <c:v>38930</c:v>
              </c:pt>
              <c:pt idx="380">
                <c:v>38931</c:v>
              </c:pt>
              <c:pt idx="381">
                <c:v>38932</c:v>
              </c:pt>
              <c:pt idx="382">
                <c:v>38933</c:v>
              </c:pt>
              <c:pt idx="383">
                <c:v>38936</c:v>
              </c:pt>
              <c:pt idx="384">
                <c:v>38937</c:v>
              </c:pt>
              <c:pt idx="385">
                <c:v>38938</c:v>
              </c:pt>
              <c:pt idx="386">
                <c:v>38939</c:v>
              </c:pt>
              <c:pt idx="387">
                <c:v>38940</c:v>
              </c:pt>
              <c:pt idx="388">
                <c:v>38943</c:v>
              </c:pt>
              <c:pt idx="389">
                <c:v>38944</c:v>
              </c:pt>
              <c:pt idx="390">
                <c:v>38945</c:v>
              </c:pt>
              <c:pt idx="391">
                <c:v>38946</c:v>
              </c:pt>
              <c:pt idx="392">
                <c:v>38947</c:v>
              </c:pt>
              <c:pt idx="393">
                <c:v>38950</c:v>
              </c:pt>
              <c:pt idx="394">
                <c:v>38951</c:v>
              </c:pt>
              <c:pt idx="395">
                <c:v>38952</c:v>
              </c:pt>
              <c:pt idx="396">
                <c:v>38953</c:v>
              </c:pt>
              <c:pt idx="397">
                <c:v>38954</c:v>
              </c:pt>
              <c:pt idx="398">
                <c:v>38957</c:v>
              </c:pt>
              <c:pt idx="399">
                <c:v>38958</c:v>
              </c:pt>
              <c:pt idx="400">
                <c:v>38959</c:v>
              </c:pt>
              <c:pt idx="401">
                <c:v>38960</c:v>
              </c:pt>
              <c:pt idx="402">
                <c:v>38961</c:v>
              </c:pt>
              <c:pt idx="403">
                <c:v>38964</c:v>
              </c:pt>
              <c:pt idx="404">
                <c:v>38965</c:v>
              </c:pt>
              <c:pt idx="405">
                <c:v>38966</c:v>
              </c:pt>
              <c:pt idx="406">
                <c:v>38967</c:v>
              </c:pt>
              <c:pt idx="407">
                <c:v>38968</c:v>
              </c:pt>
              <c:pt idx="408">
                <c:v>38971</c:v>
              </c:pt>
              <c:pt idx="409">
                <c:v>38972</c:v>
              </c:pt>
              <c:pt idx="410">
                <c:v>38973</c:v>
              </c:pt>
              <c:pt idx="411">
                <c:v>38974</c:v>
              </c:pt>
              <c:pt idx="412">
                <c:v>38975</c:v>
              </c:pt>
              <c:pt idx="413">
                <c:v>38978</c:v>
              </c:pt>
              <c:pt idx="414">
                <c:v>38979</c:v>
              </c:pt>
              <c:pt idx="415">
                <c:v>38980</c:v>
              </c:pt>
              <c:pt idx="416">
                <c:v>38981</c:v>
              </c:pt>
              <c:pt idx="417">
                <c:v>38982</c:v>
              </c:pt>
              <c:pt idx="418">
                <c:v>38985</c:v>
              </c:pt>
              <c:pt idx="419">
                <c:v>38986</c:v>
              </c:pt>
              <c:pt idx="420">
                <c:v>38987</c:v>
              </c:pt>
              <c:pt idx="421">
                <c:v>38988</c:v>
              </c:pt>
              <c:pt idx="422">
                <c:v>38989</c:v>
              </c:pt>
              <c:pt idx="423">
                <c:v>38992</c:v>
              </c:pt>
              <c:pt idx="424">
                <c:v>38993</c:v>
              </c:pt>
              <c:pt idx="425">
                <c:v>38994</c:v>
              </c:pt>
              <c:pt idx="426">
                <c:v>38995</c:v>
              </c:pt>
              <c:pt idx="427">
                <c:v>38996</c:v>
              </c:pt>
              <c:pt idx="428">
                <c:v>38999</c:v>
              </c:pt>
              <c:pt idx="429">
                <c:v>39000</c:v>
              </c:pt>
              <c:pt idx="430">
                <c:v>39001</c:v>
              </c:pt>
              <c:pt idx="431">
                <c:v>39002</c:v>
              </c:pt>
              <c:pt idx="432">
                <c:v>39003</c:v>
              </c:pt>
              <c:pt idx="433">
                <c:v>39006</c:v>
              </c:pt>
              <c:pt idx="434">
                <c:v>39007</c:v>
              </c:pt>
              <c:pt idx="435">
                <c:v>39008</c:v>
              </c:pt>
              <c:pt idx="436">
                <c:v>39009</c:v>
              </c:pt>
              <c:pt idx="437">
                <c:v>39010</c:v>
              </c:pt>
              <c:pt idx="438">
                <c:v>39013</c:v>
              </c:pt>
              <c:pt idx="439">
                <c:v>39014</c:v>
              </c:pt>
              <c:pt idx="440">
                <c:v>39015</c:v>
              </c:pt>
              <c:pt idx="441">
                <c:v>39016</c:v>
              </c:pt>
              <c:pt idx="442">
                <c:v>39017</c:v>
              </c:pt>
              <c:pt idx="443">
                <c:v>39020</c:v>
              </c:pt>
              <c:pt idx="444">
                <c:v>39021</c:v>
              </c:pt>
              <c:pt idx="445">
                <c:v>39022</c:v>
              </c:pt>
              <c:pt idx="446">
                <c:v>39023</c:v>
              </c:pt>
              <c:pt idx="447">
                <c:v>39024</c:v>
              </c:pt>
              <c:pt idx="448">
                <c:v>39027</c:v>
              </c:pt>
              <c:pt idx="449">
                <c:v>39028</c:v>
              </c:pt>
              <c:pt idx="450">
                <c:v>39029</c:v>
              </c:pt>
              <c:pt idx="451">
                <c:v>39030</c:v>
              </c:pt>
              <c:pt idx="452">
                <c:v>39031</c:v>
              </c:pt>
              <c:pt idx="453">
                <c:v>39034</c:v>
              </c:pt>
              <c:pt idx="454">
                <c:v>39035</c:v>
              </c:pt>
              <c:pt idx="455">
                <c:v>39036</c:v>
              </c:pt>
              <c:pt idx="456">
                <c:v>39037</c:v>
              </c:pt>
              <c:pt idx="457">
                <c:v>39038</c:v>
              </c:pt>
              <c:pt idx="458">
                <c:v>39041</c:v>
              </c:pt>
              <c:pt idx="459">
                <c:v>39042</c:v>
              </c:pt>
              <c:pt idx="460">
                <c:v>39043</c:v>
              </c:pt>
              <c:pt idx="461">
                <c:v>39044</c:v>
              </c:pt>
              <c:pt idx="462">
                <c:v>39045</c:v>
              </c:pt>
              <c:pt idx="463">
                <c:v>39048</c:v>
              </c:pt>
              <c:pt idx="464">
                <c:v>39049</c:v>
              </c:pt>
              <c:pt idx="465">
                <c:v>39050</c:v>
              </c:pt>
              <c:pt idx="466">
                <c:v>39051</c:v>
              </c:pt>
              <c:pt idx="467">
                <c:v>39052</c:v>
              </c:pt>
              <c:pt idx="468">
                <c:v>39055</c:v>
              </c:pt>
              <c:pt idx="469">
                <c:v>39056</c:v>
              </c:pt>
              <c:pt idx="470">
                <c:v>39057</c:v>
              </c:pt>
              <c:pt idx="471">
                <c:v>39058</c:v>
              </c:pt>
              <c:pt idx="472">
                <c:v>39059</c:v>
              </c:pt>
              <c:pt idx="473">
                <c:v>39062</c:v>
              </c:pt>
              <c:pt idx="474">
                <c:v>39063</c:v>
              </c:pt>
              <c:pt idx="475">
                <c:v>39064</c:v>
              </c:pt>
              <c:pt idx="476">
                <c:v>39065</c:v>
              </c:pt>
              <c:pt idx="477">
                <c:v>39066</c:v>
              </c:pt>
              <c:pt idx="478">
                <c:v>39069</c:v>
              </c:pt>
              <c:pt idx="479">
                <c:v>39070</c:v>
              </c:pt>
              <c:pt idx="480">
                <c:v>39071</c:v>
              </c:pt>
              <c:pt idx="481">
                <c:v>39072</c:v>
              </c:pt>
              <c:pt idx="482">
                <c:v>39073</c:v>
              </c:pt>
              <c:pt idx="483">
                <c:v>39078</c:v>
              </c:pt>
              <c:pt idx="484">
                <c:v>39079</c:v>
              </c:pt>
              <c:pt idx="485">
                <c:v>39080</c:v>
              </c:pt>
              <c:pt idx="486">
                <c:v>39084</c:v>
              </c:pt>
              <c:pt idx="487">
                <c:v>39085</c:v>
              </c:pt>
              <c:pt idx="488">
                <c:v>39086</c:v>
              </c:pt>
              <c:pt idx="489">
                <c:v>39087</c:v>
              </c:pt>
              <c:pt idx="490">
                <c:v>39090</c:v>
              </c:pt>
              <c:pt idx="491">
                <c:v>39091</c:v>
              </c:pt>
              <c:pt idx="492">
                <c:v>39092</c:v>
              </c:pt>
              <c:pt idx="493">
                <c:v>39093</c:v>
              </c:pt>
              <c:pt idx="494">
                <c:v>39094</c:v>
              </c:pt>
              <c:pt idx="495">
                <c:v>39097</c:v>
              </c:pt>
              <c:pt idx="496">
                <c:v>39098</c:v>
              </c:pt>
              <c:pt idx="497">
                <c:v>39099</c:v>
              </c:pt>
              <c:pt idx="498">
                <c:v>39100</c:v>
              </c:pt>
              <c:pt idx="499">
                <c:v>39101</c:v>
              </c:pt>
              <c:pt idx="500">
                <c:v>39104</c:v>
              </c:pt>
              <c:pt idx="501">
                <c:v>39105</c:v>
              </c:pt>
              <c:pt idx="502">
                <c:v>39106</c:v>
              </c:pt>
              <c:pt idx="503">
                <c:v>39107</c:v>
              </c:pt>
              <c:pt idx="504">
                <c:v>39111</c:v>
              </c:pt>
              <c:pt idx="505">
                <c:v>39112</c:v>
              </c:pt>
              <c:pt idx="506">
                <c:v>39113</c:v>
              </c:pt>
              <c:pt idx="507">
                <c:v>39114</c:v>
              </c:pt>
              <c:pt idx="508">
                <c:v>39115</c:v>
              </c:pt>
              <c:pt idx="509">
                <c:v>39118</c:v>
              </c:pt>
              <c:pt idx="510">
                <c:v>39119</c:v>
              </c:pt>
              <c:pt idx="511">
                <c:v>39120</c:v>
              </c:pt>
              <c:pt idx="512">
                <c:v>39121</c:v>
              </c:pt>
              <c:pt idx="513">
                <c:v>39122</c:v>
              </c:pt>
              <c:pt idx="514">
                <c:v>39125</c:v>
              </c:pt>
              <c:pt idx="515">
                <c:v>39126</c:v>
              </c:pt>
              <c:pt idx="516">
                <c:v>39127</c:v>
              </c:pt>
              <c:pt idx="517">
                <c:v>39128</c:v>
              </c:pt>
              <c:pt idx="518">
                <c:v>39129</c:v>
              </c:pt>
              <c:pt idx="519">
                <c:v>39132</c:v>
              </c:pt>
              <c:pt idx="520">
                <c:v>39133</c:v>
              </c:pt>
              <c:pt idx="521">
                <c:v>39134</c:v>
              </c:pt>
              <c:pt idx="522">
                <c:v>39135</c:v>
              </c:pt>
              <c:pt idx="523">
                <c:v>39136</c:v>
              </c:pt>
              <c:pt idx="524">
                <c:v>39139</c:v>
              </c:pt>
              <c:pt idx="525">
                <c:v>39140</c:v>
              </c:pt>
              <c:pt idx="526">
                <c:v>39141</c:v>
              </c:pt>
              <c:pt idx="527">
                <c:v>39142</c:v>
              </c:pt>
              <c:pt idx="528">
                <c:v>39143</c:v>
              </c:pt>
              <c:pt idx="529">
                <c:v>39146</c:v>
              </c:pt>
              <c:pt idx="530">
                <c:v>39147</c:v>
              </c:pt>
              <c:pt idx="531">
                <c:v>39148</c:v>
              </c:pt>
              <c:pt idx="532">
                <c:v>39149</c:v>
              </c:pt>
              <c:pt idx="533">
                <c:v>39150</c:v>
              </c:pt>
              <c:pt idx="534">
                <c:v>39153</c:v>
              </c:pt>
              <c:pt idx="535">
                <c:v>39154</c:v>
              </c:pt>
              <c:pt idx="536">
                <c:v>39155</c:v>
              </c:pt>
              <c:pt idx="537">
                <c:v>39156</c:v>
              </c:pt>
              <c:pt idx="538">
                <c:v>39157</c:v>
              </c:pt>
              <c:pt idx="539">
                <c:v>39160</c:v>
              </c:pt>
              <c:pt idx="540">
                <c:v>39161</c:v>
              </c:pt>
              <c:pt idx="541">
                <c:v>39162</c:v>
              </c:pt>
              <c:pt idx="542">
                <c:v>39163</c:v>
              </c:pt>
              <c:pt idx="543">
                <c:v>39164</c:v>
              </c:pt>
              <c:pt idx="544">
                <c:v>39167</c:v>
              </c:pt>
              <c:pt idx="545">
                <c:v>39168</c:v>
              </c:pt>
              <c:pt idx="546">
                <c:v>39169</c:v>
              </c:pt>
              <c:pt idx="547">
                <c:v>39170</c:v>
              </c:pt>
              <c:pt idx="548">
                <c:v>39171</c:v>
              </c:pt>
              <c:pt idx="549">
                <c:v>39174</c:v>
              </c:pt>
              <c:pt idx="550">
                <c:v>39175</c:v>
              </c:pt>
              <c:pt idx="551">
                <c:v>39176</c:v>
              </c:pt>
              <c:pt idx="552">
                <c:v>39177</c:v>
              </c:pt>
              <c:pt idx="553">
                <c:v>39182</c:v>
              </c:pt>
              <c:pt idx="554">
                <c:v>39183</c:v>
              </c:pt>
              <c:pt idx="555">
                <c:v>39184</c:v>
              </c:pt>
              <c:pt idx="556">
                <c:v>39185</c:v>
              </c:pt>
              <c:pt idx="557">
                <c:v>39188</c:v>
              </c:pt>
              <c:pt idx="558">
                <c:v>39189</c:v>
              </c:pt>
              <c:pt idx="559">
                <c:v>39190</c:v>
              </c:pt>
              <c:pt idx="560">
                <c:v>39191</c:v>
              </c:pt>
              <c:pt idx="561">
                <c:v>39192</c:v>
              </c:pt>
              <c:pt idx="562">
                <c:v>39195</c:v>
              </c:pt>
              <c:pt idx="563">
                <c:v>39196</c:v>
              </c:pt>
              <c:pt idx="564">
                <c:v>39198</c:v>
              </c:pt>
              <c:pt idx="565">
                <c:v>39199</c:v>
              </c:pt>
              <c:pt idx="566">
                <c:v>39202</c:v>
              </c:pt>
              <c:pt idx="567">
                <c:v>39203</c:v>
              </c:pt>
              <c:pt idx="568">
                <c:v>39204</c:v>
              </c:pt>
              <c:pt idx="569">
                <c:v>39205</c:v>
              </c:pt>
              <c:pt idx="570">
                <c:v>39206</c:v>
              </c:pt>
              <c:pt idx="571">
                <c:v>39209</c:v>
              </c:pt>
              <c:pt idx="572">
                <c:v>39210</c:v>
              </c:pt>
              <c:pt idx="573">
                <c:v>39211</c:v>
              </c:pt>
              <c:pt idx="574">
                <c:v>39212</c:v>
              </c:pt>
              <c:pt idx="575">
                <c:v>39213</c:v>
              </c:pt>
              <c:pt idx="576">
                <c:v>39216</c:v>
              </c:pt>
              <c:pt idx="577">
                <c:v>39217</c:v>
              </c:pt>
              <c:pt idx="578">
                <c:v>39218</c:v>
              </c:pt>
              <c:pt idx="579">
                <c:v>39219</c:v>
              </c:pt>
              <c:pt idx="580">
                <c:v>39220</c:v>
              </c:pt>
              <c:pt idx="581">
                <c:v>39223</c:v>
              </c:pt>
              <c:pt idx="582">
                <c:v>39224</c:v>
              </c:pt>
              <c:pt idx="583">
                <c:v>39225</c:v>
              </c:pt>
              <c:pt idx="584">
                <c:v>39226</c:v>
              </c:pt>
              <c:pt idx="585">
                <c:v>39227</c:v>
              </c:pt>
              <c:pt idx="586">
                <c:v>39230</c:v>
              </c:pt>
              <c:pt idx="587">
                <c:v>39231</c:v>
              </c:pt>
              <c:pt idx="588">
                <c:v>39232</c:v>
              </c:pt>
              <c:pt idx="589">
                <c:v>39233</c:v>
              </c:pt>
              <c:pt idx="590">
                <c:v>39234</c:v>
              </c:pt>
              <c:pt idx="591">
                <c:v>39237</c:v>
              </c:pt>
              <c:pt idx="592">
                <c:v>39238</c:v>
              </c:pt>
              <c:pt idx="593">
                <c:v>39239</c:v>
              </c:pt>
              <c:pt idx="594">
                <c:v>39240</c:v>
              </c:pt>
              <c:pt idx="595">
                <c:v>39241</c:v>
              </c:pt>
              <c:pt idx="596">
                <c:v>39245</c:v>
              </c:pt>
              <c:pt idx="597">
                <c:v>39246</c:v>
              </c:pt>
              <c:pt idx="598">
                <c:v>39247</c:v>
              </c:pt>
              <c:pt idx="599">
                <c:v>39248</c:v>
              </c:pt>
              <c:pt idx="600">
                <c:v>39251</c:v>
              </c:pt>
              <c:pt idx="601">
                <c:v>39252</c:v>
              </c:pt>
              <c:pt idx="602">
                <c:v>39253</c:v>
              </c:pt>
              <c:pt idx="603">
                <c:v>39254</c:v>
              </c:pt>
              <c:pt idx="604">
                <c:v>39255</c:v>
              </c:pt>
              <c:pt idx="605">
                <c:v>39258</c:v>
              </c:pt>
              <c:pt idx="606">
                <c:v>39259</c:v>
              </c:pt>
              <c:pt idx="607">
                <c:v>39260</c:v>
              </c:pt>
              <c:pt idx="608">
                <c:v>39261</c:v>
              </c:pt>
              <c:pt idx="609">
                <c:v>39262</c:v>
              </c:pt>
              <c:pt idx="610">
                <c:v>39265</c:v>
              </c:pt>
              <c:pt idx="611">
                <c:v>39266</c:v>
              </c:pt>
              <c:pt idx="612">
                <c:v>39267</c:v>
              </c:pt>
              <c:pt idx="613">
                <c:v>39268</c:v>
              </c:pt>
              <c:pt idx="614">
                <c:v>39269</c:v>
              </c:pt>
              <c:pt idx="615">
                <c:v>39272</c:v>
              </c:pt>
              <c:pt idx="616">
                <c:v>39273</c:v>
              </c:pt>
              <c:pt idx="617">
                <c:v>39274</c:v>
              </c:pt>
              <c:pt idx="618">
                <c:v>39275</c:v>
              </c:pt>
              <c:pt idx="619">
                <c:v>39276</c:v>
              </c:pt>
              <c:pt idx="620">
                <c:v>39279</c:v>
              </c:pt>
              <c:pt idx="621">
                <c:v>39280</c:v>
              </c:pt>
              <c:pt idx="622">
                <c:v>39281</c:v>
              </c:pt>
              <c:pt idx="623">
                <c:v>39282</c:v>
              </c:pt>
              <c:pt idx="624">
                <c:v>39283</c:v>
              </c:pt>
              <c:pt idx="625">
                <c:v>39286</c:v>
              </c:pt>
              <c:pt idx="626">
                <c:v>39287</c:v>
              </c:pt>
              <c:pt idx="627">
                <c:v>39288</c:v>
              </c:pt>
              <c:pt idx="628">
                <c:v>39289</c:v>
              </c:pt>
              <c:pt idx="629">
                <c:v>39290</c:v>
              </c:pt>
              <c:pt idx="630">
                <c:v>39293</c:v>
              </c:pt>
              <c:pt idx="631">
                <c:v>39294</c:v>
              </c:pt>
              <c:pt idx="632">
                <c:v>39295</c:v>
              </c:pt>
              <c:pt idx="633">
                <c:v>39296</c:v>
              </c:pt>
              <c:pt idx="634">
                <c:v>39297</c:v>
              </c:pt>
              <c:pt idx="635">
                <c:v>39300</c:v>
              </c:pt>
              <c:pt idx="636">
                <c:v>39301</c:v>
              </c:pt>
              <c:pt idx="637">
                <c:v>39302</c:v>
              </c:pt>
              <c:pt idx="638">
                <c:v>39303</c:v>
              </c:pt>
              <c:pt idx="639">
                <c:v>39304</c:v>
              </c:pt>
              <c:pt idx="640">
                <c:v>39307</c:v>
              </c:pt>
              <c:pt idx="641">
                <c:v>39308</c:v>
              </c:pt>
              <c:pt idx="642">
                <c:v>39309</c:v>
              </c:pt>
              <c:pt idx="643">
                <c:v>39310</c:v>
              </c:pt>
              <c:pt idx="644">
                <c:v>39311</c:v>
              </c:pt>
              <c:pt idx="645">
                <c:v>39314</c:v>
              </c:pt>
              <c:pt idx="646">
                <c:v>39315</c:v>
              </c:pt>
              <c:pt idx="647">
                <c:v>39316</c:v>
              </c:pt>
              <c:pt idx="648">
                <c:v>39317</c:v>
              </c:pt>
              <c:pt idx="649">
                <c:v>39318</c:v>
              </c:pt>
              <c:pt idx="650">
                <c:v>39321</c:v>
              </c:pt>
              <c:pt idx="651">
                <c:v>39322</c:v>
              </c:pt>
              <c:pt idx="652">
                <c:v>39323</c:v>
              </c:pt>
              <c:pt idx="653">
                <c:v>39324</c:v>
              </c:pt>
              <c:pt idx="654">
                <c:v>39325</c:v>
              </c:pt>
              <c:pt idx="655">
                <c:v>39328</c:v>
              </c:pt>
              <c:pt idx="656">
                <c:v>39329</c:v>
              </c:pt>
              <c:pt idx="657">
                <c:v>39330</c:v>
              </c:pt>
              <c:pt idx="658">
                <c:v>39331</c:v>
              </c:pt>
              <c:pt idx="659">
                <c:v>39332</c:v>
              </c:pt>
              <c:pt idx="660">
                <c:v>39335</c:v>
              </c:pt>
              <c:pt idx="661">
                <c:v>39336</c:v>
              </c:pt>
              <c:pt idx="662">
                <c:v>39337</c:v>
              </c:pt>
              <c:pt idx="663">
                <c:v>39338</c:v>
              </c:pt>
              <c:pt idx="664">
                <c:v>39339</c:v>
              </c:pt>
              <c:pt idx="665">
                <c:v>39342</c:v>
              </c:pt>
              <c:pt idx="666">
                <c:v>39343</c:v>
              </c:pt>
              <c:pt idx="667">
                <c:v>39344</c:v>
              </c:pt>
              <c:pt idx="668">
                <c:v>39345</c:v>
              </c:pt>
              <c:pt idx="669">
                <c:v>39346</c:v>
              </c:pt>
              <c:pt idx="670">
                <c:v>39349</c:v>
              </c:pt>
              <c:pt idx="671">
                <c:v>39350</c:v>
              </c:pt>
              <c:pt idx="672">
                <c:v>39351</c:v>
              </c:pt>
              <c:pt idx="673">
                <c:v>39352</c:v>
              </c:pt>
              <c:pt idx="674">
                <c:v>39353</c:v>
              </c:pt>
              <c:pt idx="675">
                <c:v>39356</c:v>
              </c:pt>
              <c:pt idx="676">
                <c:v>39357</c:v>
              </c:pt>
              <c:pt idx="677">
                <c:v>39358</c:v>
              </c:pt>
              <c:pt idx="678">
                <c:v>39359</c:v>
              </c:pt>
              <c:pt idx="679">
                <c:v>39360</c:v>
              </c:pt>
              <c:pt idx="680">
                <c:v>39363</c:v>
              </c:pt>
              <c:pt idx="681">
                <c:v>39364</c:v>
              </c:pt>
              <c:pt idx="682">
                <c:v>39365</c:v>
              </c:pt>
              <c:pt idx="683">
                <c:v>39366</c:v>
              </c:pt>
              <c:pt idx="684">
                <c:v>39367</c:v>
              </c:pt>
              <c:pt idx="685">
                <c:v>39370</c:v>
              </c:pt>
              <c:pt idx="686">
                <c:v>39371</c:v>
              </c:pt>
              <c:pt idx="687">
                <c:v>39372</c:v>
              </c:pt>
              <c:pt idx="688">
                <c:v>39373</c:v>
              </c:pt>
              <c:pt idx="689">
                <c:v>39374</c:v>
              </c:pt>
              <c:pt idx="690">
                <c:v>39377</c:v>
              </c:pt>
              <c:pt idx="691">
                <c:v>39378</c:v>
              </c:pt>
              <c:pt idx="692">
                <c:v>39379</c:v>
              </c:pt>
              <c:pt idx="693">
                <c:v>39380</c:v>
              </c:pt>
              <c:pt idx="694">
                <c:v>39381</c:v>
              </c:pt>
              <c:pt idx="695">
                <c:v>39384</c:v>
              </c:pt>
              <c:pt idx="696">
                <c:v>39385</c:v>
              </c:pt>
              <c:pt idx="697">
                <c:v>39386</c:v>
              </c:pt>
              <c:pt idx="698">
                <c:v>39387</c:v>
              </c:pt>
              <c:pt idx="699">
                <c:v>39388</c:v>
              </c:pt>
              <c:pt idx="700">
                <c:v>39391</c:v>
              </c:pt>
              <c:pt idx="701">
                <c:v>39392</c:v>
              </c:pt>
              <c:pt idx="702">
                <c:v>39393</c:v>
              </c:pt>
              <c:pt idx="703">
                <c:v>39394</c:v>
              </c:pt>
              <c:pt idx="704">
                <c:v>39395</c:v>
              </c:pt>
              <c:pt idx="705">
                <c:v>39398</c:v>
              </c:pt>
              <c:pt idx="706">
                <c:v>39399</c:v>
              </c:pt>
              <c:pt idx="707">
                <c:v>39400</c:v>
              </c:pt>
              <c:pt idx="708">
                <c:v>39401</c:v>
              </c:pt>
              <c:pt idx="709">
                <c:v>39402</c:v>
              </c:pt>
              <c:pt idx="710">
                <c:v>39405</c:v>
              </c:pt>
              <c:pt idx="711">
                <c:v>39406</c:v>
              </c:pt>
              <c:pt idx="712">
                <c:v>39407</c:v>
              </c:pt>
              <c:pt idx="713">
                <c:v>39408</c:v>
              </c:pt>
              <c:pt idx="714">
                <c:v>39409</c:v>
              </c:pt>
              <c:pt idx="715">
                <c:v>39412</c:v>
              </c:pt>
              <c:pt idx="716">
                <c:v>39413</c:v>
              </c:pt>
              <c:pt idx="717">
                <c:v>39414</c:v>
              </c:pt>
              <c:pt idx="718">
                <c:v>39415</c:v>
              </c:pt>
              <c:pt idx="719">
                <c:v>39416</c:v>
              </c:pt>
              <c:pt idx="720">
                <c:v>39419</c:v>
              </c:pt>
              <c:pt idx="721">
                <c:v>39420</c:v>
              </c:pt>
              <c:pt idx="722">
                <c:v>39421</c:v>
              </c:pt>
              <c:pt idx="723">
                <c:v>39422</c:v>
              </c:pt>
              <c:pt idx="724">
                <c:v>39423</c:v>
              </c:pt>
              <c:pt idx="725">
                <c:v>39426</c:v>
              </c:pt>
              <c:pt idx="726">
                <c:v>39427</c:v>
              </c:pt>
              <c:pt idx="727">
                <c:v>39428</c:v>
              </c:pt>
              <c:pt idx="728">
                <c:v>39429</c:v>
              </c:pt>
              <c:pt idx="729">
                <c:v>39430</c:v>
              </c:pt>
              <c:pt idx="730">
                <c:v>39433</c:v>
              </c:pt>
              <c:pt idx="731">
                <c:v>39434</c:v>
              </c:pt>
              <c:pt idx="732">
                <c:v>39435</c:v>
              </c:pt>
              <c:pt idx="733">
                <c:v>39436</c:v>
              </c:pt>
              <c:pt idx="734">
                <c:v>39437</c:v>
              </c:pt>
              <c:pt idx="735">
                <c:v>39440</c:v>
              </c:pt>
              <c:pt idx="736">
                <c:v>39443</c:v>
              </c:pt>
              <c:pt idx="737">
                <c:v>39444</c:v>
              </c:pt>
              <c:pt idx="738">
                <c:v>39447</c:v>
              </c:pt>
              <c:pt idx="739">
                <c:v>39449</c:v>
              </c:pt>
              <c:pt idx="740">
                <c:v>39450</c:v>
              </c:pt>
              <c:pt idx="741">
                <c:v>39451</c:v>
              </c:pt>
              <c:pt idx="742">
                <c:v>39454</c:v>
              </c:pt>
              <c:pt idx="743">
                <c:v>39455</c:v>
              </c:pt>
              <c:pt idx="744">
                <c:v>39456</c:v>
              </c:pt>
              <c:pt idx="745">
                <c:v>39457</c:v>
              </c:pt>
              <c:pt idx="746">
                <c:v>39458</c:v>
              </c:pt>
              <c:pt idx="747">
                <c:v>39461</c:v>
              </c:pt>
              <c:pt idx="748">
                <c:v>39462</c:v>
              </c:pt>
              <c:pt idx="749">
                <c:v>39463</c:v>
              </c:pt>
              <c:pt idx="750">
                <c:v>39464</c:v>
              </c:pt>
              <c:pt idx="751">
                <c:v>39465</c:v>
              </c:pt>
              <c:pt idx="752">
                <c:v>39468</c:v>
              </c:pt>
              <c:pt idx="753">
                <c:v>39469</c:v>
              </c:pt>
              <c:pt idx="754">
                <c:v>39470</c:v>
              </c:pt>
              <c:pt idx="755">
                <c:v>39471</c:v>
              </c:pt>
              <c:pt idx="756">
                <c:v>39472</c:v>
              </c:pt>
              <c:pt idx="757">
                <c:v>39476</c:v>
              </c:pt>
              <c:pt idx="758">
                <c:v>39477</c:v>
              </c:pt>
              <c:pt idx="759">
                <c:v>39478</c:v>
              </c:pt>
              <c:pt idx="760">
                <c:v>39479</c:v>
              </c:pt>
              <c:pt idx="761">
                <c:v>39482</c:v>
              </c:pt>
              <c:pt idx="762">
                <c:v>39483</c:v>
              </c:pt>
              <c:pt idx="763">
                <c:v>39484</c:v>
              </c:pt>
              <c:pt idx="764">
                <c:v>39485</c:v>
              </c:pt>
              <c:pt idx="765">
                <c:v>39486</c:v>
              </c:pt>
              <c:pt idx="766">
                <c:v>39489</c:v>
              </c:pt>
              <c:pt idx="767">
                <c:v>39490</c:v>
              </c:pt>
              <c:pt idx="768">
                <c:v>39491</c:v>
              </c:pt>
              <c:pt idx="769">
                <c:v>39492</c:v>
              </c:pt>
              <c:pt idx="770">
                <c:v>39493</c:v>
              </c:pt>
              <c:pt idx="771">
                <c:v>39496</c:v>
              </c:pt>
              <c:pt idx="772">
                <c:v>39497</c:v>
              </c:pt>
              <c:pt idx="773">
                <c:v>39498</c:v>
              </c:pt>
              <c:pt idx="774">
                <c:v>39499</c:v>
              </c:pt>
              <c:pt idx="775">
                <c:v>39500</c:v>
              </c:pt>
              <c:pt idx="776">
                <c:v>39503</c:v>
              </c:pt>
              <c:pt idx="777">
                <c:v>39504</c:v>
              </c:pt>
              <c:pt idx="778">
                <c:v>39505</c:v>
              </c:pt>
              <c:pt idx="779">
                <c:v>39506</c:v>
              </c:pt>
              <c:pt idx="780">
                <c:v>39507</c:v>
              </c:pt>
              <c:pt idx="781">
                <c:v>39510</c:v>
              </c:pt>
              <c:pt idx="782">
                <c:v>39511</c:v>
              </c:pt>
              <c:pt idx="783">
                <c:v>39512</c:v>
              </c:pt>
              <c:pt idx="784">
                <c:v>39513</c:v>
              </c:pt>
              <c:pt idx="785">
                <c:v>39514</c:v>
              </c:pt>
              <c:pt idx="786">
                <c:v>39517</c:v>
              </c:pt>
              <c:pt idx="787">
                <c:v>39518</c:v>
              </c:pt>
              <c:pt idx="788">
                <c:v>39519</c:v>
              </c:pt>
              <c:pt idx="789">
                <c:v>39520</c:v>
              </c:pt>
              <c:pt idx="790">
                <c:v>39521</c:v>
              </c:pt>
              <c:pt idx="791">
                <c:v>39524</c:v>
              </c:pt>
              <c:pt idx="792">
                <c:v>39525</c:v>
              </c:pt>
              <c:pt idx="793">
                <c:v>39526</c:v>
              </c:pt>
              <c:pt idx="794">
                <c:v>39527</c:v>
              </c:pt>
              <c:pt idx="795">
                <c:v>39532</c:v>
              </c:pt>
              <c:pt idx="796">
                <c:v>39533</c:v>
              </c:pt>
              <c:pt idx="797">
                <c:v>39534</c:v>
              </c:pt>
              <c:pt idx="798">
                <c:v>39535</c:v>
              </c:pt>
              <c:pt idx="799">
                <c:v>39538</c:v>
              </c:pt>
              <c:pt idx="800">
                <c:v>39539</c:v>
              </c:pt>
              <c:pt idx="801">
                <c:v>39540</c:v>
              </c:pt>
              <c:pt idx="802">
                <c:v>39541</c:v>
              </c:pt>
              <c:pt idx="803">
                <c:v>39542</c:v>
              </c:pt>
              <c:pt idx="804">
                <c:v>39545</c:v>
              </c:pt>
              <c:pt idx="805">
                <c:v>39546</c:v>
              </c:pt>
              <c:pt idx="806">
                <c:v>39547</c:v>
              </c:pt>
              <c:pt idx="807">
                <c:v>39548</c:v>
              </c:pt>
              <c:pt idx="808">
                <c:v>39549</c:v>
              </c:pt>
              <c:pt idx="809">
                <c:v>39552</c:v>
              </c:pt>
              <c:pt idx="810">
                <c:v>39553</c:v>
              </c:pt>
              <c:pt idx="811">
                <c:v>39554</c:v>
              </c:pt>
              <c:pt idx="812">
                <c:v>39555</c:v>
              </c:pt>
              <c:pt idx="813">
                <c:v>39556</c:v>
              </c:pt>
              <c:pt idx="814">
                <c:v>39559</c:v>
              </c:pt>
              <c:pt idx="815">
                <c:v>39560</c:v>
              </c:pt>
              <c:pt idx="816">
                <c:v>39561</c:v>
              </c:pt>
              <c:pt idx="817">
                <c:v>39562</c:v>
              </c:pt>
              <c:pt idx="818">
                <c:v>39566</c:v>
              </c:pt>
              <c:pt idx="819">
                <c:v>39567</c:v>
              </c:pt>
              <c:pt idx="820">
                <c:v>39568</c:v>
              </c:pt>
              <c:pt idx="821">
                <c:v>39569</c:v>
              </c:pt>
              <c:pt idx="822">
                <c:v>39570</c:v>
              </c:pt>
              <c:pt idx="823">
                <c:v>39573</c:v>
              </c:pt>
              <c:pt idx="824">
                <c:v>39574</c:v>
              </c:pt>
              <c:pt idx="825">
                <c:v>39575</c:v>
              </c:pt>
              <c:pt idx="826">
                <c:v>39576</c:v>
              </c:pt>
              <c:pt idx="827">
                <c:v>39577</c:v>
              </c:pt>
              <c:pt idx="828">
                <c:v>39580</c:v>
              </c:pt>
              <c:pt idx="829">
                <c:v>39581</c:v>
              </c:pt>
              <c:pt idx="830">
                <c:v>39582</c:v>
              </c:pt>
              <c:pt idx="831">
                <c:v>39583</c:v>
              </c:pt>
              <c:pt idx="832">
                <c:v>39584</c:v>
              </c:pt>
              <c:pt idx="833">
                <c:v>39587</c:v>
              </c:pt>
              <c:pt idx="834">
                <c:v>39588</c:v>
              </c:pt>
              <c:pt idx="835">
                <c:v>39589</c:v>
              </c:pt>
              <c:pt idx="836">
                <c:v>39590</c:v>
              </c:pt>
              <c:pt idx="837">
                <c:v>39591</c:v>
              </c:pt>
              <c:pt idx="838">
                <c:v>39594</c:v>
              </c:pt>
              <c:pt idx="839">
                <c:v>39595</c:v>
              </c:pt>
              <c:pt idx="840">
                <c:v>39596</c:v>
              </c:pt>
              <c:pt idx="841">
                <c:v>39597</c:v>
              </c:pt>
              <c:pt idx="842">
                <c:v>39598</c:v>
              </c:pt>
              <c:pt idx="843">
                <c:v>39601</c:v>
              </c:pt>
              <c:pt idx="844">
                <c:v>39602</c:v>
              </c:pt>
              <c:pt idx="845">
                <c:v>39603</c:v>
              </c:pt>
              <c:pt idx="846">
                <c:v>39604</c:v>
              </c:pt>
              <c:pt idx="847">
                <c:v>39605</c:v>
              </c:pt>
              <c:pt idx="848">
                <c:v>39609</c:v>
              </c:pt>
              <c:pt idx="849">
                <c:v>39610</c:v>
              </c:pt>
              <c:pt idx="850">
                <c:v>39611</c:v>
              </c:pt>
              <c:pt idx="851">
                <c:v>39612</c:v>
              </c:pt>
              <c:pt idx="852">
                <c:v>39615</c:v>
              </c:pt>
              <c:pt idx="853">
                <c:v>39616</c:v>
              </c:pt>
              <c:pt idx="854">
                <c:v>39617</c:v>
              </c:pt>
              <c:pt idx="855">
                <c:v>39618</c:v>
              </c:pt>
              <c:pt idx="856">
                <c:v>39619</c:v>
              </c:pt>
              <c:pt idx="857">
                <c:v>39622</c:v>
              </c:pt>
              <c:pt idx="858">
                <c:v>39623</c:v>
              </c:pt>
              <c:pt idx="859">
                <c:v>39624</c:v>
              </c:pt>
              <c:pt idx="860">
                <c:v>39625</c:v>
              </c:pt>
              <c:pt idx="861">
                <c:v>39626</c:v>
              </c:pt>
              <c:pt idx="862">
                <c:v>39629</c:v>
              </c:pt>
              <c:pt idx="863">
                <c:v>39630</c:v>
              </c:pt>
              <c:pt idx="864">
                <c:v>39631</c:v>
              </c:pt>
              <c:pt idx="865">
                <c:v>39632</c:v>
              </c:pt>
              <c:pt idx="866">
                <c:v>39633</c:v>
              </c:pt>
              <c:pt idx="867">
                <c:v>39636</c:v>
              </c:pt>
              <c:pt idx="868">
                <c:v>39637</c:v>
              </c:pt>
              <c:pt idx="869">
                <c:v>39638</c:v>
              </c:pt>
              <c:pt idx="870">
                <c:v>39639</c:v>
              </c:pt>
              <c:pt idx="871">
                <c:v>39640</c:v>
              </c:pt>
              <c:pt idx="872">
                <c:v>39643</c:v>
              </c:pt>
              <c:pt idx="873">
                <c:v>39644</c:v>
              </c:pt>
              <c:pt idx="874">
                <c:v>39645</c:v>
              </c:pt>
              <c:pt idx="875">
                <c:v>39646</c:v>
              </c:pt>
              <c:pt idx="876">
                <c:v>39647</c:v>
              </c:pt>
              <c:pt idx="877">
                <c:v>39650</c:v>
              </c:pt>
              <c:pt idx="878">
                <c:v>39651</c:v>
              </c:pt>
              <c:pt idx="879">
                <c:v>39652</c:v>
              </c:pt>
              <c:pt idx="880">
                <c:v>39653</c:v>
              </c:pt>
              <c:pt idx="881">
                <c:v>39654</c:v>
              </c:pt>
              <c:pt idx="882">
                <c:v>39657</c:v>
              </c:pt>
              <c:pt idx="883">
                <c:v>39658</c:v>
              </c:pt>
              <c:pt idx="884">
                <c:v>39659</c:v>
              </c:pt>
              <c:pt idx="885">
                <c:v>39660</c:v>
              </c:pt>
              <c:pt idx="886">
                <c:v>39661</c:v>
              </c:pt>
              <c:pt idx="887">
                <c:v>39664</c:v>
              </c:pt>
              <c:pt idx="888">
                <c:v>39665</c:v>
              </c:pt>
              <c:pt idx="889">
                <c:v>39666</c:v>
              </c:pt>
              <c:pt idx="890">
                <c:v>39667</c:v>
              </c:pt>
              <c:pt idx="891">
                <c:v>39668</c:v>
              </c:pt>
              <c:pt idx="892">
                <c:v>39671</c:v>
              </c:pt>
              <c:pt idx="893">
                <c:v>39672</c:v>
              </c:pt>
              <c:pt idx="894">
                <c:v>39673</c:v>
              </c:pt>
              <c:pt idx="895">
                <c:v>39674</c:v>
              </c:pt>
              <c:pt idx="896">
                <c:v>39675</c:v>
              </c:pt>
              <c:pt idx="897">
                <c:v>39678</c:v>
              </c:pt>
              <c:pt idx="898">
                <c:v>39679</c:v>
              </c:pt>
              <c:pt idx="899">
                <c:v>39680</c:v>
              </c:pt>
              <c:pt idx="900">
                <c:v>39681</c:v>
              </c:pt>
              <c:pt idx="901">
                <c:v>39682</c:v>
              </c:pt>
              <c:pt idx="902">
                <c:v>39685</c:v>
              </c:pt>
              <c:pt idx="903">
                <c:v>39686</c:v>
              </c:pt>
              <c:pt idx="904">
                <c:v>39687</c:v>
              </c:pt>
              <c:pt idx="905">
                <c:v>39688</c:v>
              </c:pt>
              <c:pt idx="906">
                <c:v>39689</c:v>
              </c:pt>
              <c:pt idx="907">
                <c:v>39692</c:v>
              </c:pt>
              <c:pt idx="908">
                <c:v>39693</c:v>
              </c:pt>
              <c:pt idx="909">
                <c:v>39694</c:v>
              </c:pt>
              <c:pt idx="910">
                <c:v>39695</c:v>
              </c:pt>
              <c:pt idx="911">
                <c:v>39696</c:v>
              </c:pt>
              <c:pt idx="912">
                <c:v>39699</c:v>
              </c:pt>
              <c:pt idx="913">
                <c:v>39700</c:v>
              </c:pt>
              <c:pt idx="914">
                <c:v>39701</c:v>
              </c:pt>
              <c:pt idx="915">
                <c:v>39702</c:v>
              </c:pt>
              <c:pt idx="916">
                <c:v>39703</c:v>
              </c:pt>
              <c:pt idx="917">
                <c:v>39706</c:v>
              </c:pt>
              <c:pt idx="918">
                <c:v>39707</c:v>
              </c:pt>
              <c:pt idx="919">
                <c:v>39708</c:v>
              </c:pt>
              <c:pt idx="920">
                <c:v>39709</c:v>
              </c:pt>
              <c:pt idx="921">
                <c:v>39710</c:v>
              </c:pt>
              <c:pt idx="922">
                <c:v>39713</c:v>
              </c:pt>
              <c:pt idx="923">
                <c:v>39714</c:v>
              </c:pt>
              <c:pt idx="924">
                <c:v>39715</c:v>
              </c:pt>
              <c:pt idx="925">
                <c:v>39716</c:v>
              </c:pt>
              <c:pt idx="926">
                <c:v>39717</c:v>
              </c:pt>
              <c:pt idx="927">
                <c:v>39720</c:v>
              </c:pt>
              <c:pt idx="928">
                <c:v>39721</c:v>
              </c:pt>
              <c:pt idx="929">
                <c:v>39722</c:v>
              </c:pt>
              <c:pt idx="930">
                <c:v>39723</c:v>
              </c:pt>
              <c:pt idx="931">
                <c:v>39724</c:v>
              </c:pt>
              <c:pt idx="932">
                <c:v>39727</c:v>
              </c:pt>
              <c:pt idx="933">
                <c:v>39728</c:v>
              </c:pt>
              <c:pt idx="934">
                <c:v>39729</c:v>
              </c:pt>
              <c:pt idx="935">
                <c:v>39730</c:v>
              </c:pt>
              <c:pt idx="936">
                <c:v>39731</c:v>
              </c:pt>
              <c:pt idx="937">
                <c:v>39734</c:v>
              </c:pt>
              <c:pt idx="938">
                <c:v>39735</c:v>
              </c:pt>
              <c:pt idx="939">
                <c:v>39736</c:v>
              </c:pt>
              <c:pt idx="940">
                <c:v>39737</c:v>
              </c:pt>
              <c:pt idx="941">
                <c:v>39738</c:v>
              </c:pt>
              <c:pt idx="942">
                <c:v>39741</c:v>
              </c:pt>
              <c:pt idx="943">
                <c:v>39742</c:v>
              </c:pt>
              <c:pt idx="944">
                <c:v>39743</c:v>
              </c:pt>
              <c:pt idx="945">
                <c:v>39744</c:v>
              </c:pt>
              <c:pt idx="946">
                <c:v>39745</c:v>
              </c:pt>
              <c:pt idx="947">
                <c:v>39748</c:v>
              </c:pt>
              <c:pt idx="948">
                <c:v>39749</c:v>
              </c:pt>
              <c:pt idx="949">
                <c:v>39750</c:v>
              </c:pt>
              <c:pt idx="950">
                <c:v>39751</c:v>
              </c:pt>
              <c:pt idx="951">
                <c:v>39752</c:v>
              </c:pt>
              <c:pt idx="952">
                <c:v>39755</c:v>
              </c:pt>
              <c:pt idx="953">
                <c:v>39756</c:v>
              </c:pt>
              <c:pt idx="954">
                <c:v>39757</c:v>
              </c:pt>
              <c:pt idx="955">
                <c:v>39758</c:v>
              </c:pt>
              <c:pt idx="956">
                <c:v>39759</c:v>
              </c:pt>
              <c:pt idx="957">
                <c:v>39762</c:v>
              </c:pt>
              <c:pt idx="958">
                <c:v>39763</c:v>
              </c:pt>
              <c:pt idx="959">
                <c:v>39764</c:v>
              </c:pt>
              <c:pt idx="960">
                <c:v>39765</c:v>
              </c:pt>
              <c:pt idx="961">
                <c:v>39766</c:v>
              </c:pt>
              <c:pt idx="962">
                <c:v>39769</c:v>
              </c:pt>
              <c:pt idx="963">
                <c:v>39770</c:v>
              </c:pt>
              <c:pt idx="964">
                <c:v>39771</c:v>
              </c:pt>
              <c:pt idx="965">
                <c:v>39772</c:v>
              </c:pt>
              <c:pt idx="966">
                <c:v>39773</c:v>
              </c:pt>
              <c:pt idx="967">
                <c:v>39776</c:v>
              </c:pt>
              <c:pt idx="968">
                <c:v>39777</c:v>
              </c:pt>
              <c:pt idx="969">
                <c:v>39778</c:v>
              </c:pt>
              <c:pt idx="970">
                <c:v>39779</c:v>
              </c:pt>
              <c:pt idx="971">
                <c:v>39780</c:v>
              </c:pt>
              <c:pt idx="972">
                <c:v>39783</c:v>
              </c:pt>
              <c:pt idx="973">
                <c:v>39784</c:v>
              </c:pt>
              <c:pt idx="974">
                <c:v>39785</c:v>
              </c:pt>
              <c:pt idx="975">
                <c:v>39786</c:v>
              </c:pt>
              <c:pt idx="976">
                <c:v>39787</c:v>
              </c:pt>
              <c:pt idx="977">
                <c:v>39790</c:v>
              </c:pt>
              <c:pt idx="978">
                <c:v>39791</c:v>
              </c:pt>
              <c:pt idx="979">
                <c:v>39792</c:v>
              </c:pt>
              <c:pt idx="980">
                <c:v>39793</c:v>
              </c:pt>
              <c:pt idx="981">
                <c:v>39794</c:v>
              </c:pt>
              <c:pt idx="982">
                <c:v>39797</c:v>
              </c:pt>
              <c:pt idx="983">
                <c:v>39798</c:v>
              </c:pt>
              <c:pt idx="984">
                <c:v>39799</c:v>
              </c:pt>
              <c:pt idx="985">
                <c:v>39800</c:v>
              </c:pt>
              <c:pt idx="986">
                <c:v>39801</c:v>
              </c:pt>
              <c:pt idx="987">
                <c:v>39804</c:v>
              </c:pt>
              <c:pt idx="988">
                <c:v>39805</c:v>
              </c:pt>
              <c:pt idx="989">
                <c:v>39806</c:v>
              </c:pt>
              <c:pt idx="990">
                <c:v>39811</c:v>
              </c:pt>
              <c:pt idx="991">
                <c:v>39812</c:v>
              </c:pt>
              <c:pt idx="992">
                <c:v>39813</c:v>
              </c:pt>
              <c:pt idx="993">
                <c:v>39815</c:v>
              </c:pt>
              <c:pt idx="994">
                <c:v>39818</c:v>
              </c:pt>
              <c:pt idx="995">
                <c:v>39819</c:v>
              </c:pt>
              <c:pt idx="996">
                <c:v>39820</c:v>
              </c:pt>
              <c:pt idx="997">
                <c:v>39821</c:v>
              </c:pt>
              <c:pt idx="998">
                <c:v>39822</c:v>
              </c:pt>
              <c:pt idx="999">
                <c:v>39825</c:v>
              </c:pt>
              <c:pt idx="1000">
                <c:v>39826</c:v>
              </c:pt>
              <c:pt idx="1001">
                <c:v>39827</c:v>
              </c:pt>
              <c:pt idx="1002">
                <c:v>39828</c:v>
              </c:pt>
              <c:pt idx="1003">
                <c:v>39829</c:v>
              </c:pt>
              <c:pt idx="1004">
                <c:v>39832</c:v>
              </c:pt>
              <c:pt idx="1005">
                <c:v>39833</c:v>
              </c:pt>
              <c:pt idx="1006">
                <c:v>39834</c:v>
              </c:pt>
              <c:pt idx="1007">
                <c:v>39835</c:v>
              </c:pt>
              <c:pt idx="1008">
                <c:v>39836</c:v>
              </c:pt>
              <c:pt idx="1009">
                <c:v>39840</c:v>
              </c:pt>
              <c:pt idx="1010">
                <c:v>39841</c:v>
              </c:pt>
              <c:pt idx="1011">
                <c:v>39842</c:v>
              </c:pt>
              <c:pt idx="1012">
                <c:v>39843</c:v>
              </c:pt>
              <c:pt idx="1013">
                <c:v>39846</c:v>
              </c:pt>
              <c:pt idx="1014">
                <c:v>39847</c:v>
              </c:pt>
              <c:pt idx="1015">
                <c:v>39848</c:v>
              </c:pt>
              <c:pt idx="1016">
                <c:v>39849</c:v>
              </c:pt>
              <c:pt idx="1017">
                <c:v>39850</c:v>
              </c:pt>
              <c:pt idx="1018">
                <c:v>39853</c:v>
              </c:pt>
              <c:pt idx="1019">
                <c:v>39854</c:v>
              </c:pt>
              <c:pt idx="1020">
                <c:v>39855</c:v>
              </c:pt>
              <c:pt idx="1021">
                <c:v>39856</c:v>
              </c:pt>
              <c:pt idx="1022">
                <c:v>39857</c:v>
              </c:pt>
              <c:pt idx="1023">
                <c:v>39860</c:v>
              </c:pt>
              <c:pt idx="1024">
                <c:v>39861</c:v>
              </c:pt>
              <c:pt idx="1025">
                <c:v>39862</c:v>
              </c:pt>
              <c:pt idx="1026">
                <c:v>39863</c:v>
              </c:pt>
              <c:pt idx="1027">
                <c:v>39864</c:v>
              </c:pt>
              <c:pt idx="1028">
                <c:v>39867</c:v>
              </c:pt>
              <c:pt idx="1029">
                <c:v>39868</c:v>
              </c:pt>
              <c:pt idx="1030">
                <c:v>39869</c:v>
              </c:pt>
              <c:pt idx="1031">
                <c:v>39870</c:v>
              </c:pt>
              <c:pt idx="1032">
                <c:v>39871</c:v>
              </c:pt>
              <c:pt idx="1033">
                <c:v>39874</c:v>
              </c:pt>
              <c:pt idx="1034">
                <c:v>39875</c:v>
              </c:pt>
              <c:pt idx="1035">
                <c:v>39876</c:v>
              </c:pt>
              <c:pt idx="1036">
                <c:v>39877</c:v>
              </c:pt>
              <c:pt idx="1037">
                <c:v>39878</c:v>
              </c:pt>
              <c:pt idx="1038">
                <c:v>39881</c:v>
              </c:pt>
              <c:pt idx="1039">
                <c:v>39882</c:v>
              </c:pt>
              <c:pt idx="1040">
                <c:v>39883</c:v>
              </c:pt>
              <c:pt idx="1041">
                <c:v>39884</c:v>
              </c:pt>
              <c:pt idx="1042">
                <c:v>39885</c:v>
              </c:pt>
              <c:pt idx="1043">
                <c:v>39888</c:v>
              </c:pt>
              <c:pt idx="1044">
                <c:v>39889</c:v>
              </c:pt>
              <c:pt idx="1045">
                <c:v>39890</c:v>
              </c:pt>
              <c:pt idx="1046">
                <c:v>39891</c:v>
              </c:pt>
              <c:pt idx="1047">
                <c:v>39892</c:v>
              </c:pt>
              <c:pt idx="1048">
                <c:v>39895</c:v>
              </c:pt>
              <c:pt idx="1049">
                <c:v>39896</c:v>
              </c:pt>
              <c:pt idx="1050">
                <c:v>39897</c:v>
              </c:pt>
              <c:pt idx="1051">
                <c:v>39898</c:v>
              </c:pt>
              <c:pt idx="1052">
                <c:v>39899</c:v>
              </c:pt>
              <c:pt idx="1053">
                <c:v>39902</c:v>
              </c:pt>
              <c:pt idx="1054">
                <c:v>39903</c:v>
              </c:pt>
              <c:pt idx="1055">
                <c:v>39904</c:v>
              </c:pt>
              <c:pt idx="1056">
                <c:v>39905</c:v>
              </c:pt>
              <c:pt idx="1057">
                <c:v>39906</c:v>
              </c:pt>
              <c:pt idx="1058">
                <c:v>39909</c:v>
              </c:pt>
              <c:pt idx="1059">
                <c:v>39910</c:v>
              </c:pt>
              <c:pt idx="1060">
                <c:v>39911</c:v>
              </c:pt>
              <c:pt idx="1061">
                <c:v>39912</c:v>
              </c:pt>
              <c:pt idx="1062">
                <c:v>39917</c:v>
              </c:pt>
              <c:pt idx="1063">
                <c:v>39918</c:v>
              </c:pt>
              <c:pt idx="1064">
                <c:v>39919</c:v>
              </c:pt>
              <c:pt idx="1065">
                <c:v>39920</c:v>
              </c:pt>
              <c:pt idx="1066">
                <c:v>39923</c:v>
              </c:pt>
              <c:pt idx="1067">
                <c:v>39924</c:v>
              </c:pt>
              <c:pt idx="1068">
                <c:v>39925</c:v>
              </c:pt>
              <c:pt idx="1069">
                <c:v>39926</c:v>
              </c:pt>
              <c:pt idx="1070">
                <c:v>39927</c:v>
              </c:pt>
              <c:pt idx="1071">
                <c:v>39930</c:v>
              </c:pt>
              <c:pt idx="1072">
                <c:v>39931</c:v>
              </c:pt>
              <c:pt idx="1073">
                <c:v>39932</c:v>
              </c:pt>
              <c:pt idx="1074">
                <c:v>39933</c:v>
              </c:pt>
              <c:pt idx="1075">
                <c:v>39934</c:v>
              </c:pt>
              <c:pt idx="1076">
                <c:v>39937</c:v>
              </c:pt>
              <c:pt idx="1077">
                <c:v>39938</c:v>
              </c:pt>
              <c:pt idx="1078">
                <c:v>39939</c:v>
              </c:pt>
              <c:pt idx="1079">
                <c:v>39940</c:v>
              </c:pt>
              <c:pt idx="1080">
                <c:v>39941</c:v>
              </c:pt>
              <c:pt idx="1081">
                <c:v>39944</c:v>
              </c:pt>
              <c:pt idx="1082">
                <c:v>39945</c:v>
              </c:pt>
              <c:pt idx="1083">
                <c:v>39946</c:v>
              </c:pt>
              <c:pt idx="1084">
                <c:v>39947</c:v>
              </c:pt>
              <c:pt idx="1085">
                <c:v>39948</c:v>
              </c:pt>
              <c:pt idx="1086">
                <c:v>39951</c:v>
              </c:pt>
              <c:pt idx="1087">
                <c:v>39952</c:v>
              </c:pt>
              <c:pt idx="1088">
                <c:v>39953</c:v>
              </c:pt>
              <c:pt idx="1089">
                <c:v>39954</c:v>
              </c:pt>
              <c:pt idx="1090">
                <c:v>39955</c:v>
              </c:pt>
              <c:pt idx="1091">
                <c:v>39958</c:v>
              </c:pt>
              <c:pt idx="1092">
                <c:v>39959</c:v>
              </c:pt>
              <c:pt idx="1093">
                <c:v>39960</c:v>
              </c:pt>
              <c:pt idx="1094">
                <c:v>39961</c:v>
              </c:pt>
              <c:pt idx="1095">
                <c:v>39962</c:v>
              </c:pt>
              <c:pt idx="1096">
                <c:v>39965</c:v>
              </c:pt>
              <c:pt idx="1097">
                <c:v>39966</c:v>
              </c:pt>
              <c:pt idx="1098">
                <c:v>39967</c:v>
              </c:pt>
              <c:pt idx="1099">
                <c:v>39968</c:v>
              </c:pt>
              <c:pt idx="1100">
                <c:v>39969</c:v>
              </c:pt>
              <c:pt idx="1101">
                <c:v>39973</c:v>
              </c:pt>
              <c:pt idx="1102">
                <c:v>39974</c:v>
              </c:pt>
              <c:pt idx="1103">
                <c:v>39975</c:v>
              </c:pt>
              <c:pt idx="1104">
                <c:v>39976</c:v>
              </c:pt>
              <c:pt idx="1105">
                <c:v>39979</c:v>
              </c:pt>
              <c:pt idx="1106">
                <c:v>39980</c:v>
              </c:pt>
              <c:pt idx="1107">
                <c:v>39981</c:v>
              </c:pt>
              <c:pt idx="1108">
                <c:v>39982</c:v>
              </c:pt>
              <c:pt idx="1109">
                <c:v>39983</c:v>
              </c:pt>
              <c:pt idx="1110">
                <c:v>39986</c:v>
              </c:pt>
              <c:pt idx="1111">
                <c:v>39987</c:v>
              </c:pt>
              <c:pt idx="1112">
                <c:v>39988</c:v>
              </c:pt>
              <c:pt idx="1113">
                <c:v>39989</c:v>
              </c:pt>
              <c:pt idx="1114">
                <c:v>39990</c:v>
              </c:pt>
              <c:pt idx="1115">
                <c:v>39993</c:v>
              </c:pt>
              <c:pt idx="1116">
                <c:v>39994</c:v>
              </c:pt>
              <c:pt idx="1117">
                <c:v>39995</c:v>
              </c:pt>
              <c:pt idx="1118">
                <c:v>39996</c:v>
              </c:pt>
              <c:pt idx="1119">
                <c:v>39997</c:v>
              </c:pt>
              <c:pt idx="1120">
                <c:v>40000</c:v>
              </c:pt>
              <c:pt idx="1121">
                <c:v>40001</c:v>
              </c:pt>
              <c:pt idx="1122">
                <c:v>40002</c:v>
              </c:pt>
              <c:pt idx="1123">
                <c:v>40003</c:v>
              </c:pt>
              <c:pt idx="1124">
                <c:v>40004</c:v>
              </c:pt>
              <c:pt idx="1125">
                <c:v>40007</c:v>
              </c:pt>
              <c:pt idx="1126">
                <c:v>40008</c:v>
              </c:pt>
              <c:pt idx="1127">
                <c:v>40009</c:v>
              </c:pt>
              <c:pt idx="1128">
                <c:v>40010</c:v>
              </c:pt>
              <c:pt idx="1129">
                <c:v>40011</c:v>
              </c:pt>
              <c:pt idx="1130">
                <c:v>40014</c:v>
              </c:pt>
              <c:pt idx="1131">
                <c:v>40015</c:v>
              </c:pt>
              <c:pt idx="1132">
                <c:v>40016</c:v>
              </c:pt>
              <c:pt idx="1133">
                <c:v>40017</c:v>
              </c:pt>
              <c:pt idx="1134">
                <c:v>40018</c:v>
              </c:pt>
              <c:pt idx="1135">
                <c:v>40021</c:v>
              </c:pt>
              <c:pt idx="1136">
                <c:v>40022</c:v>
              </c:pt>
              <c:pt idx="1137">
                <c:v>40023</c:v>
              </c:pt>
              <c:pt idx="1138">
                <c:v>40024</c:v>
              </c:pt>
              <c:pt idx="1139">
                <c:v>40025</c:v>
              </c:pt>
              <c:pt idx="1140">
                <c:v>40028</c:v>
              </c:pt>
              <c:pt idx="1141">
                <c:v>40029</c:v>
              </c:pt>
              <c:pt idx="1142">
                <c:v>40030</c:v>
              </c:pt>
              <c:pt idx="1143">
                <c:v>40031</c:v>
              </c:pt>
              <c:pt idx="1144">
                <c:v>40032</c:v>
              </c:pt>
              <c:pt idx="1145">
                <c:v>40035</c:v>
              </c:pt>
              <c:pt idx="1146">
                <c:v>40036</c:v>
              </c:pt>
              <c:pt idx="1147">
                <c:v>40037</c:v>
              </c:pt>
              <c:pt idx="1148">
                <c:v>40038</c:v>
              </c:pt>
              <c:pt idx="1149">
                <c:v>40039</c:v>
              </c:pt>
              <c:pt idx="1150">
                <c:v>40042</c:v>
              </c:pt>
              <c:pt idx="1151">
                <c:v>40043</c:v>
              </c:pt>
              <c:pt idx="1152">
                <c:v>40044</c:v>
              </c:pt>
              <c:pt idx="1153">
                <c:v>40045</c:v>
              </c:pt>
              <c:pt idx="1154">
                <c:v>40046</c:v>
              </c:pt>
              <c:pt idx="1155">
                <c:v>40049</c:v>
              </c:pt>
              <c:pt idx="1156">
                <c:v>40050</c:v>
              </c:pt>
              <c:pt idx="1157">
                <c:v>40051</c:v>
              </c:pt>
              <c:pt idx="1158">
                <c:v>40052</c:v>
              </c:pt>
              <c:pt idx="1159">
                <c:v>40053</c:v>
              </c:pt>
              <c:pt idx="1160">
                <c:v>40056</c:v>
              </c:pt>
              <c:pt idx="1161">
                <c:v>40057</c:v>
              </c:pt>
              <c:pt idx="1162">
                <c:v>40058</c:v>
              </c:pt>
              <c:pt idx="1163">
                <c:v>40059</c:v>
              </c:pt>
              <c:pt idx="1164">
                <c:v>40060</c:v>
              </c:pt>
              <c:pt idx="1165">
                <c:v>40063</c:v>
              </c:pt>
              <c:pt idx="1166">
                <c:v>40064</c:v>
              </c:pt>
              <c:pt idx="1167">
                <c:v>40065</c:v>
              </c:pt>
              <c:pt idx="1168">
                <c:v>40066</c:v>
              </c:pt>
              <c:pt idx="1169">
                <c:v>40067</c:v>
              </c:pt>
              <c:pt idx="1170">
                <c:v>40070</c:v>
              </c:pt>
              <c:pt idx="1171">
                <c:v>40071</c:v>
              </c:pt>
              <c:pt idx="1172">
                <c:v>40072</c:v>
              </c:pt>
              <c:pt idx="1173">
                <c:v>40073</c:v>
              </c:pt>
              <c:pt idx="1174">
                <c:v>40074</c:v>
              </c:pt>
              <c:pt idx="1175">
                <c:v>40077</c:v>
              </c:pt>
              <c:pt idx="1176">
                <c:v>40078</c:v>
              </c:pt>
              <c:pt idx="1177">
                <c:v>40079</c:v>
              </c:pt>
              <c:pt idx="1178">
                <c:v>40080</c:v>
              </c:pt>
              <c:pt idx="1179">
                <c:v>40081</c:v>
              </c:pt>
              <c:pt idx="1180">
                <c:v>40084</c:v>
              </c:pt>
              <c:pt idx="1181">
                <c:v>40085</c:v>
              </c:pt>
              <c:pt idx="1182">
                <c:v>40086</c:v>
              </c:pt>
              <c:pt idx="1183">
                <c:v>40087</c:v>
              </c:pt>
              <c:pt idx="1184">
                <c:v>40088</c:v>
              </c:pt>
              <c:pt idx="1185">
                <c:v>40091</c:v>
              </c:pt>
              <c:pt idx="1186">
                <c:v>40092</c:v>
              </c:pt>
              <c:pt idx="1187">
                <c:v>40093</c:v>
              </c:pt>
              <c:pt idx="1188">
                <c:v>40094</c:v>
              </c:pt>
              <c:pt idx="1189">
                <c:v>40095</c:v>
              </c:pt>
              <c:pt idx="1190">
                <c:v>40098</c:v>
              </c:pt>
              <c:pt idx="1191">
                <c:v>40099</c:v>
              </c:pt>
              <c:pt idx="1192">
                <c:v>40100</c:v>
              </c:pt>
              <c:pt idx="1193">
                <c:v>40101</c:v>
              </c:pt>
              <c:pt idx="1194">
                <c:v>40102</c:v>
              </c:pt>
              <c:pt idx="1195">
                <c:v>40105</c:v>
              </c:pt>
              <c:pt idx="1196">
                <c:v>40106</c:v>
              </c:pt>
              <c:pt idx="1197">
                <c:v>40107</c:v>
              </c:pt>
              <c:pt idx="1198">
                <c:v>40108</c:v>
              </c:pt>
              <c:pt idx="1199">
                <c:v>40109</c:v>
              </c:pt>
              <c:pt idx="1200">
                <c:v>40112</c:v>
              </c:pt>
              <c:pt idx="1201">
                <c:v>40113</c:v>
              </c:pt>
              <c:pt idx="1202">
                <c:v>40114</c:v>
              </c:pt>
              <c:pt idx="1203">
                <c:v>40115</c:v>
              </c:pt>
              <c:pt idx="1204">
                <c:v>40116</c:v>
              </c:pt>
              <c:pt idx="1205">
                <c:v>40119</c:v>
              </c:pt>
              <c:pt idx="1206">
                <c:v>40120</c:v>
              </c:pt>
              <c:pt idx="1207">
                <c:v>40121</c:v>
              </c:pt>
              <c:pt idx="1208">
                <c:v>40122</c:v>
              </c:pt>
              <c:pt idx="1209">
                <c:v>40123</c:v>
              </c:pt>
              <c:pt idx="1210">
                <c:v>40126</c:v>
              </c:pt>
              <c:pt idx="1211">
                <c:v>40127</c:v>
              </c:pt>
              <c:pt idx="1212">
                <c:v>40128</c:v>
              </c:pt>
              <c:pt idx="1213">
                <c:v>40129</c:v>
              </c:pt>
              <c:pt idx="1214">
                <c:v>40130</c:v>
              </c:pt>
              <c:pt idx="1215">
                <c:v>40133</c:v>
              </c:pt>
              <c:pt idx="1216">
                <c:v>40134</c:v>
              </c:pt>
              <c:pt idx="1217">
                <c:v>40135</c:v>
              </c:pt>
              <c:pt idx="1218">
                <c:v>40136</c:v>
              </c:pt>
              <c:pt idx="1219">
                <c:v>40137</c:v>
              </c:pt>
              <c:pt idx="1220">
                <c:v>40140</c:v>
              </c:pt>
              <c:pt idx="1221">
                <c:v>40141</c:v>
              </c:pt>
              <c:pt idx="1222">
                <c:v>40142</c:v>
              </c:pt>
              <c:pt idx="1223">
                <c:v>40143</c:v>
              </c:pt>
              <c:pt idx="1224">
                <c:v>40144</c:v>
              </c:pt>
              <c:pt idx="1225">
                <c:v>40147</c:v>
              </c:pt>
              <c:pt idx="1226">
                <c:v>40148</c:v>
              </c:pt>
              <c:pt idx="1227">
                <c:v>40149</c:v>
              </c:pt>
              <c:pt idx="1228">
                <c:v>40150</c:v>
              </c:pt>
              <c:pt idx="1229">
                <c:v>40151</c:v>
              </c:pt>
              <c:pt idx="1230">
                <c:v>40154</c:v>
              </c:pt>
              <c:pt idx="1231">
                <c:v>40155</c:v>
              </c:pt>
              <c:pt idx="1232">
                <c:v>40156</c:v>
              </c:pt>
              <c:pt idx="1233">
                <c:v>40157</c:v>
              </c:pt>
              <c:pt idx="1234">
                <c:v>40158</c:v>
              </c:pt>
              <c:pt idx="1235">
                <c:v>40161</c:v>
              </c:pt>
              <c:pt idx="1236">
                <c:v>40162</c:v>
              </c:pt>
              <c:pt idx="1237">
                <c:v>40163</c:v>
              </c:pt>
              <c:pt idx="1238">
                <c:v>40164</c:v>
              </c:pt>
              <c:pt idx="1239">
                <c:v>40165</c:v>
              </c:pt>
              <c:pt idx="1240">
                <c:v>40168</c:v>
              </c:pt>
              <c:pt idx="1241">
                <c:v>40169</c:v>
              </c:pt>
              <c:pt idx="1242">
                <c:v>40170</c:v>
              </c:pt>
              <c:pt idx="1243">
                <c:v>40171</c:v>
              </c:pt>
              <c:pt idx="1244">
                <c:v>40176</c:v>
              </c:pt>
              <c:pt idx="1245">
                <c:v>40177</c:v>
              </c:pt>
              <c:pt idx="1246">
                <c:v>40178</c:v>
              </c:pt>
              <c:pt idx="1247">
                <c:v>40182</c:v>
              </c:pt>
              <c:pt idx="1248">
                <c:v>40183</c:v>
              </c:pt>
              <c:pt idx="1249">
                <c:v>40184</c:v>
              </c:pt>
              <c:pt idx="1250">
                <c:v>40185</c:v>
              </c:pt>
              <c:pt idx="1251">
                <c:v>40186</c:v>
              </c:pt>
              <c:pt idx="1252">
                <c:v>40189</c:v>
              </c:pt>
              <c:pt idx="1253">
                <c:v>40190</c:v>
              </c:pt>
              <c:pt idx="1254">
                <c:v>40191</c:v>
              </c:pt>
              <c:pt idx="1255">
                <c:v>40192</c:v>
              </c:pt>
              <c:pt idx="1256">
                <c:v>40193</c:v>
              </c:pt>
              <c:pt idx="1257">
                <c:v>40196</c:v>
              </c:pt>
              <c:pt idx="1258">
                <c:v>40197</c:v>
              </c:pt>
              <c:pt idx="1259">
                <c:v>40198</c:v>
              </c:pt>
              <c:pt idx="1260">
                <c:v>40199</c:v>
              </c:pt>
              <c:pt idx="1261">
                <c:v>40200</c:v>
              </c:pt>
              <c:pt idx="1262">
                <c:v>40203</c:v>
              </c:pt>
              <c:pt idx="1263">
                <c:v>40205</c:v>
              </c:pt>
              <c:pt idx="1264">
                <c:v>40206</c:v>
              </c:pt>
              <c:pt idx="1265">
                <c:v>40207</c:v>
              </c:pt>
              <c:pt idx="1266">
                <c:v>40210</c:v>
              </c:pt>
              <c:pt idx="1267">
                <c:v>40211</c:v>
              </c:pt>
              <c:pt idx="1268">
                <c:v>40212</c:v>
              </c:pt>
              <c:pt idx="1269">
                <c:v>40213</c:v>
              </c:pt>
              <c:pt idx="1270">
                <c:v>40214</c:v>
              </c:pt>
              <c:pt idx="1271">
                <c:v>40217</c:v>
              </c:pt>
              <c:pt idx="1272">
                <c:v>40218</c:v>
              </c:pt>
              <c:pt idx="1273">
                <c:v>40219</c:v>
              </c:pt>
              <c:pt idx="1274">
                <c:v>40220</c:v>
              </c:pt>
              <c:pt idx="1275">
                <c:v>40221</c:v>
              </c:pt>
              <c:pt idx="1276">
                <c:v>40224</c:v>
              </c:pt>
              <c:pt idx="1277">
                <c:v>40225</c:v>
              </c:pt>
              <c:pt idx="1278">
                <c:v>40226</c:v>
              </c:pt>
              <c:pt idx="1279">
                <c:v>40227</c:v>
              </c:pt>
              <c:pt idx="1280">
                <c:v>40228</c:v>
              </c:pt>
              <c:pt idx="1281">
                <c:v>40231</c:v>
              </c:pt>
              <c:pt idx="1282">
                <c:v>40232</c:v>
              </c:pt>
              <c:pt idx="1283">
                <c:v>40233</c:v>
              </c:pt>
              <c:pt idx="1284">
                <c:v>40234</c:v>
              </c:pt>
              <c:pt idx="1285">
                <c:v>40235</c:v>
              </c:pt>
              <c:pt idx="1286">
                <c:v>40238</c:v>
              </c:pt>
              <c:pt idx="1287">
                <c:v>40239</c:v>
              </c:pt>
              <c:pt idx="1288">
                <c:v>40240</c:v>
              </c:pt>
              <c:pt idx="1289">
                <c:v>40241</c:v>
              </c:pt>
              <c:pt idx="1290">
                <c:v>40242</c:v>
              </c:pt>
              <c:pt idx="1291">
                <c:v>40245</c:v>
              </c:pt>
              <c:pt idx="1292">
                <c:v>40246</c:v>
              </c:pt>
              <c:pt idx="1293">
                <c:v>40247</c:v>
              </c:pt>
              <c:pt idx="1294">
                <c:v>40248</c:v>
              </c:pt>
              <c:pt idx="1295">
                <c:v>40249</c:v>
              </c:pt>
              <c:pt idx="1296">
                <c:v>40252</c:v>
              </c:pt>
              <c:pt idx="1297">
                <c:v>40253</c:v>
              </c:pt>
              <c:pt idx="1298">
                <c:v>40254</c:v>
              </c:pt>
              <c:pt idx="1299">
                <c:v>40255</c:v>
              </c:pt>
              <c:pt idx="1300">
                <c:v>40256</c:v>
              </c:pt>
              <c:pt idx="1301">
                <c:v>40259</c:v>
              </c:pt>
              <c:pt idx="1302">
                <c:v>40260</c:v>
              </c:pt>
              <c:pt idx="1303">
                <c:v>40261</c:v>
              </c:pt>
              <c:pt idx="1304">
                <c:v>40262</c:v>
              </c:pt>
              <c:pt idx="1305">
                <c:v>40263</c:v>
              </c:pt>
              <c:pt idx="1306">
                <c:v>40266</c:v>
              </c:pt>
              <c:pt idx="1307">
                <c:v>40267</c:v>
              </c:pt>
              <c:pt idx="1308">
                <c:v>40268</c:v>
              </c:pt>
              <c:pt idx="1309">
                <c:v>40269</c:v>
              </c:pt>
              <c:pt idx="1310">
                <c:v>40274</c:v>
              </c:pt>
              <c:pt idx="1311">
                <c:v>40275</c:v>
              </c:pt>
              <c:pt idx="1312">
                <c:v>40276</c:v>
              </c:pt>
              <c:pt idx="1313">
                <c:v>40277</c:v>
              </c:pt>
              <c:pt idx="1314">
                <c:v>40280</c:v>
              </c:pt>
              <c:pt idx="1315">
                <c:v>40281</c:v>
              </c:pt>
              <c:pt idx="1316">
                <c:v>40282</c:v>
              </c:pt>
              <c:pt idx="1317">
                <c:v>40283</c:v>
              </c:pt>
              <c:pt idx="1318">
                <c:v>40284</c:v>
              </c:pt>
              <c:pt idx="1319">
                <c:v>40287</c:v>
              </c:pt>
              <c:pt idx="1320">
                <c:v>40288</c:v>
              </c:pt>
              <c:pt idx="1321">
                <c:v>40289</c:v>
              </c:pt>
              <c:pt idx="1322">
                <c:v>40290</c:v>
              </c:pt>
              <c:pt idx="1323">
                <c:v>40291</c:v>
              </c:pt>
              <c:pt idx="1324">
                <c:v>40295</c:v>
              </c:pt>
              <c:pt idx="1325">
                <c:v>40296</c:v>
              </c:pt>
              <c:pt idx="1326">
                <c:v>40297</c:v>
              </c:pt>
              <c:pt idx="1327">
                <c:v>40298</c:v>
              </c:pt>
              <c:pt idx="1328">
                <c:v>40301</c:v>
              </c:pt>
              <c:pt idx="1329">
                <c:v>40302</c:v>
              </c:pt>
              <c:pt idx="1330">
                <c:v>40303</c:v>
              </c:pt>
              <c:pt idx="1331">
                <c:v>40304</c:v>
              </c:pt>
              <c:pt idx="1332">
                <c:v>40305</c:v>
              </c:pt>
              <c:pt idx="1333">
                <c:v>40308</c:v>
              </c:pt>
              <c:pt idx="1334">
                <c:v>40309</c:v>
              </c:pt>
              <c:pt idx="1335">
                <c:v>40310</c:v>
              </c:pt>
              <c:pt idx="1336">
                <c:v>40311</c:v>
              </c:pt>
              <c:pt idx="1337">
                <c:v>40312</c:v>
              </c:pt>
              <c:pt idx="1338">
                <c:v>40315</c:v>
              </c:pt>
              <c:pt idx="1339">
                <c:v>40316</c:v>
              </c:pt>
              <c:pt idx="1340">
                <c:v>40317</c:v>
              </c:pt>
              <c:pt idx="1341">
                <c:v>40318</c:v>
              </c:pt>
              <c:pt idx="1342">
                <c:v>40319</c:v>
              </c:pt>
              <c:pt idx="1343">
                <c:v>40322</c:v>
              </c:pt>
              <c:pt idx="1344">
                <c:v>40323</c:v>
              </c:pt>
              <c:pt idx="1345">
                <c:v>40324</c:v>
              </c:pt>
              <c:pt idx="1346">
                <c:v>40325</c:v>
              </c:pt>
              <c:pt idx="1347">
                <c:v>40326</c:v>
              </c:pt>
              <c:pt idx="1348">
                <c:v>40329</c:v>
              </c:pt>
              <c:pt idx="1349">
                <c:v>40330</c:v>
              </c:pt>
              <c:pt idx="1350">
                <c:v>40331</c:v>
              </c:pt>
              <c:pt idx="1351">
                <c:v>40332</c:v>
              </c:pt>
              <c:pt idx="1352">
                <c:v>40333</c:v>
              </c:pt>
              <c:pt idx="1353">
                <c:v>40336</c:v>
              </c:pt>
              <c:pt idx="1354">
                <c:v>40337</c:v>
              </c:pt>
              <c:pt idx="1355">
                <c:v>40338</c:v>
              </c:pt>
              <c:pt idx="1356">
                <c:v>40339</c:v>
              </c:pt>
              <c:pt idx="1357">
                <c:v>40340</c:v>
              </c:pt>
              <c:pt idx="1358">
                <c:v>40344</c:v>
              </c:pt>
              <c:pt idx="1359">
                <c:v>40345</c:v>
              </c:pt>
              <c:pt idx="1360">
                <c:v>40346</c:v>
              </c:pt>
              <c:pt idx="1361">
                <c:v>40347</c:v>
              </c:pt>
              <c:pt idx="1362">
                <c:v>40350</c:v>
              </c:pt>
              <c:pt idx="1363">
                <c:v>40351</c:v>
              </c:pt>
              <c:pt idx="1364">
                <c:v>40352</c:v>
              </c:pt>
              <c:pt idx="1365">
                <c:v>40353</c:v>
              </c:pt>
              <c:pt idx="1366">
                <c:v>40354</c:v>
              </c:pt>
              <c:pt idx="1367">
                <c:v>40357</c:v>
              </c:pt>
              <c:pt idx="1368">
                <c:v>40358</c:v>
              </c:pt>
              <c:pt idx="1369">
                <c:v>40359</c:v>
              </c:pt>
              <c:pt idx="1370">
                <c:v>40360</c:v>
              </c:pt>
              <c:pt idx="1371">
                <c:v>40361</c:v>
              </c:pt>
              <c:pt idx="1372">
                <c:v>40364</c:v>
              </c:pt>
              <c:pt idx="1373">
                <c:v>40365</c:v>
              </c:pt>
              <c:pt idx="1374">
                <c:v>40366</c:v>
              </c:pt>
              <c:pt idx="1375">
                <c:v>40367</c:v>
              </c:pt>
              <c:pt idx="1376">
                <c:v>40368</c:v>
              </c:pt>
              <c:pt idx="1377">
                <c:v>40371</c:v>
              </c:pt>
              <c:pt idx="1378">
                <c:v>40372</c:v>
              </c:pt>
              <c:pt idx="1379">
                <c:v>40373</c:v>
              </c:pt>
              <c:pt idx="1380">
                <c:v>40374</c:v>
              </c:pt>
              <c:pt idx="1381">
                <c:v>40375</c:v>
              </c:pt>
              <c:pt idx="1382">
                <c:v>40378</c:v>
              </c:pt>
              <c:pt idx="1383">
                <c:v>40379</c:v>
              </c:pt>
              <c:pt idx="1384">
                <c:v>40380</c:v>
              </c:pt>
              <c:pt idx="1385">
                <c:v>40381</c:v>
              </c:pt>
              <c:pt idx="1386">
                <c:v>40382</c:v>
              </c:pt>
              <c:pt idx="1387">
                <c:v>40385</c:v>
              </c:pt>
              <c:pt idx="1388">
                <c:v>40386</c:v>
              </c:pt>
              <c:pt idx="1389">
                <c:v>40387</c:v>
              </c:pt>
              <c:pt idx="1390">
                <c:v>40388</c:v>
              </c:pt>
              <c:pt idx="1391">
                <c:v>40389</c:v>
              </c:pt>
              <c:pt idx="1392">
                <c:v>40392</c:v>
              </c:pt>
              <c:pt idx="1393">
                <c:v>40393</c:v>
              </c:pt>
              <c:pt idx="1394">
                <c:v>40394</c:v>
              </c:pt>
              <c:pt idx="1395">
                <c:v>40395</c:v>
              </c:pt>
              <c:pt idx="1396">
                <c:v>40396</c:v>
              </c:pt>
              <c:pt idx="1397">
                <c:v>40399</c:v>
              </c:pt>
              <c:pt idx="1398">
                <c:v>40400</c:v>
              </c:pt>
              <c:pt idx="1399">
                <c:v>40401</c:v>
              </c:pt>
              <c:pt idx="1400">
                <c:v>40402</c:v>
              </c:pt>
              <c:pt idx="1401">
                <c:v>40403</c:v>
              </c:pt>
              <c:pt idx="1402">
                <c:v>40406</c:v>
              </c:pt>
              <c:pt idx="1403">
                <c:v>40407</c:v>
              </c:pt>
              <c:pt idx="1404">
                <c:v>40408</c:v>
              </c:pt>
              <c:pt idx="1405">
                <c:v>40409</c:v>
              </c:pt>
              <c:pt idx="1406">
                <c:v>40410</c:v>
              </c:pt>
              <c:pt idx="1407">
                <c:v>40413</c:v>
              </c:pt>
              <c:pt idx="1408">
                <c:v>40414</c:v>
              </c:pt>
              <c:pt idx="1409">
                <c:v>40415</c:v>
              </c:pt>
              <c:pt idx="1410">
                <c:v>40416</c:v>
              </c:pt>
              <c:pt idx="1411">
                <c:v>40417</c:v>
              </c:pt>
              <c:pt idx="1412">
                <c:v>40420</c:v>
              </c:pt>
              <c:pt idx="1413">
                <c:v>40421</c:v>
              </c:pt>
              <c:pt idx="1414">
                <c:v>40422</c:v>
              </c:pt>
              <c:pt idx="1415">
                <c:v>40423</c:v>
              </c:pt>
              <c:pt idx="1416">
                <c:v>40424</c:v>
              </c:pt>
              <c:pt idx="1417">
                <c:v>40427</c:v>
              </c:pt>
              <c:pt idx="1418">
                <c:v>40428</c:v>
              </c:pt>
              <c:pt idx="1419">
                <c:v>40429</c:v>
              </c:pt>
              <c:pt idx="1420">
                <c:v>40430</c:v>
              </c:pt>
              <c:pt idx="1421">
                <c:v>40431</c:v>
              </c:pt>
              <c:pt idx="1422">
                <c:v>40434</c:v>
              </c:pt>
              <c:pt idx="1423">
                <c:v>40435</c:v>
              </c:pt>
              <c:pt idx="1424">
                <c:v>40436</c:v>
              </c:pt>
              <c:pt idx="1425">
                <c:v>40437</c:v>
              </c:pt>
              <c:pt idx="1426">
                <c:v>40438</c:v>
              </c:pt>
              <c:pt idx="1427">
                <c:v>40441</c:v>
              </c:pt>
              <c:pt idx="1428">
                <c:v>40442</c:v>
              </c:pt>
              <c:pt idx="1429">
                <c:v>40443</c:v>
              </c:pt>
              <c:pt idx="1430">
                <c:v>40444</c:v>
              </c:pt>
              <c:pt idx="1431">
                <c:v>40445</c:v>
              </c:pt>
              <c:pt idx="1432">
                <c:v>40448</c:v>
              </c:pt>
              <c:pt idx="1433">
                <c:v>40449</c:v>
              </c:pt>
              <c:pt idx="1434">
                <c:v>40450</c:v>
              </c:pt>
              <c:pt idx="1435">
                <c:v>40451</c:v>
              </c:pt>
              <c:pt idx="1436">
                <c:v>40452</c:v>
              </c:pt>
              <c:pt idx="1437">
                <c:v>40455</c:v>
              </c:pt>
              <c:pt idx="1438">
                <c:v>40456</c:v>
              </c:pt>
              <c:pt idx="1439">
                <c:v>40457</c:v>
              </c:pt>
              <c:pt idx="1440">
                <c:v>40458</c:v>
              </c:pt>
              <c:pt idx="1441">
                <c:v>40459</c:v>
              </c:pt>
              <c:pt idx="1442">
                <c:v>40462</c:v>
              </c:pt>
              <c:pt idx="1443">
                <c:v>40463</c:v>
              </c:pt>
              <c:pt idx="1444">
                <c:v>40464</c:v>
              </c:pt>
              <c:pt idx="1445">
                <c:v>40465</c:v>
              </c:pt>
              <c:pt idx="1446">
                <c:v>40466</c:v>
              </c:pt>
              <c:pt idx="1447">
                <c:v>40469</c:v>
              </c:pt>
              <c:pt idx="1448">
                <c:v>40470</c:v>
              </c:pt>
              <c:pt idx="1449">
                <c:v>40471</c:v>
              </c:pt>
              <c:pt idx="1450">
                <c:v>40472</c:v>
              </c:pt>
              <c:pt idx="1451">
                <c:v>40473</c:v>
              </c:pt>
              <c:pt idx="1452">
                <c:v>40476</c:v>
              </c:pt>
              <c:pt idx="1453">
                <c:v>40477</c:v>
              </c:pt>
              <c:pt idx="1454">
                <c:v>40478</c:v>
              </c:pt>
              <c:pt idx="1455">
                <c:v>40479</c:v>
              </c:pt>
              <c:pt idx="1456">
                <c:v>40480</c:v>
              </c:pt>
              <c:pt idx="1457">
                <c:v>40483</c:v>
              </c:pt>
              <c:pt idx="1458">
                <c:v>40484</c:v>
              </c:pt>
              <c:pt idx="1459">
                <c:v>40485</c:v>
              </c:pt>
              <c:pt idx="1460">
                <c:v>40486</c:v>
              </c:pt>
              <c:pt idx="1461">
                <c:v>40487</c:v>
              </c:pt>
              <c:pt idx="1462">
                <c:v>40490</c:v>
              </c:pt>
              <c:pt idx="1463">
                <c:v>40491</c:v>
              </c:pt>
              <c:pt idx="1464">
                <c:v>40492</c:v>
              </c:pt>
              <c:pt idx="1465">
                <c:v>40493</c:v>
              </c:pt>
              <c:pt idx="1466">
                <c:v>40494</c:v>
              </c:pt>
              <c:pt idx="1467">
                <c:v>40497</c:v>
              </c:pt>
              <c:pt idx="1468">
                <c:v>40498</c:v>
              </c:pt>
              <c:pt idx="1469">
                <c:v>40499</c:v>
              </c:pt>
              <c:pt idx="1470">
                <c:v>40500</c:v>
              </c:pt>
              <c:pt idx="1471">
                <c:v>40501</c:v>
              </c:pt>
              <c:pt idx="1472">
                <c:v>40504</c:v>
              </c:pt>
              <c:pt idx="1473">
                <c:v>40505</c:v>
              </c:pt>
              <c:pt idx="1474">
                <c:v>40506</c:v>
              </c:pt>
              <c:pt idx="1475">
                <c:v>40507</c:v>
              </c:pt>
              <c:pt idx="1476">
                <c:v>40508</c:v>
              </c:pt>
              <c:pt idx="1477">
                <c:v>40511</c:v>
              </c:pt>
              <c:pt idx="1478">
                <c:v>40512</c:v>
              </c:pt>
              <c:pt idx="1479">
                <c:v>40513</c:v>
              </c:pt>
              <c:pt idx="1480">
                <c:v>40514</c:v>
              </c:pt>
              <c:pt idx="1481">
                <c:v>40515</c:v>
              </c:pt>
              <c:pt idx="1482">
                <c:v>40518</c:v>
              </c:pt>
              <c:pt idx="1483">
                <c:v>40519</c:v>
              </c:pt>
              <c:pt idx="1484">
                <c:v>40520</c:v>
              </c:pt>
              <c:pt idx="1485">
                <c:v>40521</c:v>
              </c:pt>
              <c:pt idx="1486">
                <c:v>40522</c:v>
              </c:pt>
              <c:pt idx="1487">
                <c:v>40525</c:v>
              </c:pt>
              <c:pt idx="1488">
                <c:v>40526</c:v>
              </c:pt>
              <c:pt idx="1489">
                <c:v>40527</c:v>
              </c:pt>
              <c:pt idx="1490">
                <c:v>40528</c:v>
              </c:pt>
              <c:pt idx="1491">
                <c:v>40529</c:v>
              </c:pt>
              <c:pt idx="1492">
                <c:v>40532</c:v>
              </c:pt>
              <c:pt idx="1493">
                <c:v>40533</c:v>
              </c:pt>
              <c:pt idx="1494">
                <c:v>40534</c:v>
              </c:pt>
              <c:pt idx="1495">
                <c:v>40535</c:v>
              </c:pt>
              <c:pt idx="1496">
                <c:v>40536</c:v>
              </c:pt>
              <c:pt idx="1497">
                <c:v>40541</c:v>
              </c:pt>
              <c:pt idx="1498">
                <c:v>40542</c:v>
              </c:pt>
              <c:pt idx="1499">
                <c:v>40543</c:v>
              </c:pt>
              <c:pt idx="1500">
                <c:v>40547</c:v>
              </c:pt>
              <c:pt idx="1501">
                <c:v>40548</c:v>
              </c:pt>
              <c:pt idx="1502">
                <c:v>40549</c:v>
              </c:pt>
              <c:pt idx="1503">
                <c:v>40550</c:v>
              </c:pt>
              <c:pt idx="1504">
                <c:v>40553</c:v>
              </c:pt>
              <c:pt idx="1505">
                <c:v>40554</c:v>
              </c:pt>
              <c:pt idx="1506">
                <c:v>40555</c:v>
              </c:pt>
              <c:pt idx="1507">
                <c:v>40556</c:v>
              </c:pt>
              <c:pt idx="1508">
                <c:v>40557</c:v>
              </c:pt>
              <c:pt idx="1509">
                <c:v>40560</c:v>
              </c:pt>
              <c:pt idx="1510">
                <c:v>40561</c:v>
              </c:pt>
              <c:pt idx="1511">
                <c:v>40562</c:v>
              </c:pt>
              <c:pt idx="1512">
                <c:v>40563</c:v>
              </c:pt>
              <c:pt idx="1513">
                <c:v>40564</c:v>
              </c:pt>
              <c:pt idx="1514">
                <c:v>40567</c:v>
              </c:pt>
              <c:pt idx="1515">
                <c:v>40568</c:v>
              </c:pt>
              <c:pt idx="1516">
                <c:v>40570</c:v>
              </c:pt>
              <c:pt idx="1517">
                <c:v>40571</c:v>
              </c:pt>
              <c:pt idx="1518">
                <c:v>40574</c:v>
              </c:pt>
              <c:pt idx="1519">
                <c:v>40575</c:v>
              </c:pt>
              <c:pt idx="1520">
                <c:v>40576</c:v>
              </c:pt>
              <c:pt idx="1521">
                <c:v>40577</c:v>
              </c:pt>
              <c:pt idx="1522">
                <c:v>40578</c:v>
              </c:pt>
              <c:pt idx="1523">
                <c:v>40581</c:v>
              </c:pt>
              <c:pt idx="1524">
                <c:v>40582</c:v>
              </c:pt>
              <c:pt idx="1525">
                <c:v>40583</c:v>
              </c:pt>
              <c:pt idx="1526">
                <c:v>40584</c:v>
              </c:pt>
              <c:pt idx="1527">
                <c:v>40585</c:v>
              </c:pt>
              <c:pt idx="1528">
                <c:v>40588</c:v>
              </c:pt>
              <c:pt idx="1529">
                <c:v>40589</c:v>
              </c:pt>
              <c:pt idx="1530">
                <c:v>40590</c:v>
              </c:pt>
              <c:pt idx="1531">
                <c:v>40591</c:v>
              </c:pt>
              <c:pt idx="1532">
                <c:v>40592</c:v>
              </c:pt>
              <c:pt idx="1533">
                <c:v>40595</c:v>
              </c:pt>
              <c:pt idx="1534">
                <c:v>40596</c:v>
              </c:pt>
              <c:pt idx="1535">
                <c:v>40597</c:v>
              </c:pt>
              <c:pt idx="1536">
                <c:v>40598</c:v>
              </c:pt>
              <c:pt idx="1537">
                <c:v>40599</c:v>
              </c:pt>
              <c:pt idx="1538">
                <c:v>40602</c:v>
              </c:pt>
              <c:pt idx="1539">
                <c:v>40603</c:v>
              </c:pt>
              <c:pt idx="1540">
                <c:v>40604</c:v>
              </c:pt>
              <c:pt idx="1541">
                <c:v>40605</c:v>
              </c:pt>
              <c:pt idx="1542">
                <c:v>40606</c:v>
              </c:pt>
              <c:pt idx="1543">
                <c:v>40609</c:v>
              </c:pt>
              <c:pt idx="1544">
                <c:v>40610</c:v>
              </c:pt>
              <c:pt idx="1545">
                <c:v>40611</c:v>
              </c:pt>
              <c:pt idx="1546">
                <c:v>40612</c:v>
              </c:pt>
              <c:pt idx="1547">
                <c:v>40613</c:v>
              </c:pt>
              <c:pt idx="1548">
                <c:v>40616</c:v>
              </c:pt>
              <c:pt idx="1549">
                <c:v>40617</c:v>
              </c:pt>
              <c:pt idx="1550">
                <c:v>40618</c:v>
              </c:pt>
              <c:pt idx="1551">
                <c:v>40619</c:v>
              </c:pt>
              <c:pt idx="1552">
                <c:v>40620</c:v>
              </c:pt>
              <c:pt idx="1553">
                <c:v>40623</c:v>
              </c:pt>
              <c:pt idx="1554">
                <c:v>40624</c:v>
              </c:pt>
              <c:pt idx="1555">
                <c:v>40625</c:v>
              </c:pt>
              <c:pt idx="1556">
                <c:v>40626</c:v>
              </c:pt>
              <c:pt idx="1557">
                <c:v>40627</c:v>
              </c:pt>
              <c:pt idx="1558">
                <c:v>40630</c:v>
              </c:pt>
              <c:pt idx="1559">
                <c:v>40631</c:v>
              </c:pt>
              <c:pt idx="1560">
                <c:v>40632</c:v>
              </c:pt>
              <c:pt idx="1561">
                <c:v>40633</c:v>
              </c:pt>
              <c:pt idx="1562">
                <c:v>40634</c:v>
              </c:pt>
              <c:pt idx="1563">
                <c:v>40637</c:v>
              </c:pt>
              <c:pt idx="1564">
                <c:v>40638</c:v>
              </c:pt>
              <c:pt idx="1565">
                <c:v>40639</c:v>
              </c:pt>
              <c:pt idx="1566">
                <c:v>40640</c:v>
              </c:pt>
              <c:pt idx="1567">
                <c:v>40641</c:v>
              </c:pt>
              <c:pt idx="1568">
                <c:v>40644</c:v>
              </c:pt>
              <c:pt idx="1569">
                <c:v>40645</c:v>
              </c:pt>
              <c:pt idx="1570">
                <c:v>40646</c:v>
              </c:pt>
              <c:pt idx="1571">
                <c:v>40647</c:v>
              </c:pt>
              <c:pt idx="1572">
                <c:v>40648</c:v>
              </c:pt>
              <c:pt idx="1573">
                <c:v>40651</c:v>
              </c:pt>
              <c:pt idx="1574">
                <c:v>40652</c:v>
              </c:pt>
              <c:pt idx="1575">
                <c:v>40653</c:v>
              </c:pt>
              <c:pt idx="1576">
                <c:v>40654</c:v>
              </c:pt>
              <c:pt idx="1577">
                <c:v>40660</c:v>
              </c:pt>
              <c:pt idx="1578">
                <c:v>40661</c:v>
              </c:pt>
              <c:pt idx="1579">
                <c:v>40662</c:v>
              </c:pt>
              <c:pt idx="1580">
                <c:v>40665</c:v>
              </c:pt>
              <c:pt idx="1581">
                <c:v>40666</c:v>
              </c:pt>
              <c:pt idx="1582">
                <c:v>40667</c:v>
              </c:pt>
              <c:pt idx="1583">
                <c:v>40668</c:v>
              </c:pt>
              <c:pt idx="1584">
                <c:v>40669</c:v>
              </c:pt>
              <c:pt idx="1585">
                <c:v>40672</c:v>
              </c:pt>
              <c:pt idx="1586">
                <c:v>40673</c:v>
              </c:pt>
              <c:pt idx="1587">
                <c:v>40674</c:v>
              </c:pt>
              <c:pt idx="1588">
                <c:v>40675</c:v>
              </c:pt>
              <c:pt idx="1589">
                <c:v>40676</c:v>
              </c:pt>
              <c:pt idx="1590">
                <c:v>40679</c:v>
              </c:pt>
              <c:pt idx="1591">
                <c:v>40680</c:v>
              </c:pt>
              <c:pt idx="1592">
                <c:v>40681</c:v>
              </c:pt>
              <c:pt idx="1593">
                <c:v>40682</c:v>
              </c:pt>
              <c:pt idx="1594">
                <c:v>40683</c:v>
              </c:pt>
              <c:pt idx="1595">
                <c:v>40686</c:v>
              </c:pt>
              <c:pt idx="1596">
                <c:v>40687</c:v>
              </c:pt>
              <c:pt idx="1597">
                <c:v>40688</c:v>
              </c:pt>
              <c:pt idx="1598">
                <c:v>40689</c:v>
              </c:pt>
              <c:pt idx="1599">
                <c:v>40690</c:v>
              </c:pt>
              <c:pt idx="1600">
                <c:v>40693</c:v>
              </c:pt>
              <c:pt idx="1601">
                <c:v>40694</c:v>
              </c:pt>
              <c:pt idx="1602">
                <c:v>40695</c:v>
              </c:pt>
              <c:pt idx="1603">
                <c:v>40696</c:v>
              </c:pt>
              <c:pt idx="1604">
                <c:v>40697</c:v>
              </c:pt>
              <c:pt idx="1605">
                <c:v>40700</c:v>
              </c:pt>
              <c:pt idx="1606">
                <c:v>40701</c:v>
              </c:pt>
              <c:pt idx="1607">
                <c:v>40702</c:v>
              </c:pt>
              <c:pt idx="1608">
                <c:v>40703</c:v>
              </c:pt>
              <c:pt idx="1609">
                <c:v>40704</c:v>
              </c:pt>
              <c:pt idx="1610">
                <c:v>40708</c:v>
              </c:pt>
              <c:pt idx="1611">
                <c:v>40709</c:v>
              </c:pt>
              <c:pt idx="1612">
                <c:v>40710</c:v>
              </c:pt>
              <c:pt idx="1613">
                <c:v>40711</c:v>
              </c:pt>
              <c:pt idx="1614">
                <c:v>40714</c:v>
              </c:pt>
              <c:pt idx="1615">
                <c:v>40715</c:v>
              </c:pt>
              <c:pt idx="1616">
                <c:v>40716</c:v>
              </c:pt>
              <c:pt idx="1617">
                <c:v>40717</c:v>
              </c:pt>
              <c:pt idx="1618">
                <c:v>40718</c:v>
              </c:pt>
              <c:pt idx="1619">
                <c:v>40721</c:v>
              </c:pt>
              <c:pt idx="1620">
                <c:v>40722</c:v>
              </c:pt>
              <c:pt idx="1621">
                <c:v>40723</c:v>
              </c:pt>
              <c:pt idx="1622">
                <c:v>40724</c:v>
              </c:pt>
              <c:pt idx="1623">
                <c:v>40725</c:v>
              </c:pt>
              <c:pt idx="1624">
                <c:v>40728</c:v>
              </c:pt>
              <c:pt idx="1625">
                <c:v>40729</c:v>
              </c:pt>
              <c:pt idx="1626">
                <c:v>40730</c:v>
              </c:pt>
              <c:pt idx="1627">
                <c:v>40731</c:v>
              </c:pt>
              <c:pt idx="1628">
                <c:v>40732</c:v>
              </c:pt>
              <c:pt idx="1629">
                <c:v>40735</c:v>
              </c:pt>
              <c:pt idx="1630">
                <c:v>40736</c:v>
              </c:pt>
              <c:pt idx="1631">
                <c:v>40737</c:v>
              </c:pt>
              <c:pt idx="1632">
                <c:v>40738</c:v>
              </c:pt>
              <c:pt idx="1633">
                <c:v>40739</c:v>
              </c:pt>
              <c:pt idx="1634">
                <c:v>40742</c:v>
              </c:pt>
              <c:pt idx="1635">
                <c:v>40743</c:v>
              </c:pt>
              <c:pt idx="1636">
                <c:v>40744</c:v>
              </c:pt>
              <c:pt idx="1637">
                <c:v>40745</c:v>
              </c:pt>
              <c:pt idx="1638">
                <c:v>40746</c:v>
              </c:pt>
              <c:pt idx="1639">
                <c:v>40749</c:v>
              </c:pt>
              <c:pt idx="1640">
                <c:v>40750</c:v>
              </c:pt>
              <c:pt idx="1641">
                <c:v>40751</c:v>
              </c:pt>
              <c:pt idx="1642">
                <c:v>40752</c:v>
              </c:pt>
              <c:pt idx="1643">
                <c:v>40753</c:v>
              </c:pt>
              <c:pt idx="1644">
                <c:v>40757</c:v>
              </c:pt>
              <c:pt idx="1645">
                <c:v>40758</c:v>
              </c:pt>
              <c:pt idx="1646">
                <c:v>40759</c:v>
              </c:pt>
              <c:pt idx="1647">
                <c:v>40760</c:v>
              </c:pt>
              <c:pt idx="1648">
                <c:v>40763</c:v>
              </c:pt>
              <c:pt idx="1649">
                <c:v>40764</c:v>
              </c:pt>
              <c:pt idx="1650">
                <c:v>40765</c:v>
              </c:pt>
              <c:pt idx="1651">
                <c:v>40766</c:v>
              </c:pt>
              <c:pt idx="1652">
                <c:v>40767</c:v>
              </c:pt>
              <c:pt idx="1653">
                <c:v>40770</c:v>
              </c:pt>
              <c:pt idx="1654">
                <c:v>40771</c:v>
              </c:pt>
              <c:pt idx="1655">
                <c:v>40772</c:v>
              </c:pt>
              <c:pt idx="1656">
                <c:v>40773</c:v>
              </c:pt>
              <c:pt idx="1657">
                <c:v>40774</c:v>
              </c:pt>
              <c:pt idx="1658">
                <c:v>40777</c:v>
              </c:pt>
              <c:pt idx="1659">
                <c:v>40778</c:v>
              </c:pt>
              <c:pt idx="1660">
                <c:v>40779</c:v>
              </c:pt>
              <c:pt idx="1661">
                <c:v>40780</c:v>
              </c:pt>
              <c:pt idx="1662">
                <c:v>40781</c:v>
              </c:pt>
              <c:pt idx="1663">
                <c:v>40784</c:v>
              </c:pt>
              <c:pt idx="1664">
                <c:v>40785</c:v>
              </c:pt>
              <c:pt idx="1665">
                <c:v>40786</c:v>
              </c:pt>
              <c:pt idx="1666">
                <c:v>40787</c:v>
              </c:pt>
              <c:pt idx="1667">
                <c:v>40788</c:v>
              </c:pt>
              <c:pt idx="1668">
                <c:v>40791</c:v>
              </c:pt>
              <c:pt idx="1669">
                <c:v>40792</c:v>
              </c:pt>
              <c:pt idx="1670">
                <c:v>40793</c:v>
              </c:pt>
              <c:pt idx="1671">
                <c:v>40794</c:v>
              </c:pt>
              <c:pt idx="1672">
                <c:v>40795</c:v>
              </c:pt>
              <c:pt idx="1673">
                <c:v>40798</c:v>
              </c:pt>
              <c:pt idx="1674">
                <c:v>40799</c:v>
              </c:pt>
              <c:pt idx="1675">
                <c:v>40800</c:v>
              </c:pt>
              <c:pt idx="1676">
                <c:v>40801</c:v>
              </c:pt>
              <c:pt idx="1677">
                <c:v>40802</c:v>
              </c:pt>
              <c:pt idx="1678">
                <c:v>40805</c:v>
              </c:pt>
              <c:pt idx="1679">
                <c:v>40806</c:v>
              </c:pt>
              <c:pt idx="1680">
                <c:v>40807</c:v>
              </c:pt>
              <c:pt idx="1681">
                <c:v>40808</c:v>
              </c:pt>
              <c:pt idx="1682">
                <c:v>40809</c:v>
              </c:pt>
              <c:pt idx="1683">
                <c:v>40812</c:v>
              </c:pt>
              <c:pt idx="1684">
                <c:v>40813</c:v>
              </c:pt>
              <c:pt idx="1685">
                <c:v>40814</c:v>
              </c:pt>
              <c:pt idx="1686">
                <c:v>40815</c:v>
              </c:pt>
              <c:pt idx="1687">
                <c:v>40816</c:v>
              </c:pt>
              <c:pt idx="1688">
                <c:v>40820</c:v>
              </c:pt>
              <c:pt idx="1689">
                <c:v>40821</c:v>
              </c:pt>
              <c:pt idx="1690">
                <c:v>40822</c:v>
              </c:pt>
              <c:pt idx="1691">
                <c:v>40823</c:v>
              </c:pt>
              <c:pt idx="1692">
                <c:v>40826</c:v>
              </c:pt>
              <c:pt idx="1693">
                <c:v>40827</c:v>
              </c:pt>
              <c:pt idx="1694">
                <c:v>40828</c:v>
              </c:pt>
              <c:pt idx="1695">
                <c:v>40829</c:v>
              </c:pt>
              <c:pt idx="1696">
                <c:v>40830</c:v>
              </c:pt>
              <c:pt idx="1697">
                <c:v>40833</c:v>
              </c:pt>
              <c:pt idx="1698">
                <c:v>40834</c:v>
              </c:pt>
              <c:pt idx="1699">
                <c:v>40835</c:v>
              </c:pt>
              <c:pt idx="1700">
                <c:v>40836</c:v>
              </c:pt>
              <c:pt idx="1701">
                <c:v>40837</c:v>
              </c:pt>
              <c:pt idx="1702">
                <c:v>40840</c:v>
              </c:pt>
              <c:pt idx="1703">
                <c:v>40841</c:v>
              </c:pt>
              <c:pt idx="1704">
                <c:v>40842</c:v>
              </c:pt>
              <c:pt idx="1705">
                <c:v>40843</c:v>
              </c:pt>
              <c:pt idx="1706">
                <c:v>40844</c:v>
              </c:pt>
              <c:pt idx="1707">
                <c:v>40847</c:v>
              </c:pt>
              <c:pt idx="1708">
                <c:v>40848</c:v>
              </c:pt>
              <c:pt idx="1709">
                <c:v>40849</c:v>
              </c:pt>
              <c:pt idx="1710">
                <c:v>40850</c:v>
              </c:pt>
              <c:pt idx="1711">
                <c:v>40851</c:v>
              </c:pt>
              <c:pt idx="1712">
                <c:v>40854</c:v>
              </c:pt>
              <c:pt idx="1713">
                <c:v>40855</c:v>
              </c:pt>
              <c:pt idx="1714">
                <c:v>40856</c:v>
              </c:pt>
              <c:pt idx="1715">
                <c:v>40857</c:v>
              </c:pt>
              <c:pt idx="1716">
                <c:v>40858</c:v>
              </c:pt>
              <c:pt idx="1717">
                <c:v>40861</c:v>
              </c:pt>
              <c:pt idx="1718">
                <c:v>40862</c:v>
              </c:pt>
              <c:pt idx="1719">
                <c:v>40863</c:v>
              </c:pt>
              <c:pt idx="1720">
                <c:v>40864</c:v>
              </c:pt>
              <c:pt idx="1721">
                <c:v>40865</c:v>
              </c:pt>
              <c:pt idx="1722">
                <c:v>40868</c:v>
              </c:pt>
              <c:pt idx="1723">
                <c:v>40869</c:v>
              </c:pt>
              <c:pt idx="1724">
                <c:v>40870</c:v>
              </c:pt>
              <c:pt idx="1725">
                <c:v>40871</c:v>
              </c:pt>
              <c:pt idx="1726">
                <c:v>40872</c:v>
              </c:pt>
              <c:pt idx="1727">
                <c:v>40875</c:v>
              </c:pt>
              <c:pt idx="1728">
                <c:v>40876</c:v>
              </c:pt>
              <c:pt idx="1729">
                <c:v>40877</c:v>
              </c:pt>
              <c:pt idx="1730">
                <c:v>40878</c:v>
              </c:pt>
              <c:pt idx="1731">
                <c:v>40879</c:v>
              </c:pt>
              <c:pt idx="1732">
                <c:v>40882</c:v>
              </c:pt>
              <c:pt idx="1733">
                <c:v>40883</c:v>
              </c:pt>
              <c:pt idx="1734">
                <c:v>40884</c:v>
              </c:pt>
              <c:pt idx="1735">
                <c:v>40885</c:v>
              </c:pt>
              <c:pt idx="1736">
                <c:v>40886</c:v>
              </c:pt>
              <c:pt idx="1737">
                <c:v>40889</c:v>
              </c:pt>
              <c:pt idx="1738">
                <c:v>40890</c:v>
              </c:pt>
              <c:pt idx="1739">
                <c:v>40891</c:v>
              </c:pt>
              <c:pt idx="1740">
                <c:v>40892</c:v>
              </c:pt>
              <c:pt idx="1741">
                <c:v>40893</c:v>
              </c:pt>
              <c:pt idx="1742">
                <c:v>40896</c:v>
              </c:pt>
              <c:pt idx="1743">
                <c:v>40897</c:v>
              </c:pt>
              <c:pt idx="1744">
                <c:v>40898</c:v>
              </c:pt>
              <c:pt idx="1745">
                <c:v>40899</c:v>
              </c:pt>
              <c:pt idx="1746">
                <c:v>40900</c:v>
              </c:pt>
              <c:pt idx="1747">
                <c:v>40905</c:v>
              </c:pt>
              <c:pt idx="1748">
                <c:v>40906</c:v>
              </c:pt>
              <c:pt idx="1749">
                <c:v>40907</c:v>
              </c:pt>
              <c:pt idx="1750">
                <c:v>40911</c:v>
              </c:pt>
              <c:pt idx="1751">
                <c:v>40912</c:v>
              </c:pt>
              <c:pt idx="1752">
                <c:v>40913</c:v>
              </c:pt>
              <c:pt idx="1753">
                <c:v>40914</c:v>
              </c:pt>
              <c:pt idx="1754">
                <c:v>40917</c:v>
              </c:pt>
              <c:pt idx="1755">
                <c:v>40918</c:v>
              </c:pt>
              <c:pt idx="1756">
                <c:v>40919</c:v>
              </c:pt>
              <c:pt idx="1757">
                <c:v>40920</c:v>
              </c:pt>
              <c:pt idx="1758">
                <c:v>40921</c:v>
              </c:pt>
              <c:pt idx="1759">
                <c:v>40924</c:v>
              </c:pt>
              <c:pt idx="1760">
                <c:v>40925</c:v>
              </c:pt>
              <c:pt idx="1761">
                <c:v>40926</c:v>
              </c:pt>
              <c:pt idx="1762">
                <c:v>40927</c:v>
              </c:pt>
              <c:pt idx="1763">
                <c:v>40928</c:v>
              </c:pt>
              <c:pt idx="1764">
                <c:v>40931</c:v>
              </c:pt>
              <c:pt idx="1765">
                <c:v>40932</c:v>
              </c:pt>
              <c:pt idx="1766">
                <c:v>40933</c:v>
              </c:pt>
              <c:pt idx="1767">
                <c:v>40935</c:v>
              </c:pt>
              <c:pt idx="1768">
                <c:v>40938</c:v>
              </c:pt>
              <c:pt idx="1769">
                <c:v>40939</c:v>
              </c:pt>
              <c:pt idx="1770">
                <c:v>40940</c:v>
              </c:pt>
              <c:pt idx="1771">
                <c:v>40941</c:v>
              </c:pt>
              <c:pt idx="1772">
                <c:v>40942</c:v>
              </c:pt>
              <c:pt idx="1773">
                <c:v>40945</c:v>
              </c:pt>
              <c:pt idx="1774">
                <c:v>40946</c:v>
              </c:pt>
              <c:pt idx="1775">
                <c:v>40947</c:v>
              </c:pt>
              <c:pt idx="1776">
                <c:v>40948</c:v>
              </c:pt>
              <c:pt idx="1777">
                <c:v>40949</c:v>
              </c:pt>
              <c:pt idx="1778">
                <c:v>40952</c:v>
              </c:pt>
              <c:pt idx="1779">
                <c:v>40953</c:v>
              </c:pt>
              <c:pt idx="1780">
                <c:v>40954</c:v>
              </c:pt>
              <c:pt idx="1781">
                <c:v>40955</c:v>
              </c:pt>
              <c:pt idx="1782">
                <c:v>40956</c:v>
              </c:pt>
              <c:pt idx="1783">
                <c:v>40959</c:v>
              </c:pt>
              <c:pt idx="1784">
                <c:v>40960</c:v>
              </c:pt>
              <c:pt idx="1785">
                <c:v>40961</c:v>
              </c:pt>
              <c:pt idx="1786">
                <c:v>40962</c:v>
              </c:pt>
              <c:pt idx="1787">
                <c:v>40963</c:v>
              </c:pt>
              <c:pt idx="1788">
                <c:v>40966</c:v>
              </c:pt>
              <c:pt idx="1789">
                <c:v>40967</c:v>
              </c:pt>
              <c:pt idx="1790">
                <c:v>40968</c:v>
              </c:pt>
              <c:pt idx="1791">
                <c:v>40969</c:v>
              </c:pt>
              <c:pt idx="1792">
                <c:v>40970</c:v>
              </c:pt>
              <c:pt idx="1793">
                <c:v>40973</c:v>
              </c:pt>
              <c:pt idx="1794">
                <c:v>40974</c:v>
              </c:pt>
              <c:pt idx="1795">
                <c:v>40975</c:v>
              </c:pt>
              <c:pt idx="1796">
                <c:v>40976</c:v>
              </c:pt>
              <c:pt idx="1797">
                <c:v>40977</c:v>
              </c:pt>
              <c:pt idx="1798">
                <c:v>40980</c:v>
              </c:pt>
              <c:pt idx="1799">
                <c:v>40981</c:v>
              </c:pt>
              <c:pt idx="1800">
                <c:v>40982</c:v>
              </c:pt>
              <c:pt idx="1801">
                <c:v>40983</c:v>
              </c:pt>
              <c:pt idx="1802">
                <c:v>40984</c:v>
              </c:pt>
              <c:pt idx="1803">
                <c:v>40987</c:v>
              </c:pt>
              <c:pt idx="1804">
                <c:v>40988</c:v>
              </c:pt>
              <c:pt idx="1805">
                <c:v>40989</c:v>
              </c:pt>
              <c:pt idx="1806">
                <c:v>40990</c:v>
              </c:pt>
              <c:pt idx="1807">
                <c:v>40991</c:v>
              </c:pt>
              <c:pt idx="1808">
                <c:v>40994</c:v>
              </c:pt>
              <c:pt idx="1809">
                <c:v>40995</c:v>
              </c:pt>
              <c:pt idx="1810">
                <c:v>40996</c:v>
              </c:pt>
              <c:pt idx="1811">
                <c:v>40997</c:v>
              </c:pt>
              <c:pt idx="1812">
                <c:v>40998</c:v>
              </c:pt>
              <c:pt idx="1813">
                <c:v>41001</c:v>
              </c:pt>
              <c:pt idx="1814">
                <c:v>41002</c:v>
              </c:pt>
              <c:pt idx="1815">
                <c:v>41003</c:v>
              </c:pt>
              <c:pt idx="1816">
                <c:v>41004</c:v>
              </c:pt>
              <c:pt idx="1817">
                <c:v>41009</c:v>
              </c:pt>
              <c:pt idx="1818">
                <c:v>41010</c:v>
              </c:pt>
              <c:pt idx="1819">
                <c:v>41011</c:v>
              </c:pt>
              <c:pt idx="1820">
                <c:v>41012</c:v>
              </c:pt>
              <c:pt idx="1821">
                <c:v>41015</c:v>
              </c:pt>
              <c:pt idx="1822">
                <c:v>41016</c:v>
              </c:pt>
              <c:pt idx="1823">
                <c:v>41017</c:v>
              </c:pt>
              <c:pt idx="1824">
                <c:v>41018</c:v>
              </c:pt>
              <c:pt idx="1825">
                <c:v>41019</c:v>
              </c:pt>
              <c:pt idx="1826">
                <c:v>41022</c:v>
              </c:pt>
              <c:pt idx="1827">
                <c:v>41023</c:v>
              </c:pt>
              <c:pt idx="1828">
                <c:v>41025</c:v>
              </c:pt>
              <c:pt idx="1829">
                <c:v>41026</c:v>
              </c:pt>
              <c:pt idx="1830">
                <c:v>41029</c:v>
              </c:pt>
              <c:pt idx="1831">
                <c:v>41030</c:v>
              </c:pt>
              <c:pt idx="1832">
                <c:v>41031</c:v>
              </c:pt>
              <c:pt idx="1833">
                <c:v>41032</c:v>
              </c:pt>
              <c:pt idx="1834">
                <c:v>41033</c:v>
              </c:pt>
              <c:pt idx="1835">
                <c:v>41036</c:v>
              </c:pt>
              <c:pt idx="1836">
                <c:v>41037</c:v>
              </c:pt>
              <c:pt idx="1837">
                <c:v>41038</c:v>
              </c:pt>
              <c:pt idx="1838">
                <c:v>41039</c:v>
              </c:pt>
              <c:pt idx="1839">
                <c:v>41040</c:v>
              </c:pt>
              <c:pt idx="1840">
                <c:v>41043</c:v>
              </c:pt>
              <c:pt idx="1841">
                <c:v>41044</c:v>
              </c:pt>
              <c:pt idx="1842">
                <c:v>41045</c:v>
              </c:pt>
              <c:pt idx="1843">
                <c:v>41046</c:v>
              </c:pt>
              <c:pt idx="1844">
                <c:v>41047</c:v>
              </c:pt>
              <c:pt idx="1845">
                <c:v>41050</c:v>
              </c:pt>
              <c:pt idx="1846">
                <c:v>41051</c:v>
              </c:pt>
              <c:pt idx="1847">
                <c:v>41052</c:v>
              </c:pt>
              <c:pt idx="1848">
                <c:v>41053</c:v>
              </c:pt>
              <c:pt idx="1849">
                <c:v>41054</c:v>
              </c:pt>
              <c:pt idx="1850">
                <c:v>41057</c:v>
              </c:pt>
              <c:pt idx="1851">
                <c:v>41058</c:v>
              </c:pt>
              <c:pt idx="1852">
                <c:v>41059</c:v>
              </c:pt>
              <c:pt idx="1853">
                <c:v>41060</c:v>
              </c:pt>
              <c:pt idx="1854">
                <c:v>41061</c:v>
              </c:pt>
              <c:pt idx="1855">
                <c:v>41064</c:v>
              </c:pt>
              <c:pt idx="1856">
                <c:v>41065</c:v>
              </c:pt>
              <c:pt idx="1857">
                <c:v>41066</c:v>
              </c:pt>
              <c:pt idx="1858">
                <c:v>41067</c:v>
              </c:pt>
              <c:pt idx="1859">
                <c:v>41068</c:v>
              </c:pt>
              <c:pt idx="1860">
                <c:v>41072</c:v>
              </c:pt>
              <c:pt idx="1861">
                <c:v>41073</c:v>
              </c:pt>
              <c:pt idx="1862">
                <c:v>41074</c:v>
              </c:pt>
              <c:pt idx="1863">
                <c:v>41075</c:v>
              </c:pt>
              <c:pt idx="1864">
                <c:v>41078</c:v>
              </c:pt>
              <c:pt idx="1865">
                <c:v>41079</c:v>
              </c:pt>
              <c:pt idx="1866">
                <c:v>41080</c:v>
              </c:pt>
              <c:pt idx="1867">
                <c:v>41081</c:v>
              </c:pt>
              <c:pt idx="1868">
                <c:v>41082</c:v>
              </c:pt>
              <c:pt idx="1869">
                <c:v>41085</c:v>
              </c:pt>
              <c:pt idx="1870">
                <c:v>41086</c:v>
              </c:pt>
              <c:pt idx="1871">
                <c:v>41087</c:v>
              </c:pt>
              <c:pt idx="1872">
                <c:v>41088</c:v>
              </c:pt>
              <c:pt idx="1873">
                <c:v>41089</c:v>
              </c:pt>
              <c:pt idx="1874">
                <c:v>41092</c:v>
              </c:pt>
              <c:pt idx="1875">
                <c:v>41093</c:v>
              </c:pt>
              <c:pt idx="1876">
                <c:v>41094</c:v>
              </c:pt>
              <c:pt idx="1877">
                <c:v>41095</c:v>
              </c:pt>
              <c:pt idx="1878">
                <c:v>41096</c:v>
              </c:pt>
              <c:pt idx="1879">
                <c:v>41099</c:v>
              </c:pt>
              <c:pt idx="1880">
                <c:v>41100</c:v>
              </c:pt>
              <c:pt idx="1881">
                <c:v>41101</c:v>
              </c:pt>
              <c:pt idx="1882">
                <c:v>41102</c:v>
              </c:pt>
              <c:pt idx="1883">
                <c:v>41103</c:v>
              </c:pt>
              <c:pt idx="1884">
                <c:v>41106</c:v>
              </c:pt>
              <c:pt idx="1885">
                <c:v>41107</c:v>
              </c:pt>
              <c:pt idx="1886">
                <c:v>41108</c:v>
              </c:pt>
              <c:pt idx="1887">
                <c:v>41109</c:v>
              </c:pt>
              <c:pt idx="1888">
                <c:v>41110</c:v>
              </c:pt>
              <c:pt idx="1889">
                <c:v>41113</c:v>
              </c:pt>
              <c:pt idx="1890">
                <c:v>41114</c:v>
              </c:pt>
              <c:pt idx="1891">
                <c:v>41115</c:v>
              </c:pt>
              <c:pt idx="1892">
                <c:v>41116</c:v>
              </c:pt>
              <c:pt idx="1893">
                <c:v>41117</c:v>
              </c:pt>
              <c:pt idx="1894">
                <c:v>41120</c:v>
              </c:pt>
              <c:pt idx="1895">
                <c:v>41121</c:v>
              </c:pt>
              <c:pt idx="1896">
                <c:v>41122</c:v>
              </c:pt>
              <c:pt idx="1897">
                <c:v>41123</c:v>
              </c:pt>
              <c:pt idx="1898">
                <c:v>41124</c:v>
              </c:pt>
              <c:pt idx="1899">
                <c:v>41127</c:v>
              </c:pt>
              <c:pt idx="1900">
                <c:v>41128</c:v>
              </c:pt>
              <c:pt idx="1901">
                <c:v>41129</c:v>
              </c:pt>
              <c:pt idx="1902">
                <c:v>41130</c:v>
              </c:pt>
              <c:pt idx="1903">
                <c:v>41131</c:v>
              </c:pt>
              <c:pt idx="1904">
                <c:v>41134</c:v>
              </c:pt>
              <c:pt idx="1905">
                <c:v>41135</c:v>
              </c:pt>
              <c:pt idx="1906">
                <c:v>41136</c:v>
              </c:pt>
              <c:pt idx="1907">
                <c:v>41137</c:v>
              </c:pt>
              <c:pt idx="1908">
                <c:v>41138</c:v>
              </c:pt>
              <c:pt idx="1909">
                <c:v>41141</c:v>
              </c:pt>
              <c:pt idx="1910">
                <c:v>41142</c:v>
              </c:pt>
              <c:pt idx="1911">
                <c:v>41143</c:v>
              </c:pt>
              <c:pt idx="1912">
                <c:v>41144</c:v>
              </c:pt>
              <c:pt idx="1913">
                <c:v>41145</c:v>
              </c:pt>
              <c:pt idx="1914">
                <c:v>41148</c:v>
              </c:pt>
              <c:pt idx="1915">
                <c:v>41149</c:v>
              </c:pt>
              <c:pt idx="1916">
                <c:v>41150</c:v>
              </c:pt>
              <c:pt idx="1917">
                <c:v>41151</c:v>
              </c:pt>
              <c:pt idx="1918">
                <c:v>41152</c:v>
              </c:pt>
              <c:pt idx="1919">
                <c:v>41155</c:v>
              </c:pt>
              <c:pt idx="1920">
                <c:v>41156</c:v>
              </c:pt>
              <c:pt idx="1921">
                <c:v>41157</c:v>
              </c:pt>
              <c:pt idx="1922">
                <c:v>41158</c:v>
              </c:pt>
              <c:pt idx="1923">
                <c:v>41159</c:v>
              </c:pt>
              <c:pt idx="1924">
                <c:v>41162</c:v>
              </c:pt>
              <c:pt idx="1925">
                <c:v>41163</c:v>
              </c:pt>
              <c:pt idx="1926">
                <c:v>41164</c:v>
              </c:pt>
              <c:pt idx="1927">
                <c:v>41165</c:v>
              </c:pt>
              <c:pt idx="1928">
                <c:v>41166</c:v>
              </c:pt>
              <c:pt idx="1929">
                <c:v>41169</c:v>
              </c:pt>
              <c:pt idx="1930">
                <c:v>41170</c:v>
              </c:pt>
              <c:pt idx="1931">
                <c:v>41171</c:v>
              </c:pt>
              <c:pt idx="1932">
                <c:v>41172</c:v>
              </c:pt>
              <c:pt idx="1933">
                <c:v>41173</c:v>
              </c:pt>
              <c:pt idx="1934">
                <c:v>41176</c:v>
              </c:pt>
              <c:pt idx="1935">
                <c:v>41177</c:v>
              </c:pt>
              <c:pt idx="1936">
                <c:v>41178</c:v>
              </c:pt>
              <c:pt idx="1937">
                <c:v>41179</c:v>
              </c:pt>
              <c:pt idx="1938">
                <c:v>41180</c:v>
              </c:pt>
              <c:pt idx="1939">
                <c:v>41183</c:v>
              </c:pt>
              <c:pt idx="1940">
                <c:v>41184</c:v>
              </c:pt>
              <c:pt idx="1941">
                <c:v>41185</c:v>
              </c:pt>
              <c:pt idx="1942">
                <c:v>41186</c:v>
              </c:pt>
              <c:pt idx="1943">
                <c:v>41187</c:v>
              </c:pt>
              <c:pt idx="1944">
                <c:v>41190</c:v>
              </c:pt>
              <c:pt idx="1945">
                <c:v>41191</c:v>
              </c:pt>
              <c:pt idx="1946">
                <c:v>41192</c:v>
              </c:pt>
              <c:pt idx="1947">
                <c:v>41193</c:v>
              </c:pt>
              <c:pt idx="1948">
                <c:v>41194</c:v>
              </c:pt>
              <c:pt idx="1949">
                <c:v>41197</c:v>
              </c:pt>
              <c:pt idx="1950">
                <c:v>41198</c:v>
              </c:pt>
              <c:pt idx="1951">
                <c:v>41199</c:v>
              </c:pt>
              <c:pt idx="1952">
                <c:v>41200</c:v>
              </c:pt>
              <c:pt idx="1953">
                <c:v>41201</c:v>
              </c:pt>
              <c:pt idx="1954">
                <c:v>41204</c:v>
              </c:pt>
              <c:pt idx="1955">
                <c:v>41205</c:v>
              </c:pt>
              <c:pt idx="1956">
                <c:v>41206</c:v>
              </c:pt>
              <c:pt idx="1957">
                <c:v>41207</c:v>
              </c:pt>
              <c:pt idx="1958">
                <c:v>41208</c:v>
              </c:pt>
              <c:pt idx="1959">
                <c:v>41211</c:v>
              </c:pt>
              <c:pt idx="1960">
                <c:v>41212</c:v>
              </c:pt>
              <c:pt idx="1961">
                <c:v>41213</c:v>
              </c:pt>
              <c:pt idx="1962">
                <c:v>41214</c:v>
              </c:pt>
              <c:pt idx="1963">
                <c:v>41215</c:v>
              </c:pt>
              <c:pt idx="1964">
                <c:v>41218</c:v>
              </c:pt>
              <c:pt idx="1965">
                <c:v>41219</c:v>
              </c:pt>
              <c:pt idx="1966">
                <c:v>41220</c:v>
              </c:pt>
              <c:pt idx="1967">
                <c:v>41221</c:v>
              </c:pt>
              <c:pt idx="1968">
                <c:v>41222</c:v>
              </c:pt>
              <c:pt idx="1969">
                <c:v>41225</c:v>
              </c:pt>
              <c:pt idx="1970">
                <c:v>41226</c:v>
              </c:pt>
              <c:pt idx="1971">
                <c:v>41227</c:v>
              </c:pt>
              <c:pt idx="1972">
                <c:v>41228</c:v>
              </c:pt>
              <c:pt idx="1973">
                <c:v>41229</c:v>
              </c:pt>
              <c:pt idx="1974">
                <c:v>41232</c:v>
              </c:pt>
              <c:pt idx="1975">
                <c:v>41233</c:v>
              </c:pt>
              <c:pt idx="1976">
                <c:v>41234</c:v>
              </c:pt>
              <c:pt idx="1977">
                <c:v>41235</c:v>
              </c:pt>
              <c:pt idx="1978">
                <c:v>41236</c:v>
              </c:pt>
              <c:pt idx="1979">
                <c:v>41239</c:v>
              </c:pt>
              <c:pt idx="1980">
                <c:v>41240</c:v>
              </c:pt>
              <c:pt idx="1981">
                <c:v>41241</c:v>
              </c:pt>
              <c:pt idx="1982">
                <c:v>41242</c:v>
              </c:pt>
              <c:pt idx="1983">
                <c:v>41243</c:v>
              </c:pt>
              <c:pt idx="1984">
                <c:v>41246</c:v>
              </c:pt>
              <c:pt idx="1985">
                <c:v>41247</c:v>
              </c:pt>
              <c:pt idx="1986">
                <c:v>41248</c:v>
              </c:pt>
              <c:pt idx="1987">
                <c:v>41249</c:v>
              </c:pt>
              <c:pt idx="1988">
                <c:v>41250</c:v>
              </c:pt>
              <c:pt idx="1989">
                <c:v>41253</c:v>
              </c:pt>
              <c:pt idx="1990">
                <c:v>41254</c:v>
              </c:pt>
              <c:pt idx="1991">
                <c:v>41255</c:v>
              </c:pt>
              <c:pt idx="1992">
                <c:v>41256</c:v>
              </c:pt>
              <c:pt idx="1993">
                <c:v>41257</c:v>
              </c:pt>
              <c:pt idx="1994">
                <c:v>41260</c:v>
              </c:pt>
              <c:pt idx="1995">
                <c:v>41261</c:v>
              </c:pt>
              <c:pt idx="1996">
                <c:v>41262</c:v>
              </c:pt>
              <c:pt idx="1997">
                <c:v>41263</c:v>
              </c:pt>
              <c:pt idx="1998">
                <c:v>41264</c:v>
              </c:pt>
              <c:pt idx="1999">
                <c:v>41267</c:v>
              </c:pt>
              <c:pt idx="2000">
                <c:v>41270</c:v>
              </c:pt>
              <c:pt idx="2001">
                <c:v>41271</c:v>
              </c:pt>
              <c:pt idx="2002">
                <c:v>41274</c:v>
              </c:pt>
              <c:pt idx="2003">
                <c:v>41276</c:v>
              </c:pt>
              <c:pt idx="2004">
                <c:v>41277</c:v>
              </c:pt>
              <c:pt idx="2005">
                <c:v>41278</c:v>
              </c:pt>
              <c:pt idx="2006">
                <c:v>41281</c:v>
              </c:pt>
              <c:pt idx="2007">
                <c:v>41282</c:v>
              </c:pt>
              <c:pt idx="2008">
                <c:v>41283</c:v>
              </c:pt>
              <c:pt idx="2009">
                <c:v>41284</c:v>
              </c:pt>
              <c:pt idx="2010">
                <c:v>41285</c:v>
              </c:pt>
              <c:pt idx="2011">
                <c:v>41288</c:v>
              </c:pt>
              <c:pt idx="2012">
                <c:v>41289</c:v>
              </c:pt>
              <c:pt idx="2013">
                <c:v>41290</c:v>
              </c:pt>
              <c:pt idx="2014">
                <c:v>41291</c:v>
              </c:pt>
              <c:pt idx="2015">
                <c:v>41292</c:v>
              </c:pt>
              <c:pt idx="2016">
                <c:v>41295</c:v>
              </c:pt>
              <c:pt idx="2017">
                <c:v>41296</c:v>
              </c:pt>
              <c:pt idx="2018">
                <c:v>41297</c:v>
              </c:pt>
              <c:pt idx="2019">
                <c:v>41298</c:v>
              </c:pt>
              <c:pt idx="2020">
                <c:v>41299</c:v>
              </c:pt>
              <c:pt idx="2021">
                <c:v>41303</c:v>
              </c:pt>
              <c:pt idx="2022">
                <c:v>41304</c:v>
              </c:pt>
              <c:pt idx="2023">
                <c:v>41305</c:v>
              </c:pt>
              <c:pt idx="2024">
                <c:v>41306</c:v>
              </c:pt>
              <c:pt idx="2025">
                <c:v>41309</c:v>
              </c:pt>
              <c:pt idx="2026">
                <c:v>41310</c:v>
              </c:pt>
              <c:pt idx="2027">
                <c:v>41311</c:v>
              </c:pt>
              <c:pt idx="2028">
                <c:v>41312</c:v>
              </c:pt>
              <c:pt idx="2029">
                <c:v>41313</c:v>
              </c:pt>
              <c:pt idx="2030">
                <c:v>41316</c:v>
              </c:pt>
              <c:pt idx="2031">
                <c:v>41317</c:v>
              </c:pt>
              <c:pt idx="2032">
                <c:v>41318</c:v>
              </c:pt>
              <c:pt idx="2033">
                <c:v>41319</c:v>
              </c:pt>
              <c:pt idx="2034">
                <c:v>41320</c:v>
              </c:pt>
              <c:pt idx="2035">
                <c:v>41323</c:v>
              </c:pt>
              <c:pt idx="2036">
                <c:v>41324</c:v>
              </c:pt>
              <c:pt idx="2037">
                <c:v>41325</c:v>
              </c:pt>
              <c:pt idx="2038">
                <c:v>41326</c:v>
              </c:pt>
              <c:pt idx="2039">
                <c:v>41327</c:v>
              </c:pt>
              <c:pt idx="2040">
                <c:v>41330</c:v>
              </c:pt>
              <c:pt idx="2041">
                <c:v>41331</c:v>
              </c:pt>
              <c:pt idx="2042">
                <c:v>41332</c:v>
              </c:pt>
              <c:pt idx="2043">
                <c:v>41333</c:v>
              </c:pt>
              <c:pt idx="2044">
                <c:v>41334</c:v>
              </c:pt>
              <c:pt idx="2045">
                <c:v>41337</c:v>
              </c:pt>
              <c:pt idx="2046">
                <c:v>41338</c:v>
              </c:pt>
              <c:pt idx="2047">
                <c:v>41339</c:v>
              </c:pt>
              <c:pt idx="2048">
                <c:v>41340</c:v>
              </c:pt>
              <c:pt idx="2049">
                <c:v>41341</c:v>
              </c:pt>
              <c:pt idx="2050">
                <c:v>41344</c:v>
              </c:pt>
              <c:pt idx="2051">
                <c:v>41345</c:v>
              </c:pt>
              <c:pt idx="2052">
                <c:v>41346</c:v>
              </c:pt>
              <c:pt idx="2053">
                <c:v>41347</c:v>
              </c:pt>
              <c:pt idx="2054">
                <c:v>41348</c:v>
              </c:pt>
              <c:pt idx="2055">
                <c:v>41351</c:v>
              </c:pt>
              <c:pt idx="2056">
                <c:v>41352</c:v>
              </c:pt>
              <c:pt idx="2057">
                <c:v>41353</c:v>
              </c:pt>
              <c:pt idx="2058">
                <c:v>41354</c:v>
              </c:pt>
              <c:pt idx="2059">
                <c:v>41355</c:v>
              </c:pt>
              <c:pt idx="2060">
                <c:v>41358</c:v>
              </c:pt>
              <c:pt idx="2061">
                <c:v>41359</c:v>
              </c:pt>
              <c:pt idx="2062">
                <c:v>41360</c:v>
              </c:pt>
              <c:pt idx="2063">
                <c:v>41361</c:v>
              </c:pt>
              <c:pt idx="2064">
                <c:v>41366</c:v>
              </c:pt>
              <c:pt idx="2065">
                <c:v>41367</c:v>
              </c:pt>
              <c:pt idx="2066">
                <c:v>41368</c:v>
              </c:pt>
              <c:pt idx="2067">
                <c:v>41369</c:v>
              </c:pt>
              <c:pt idx="2068">
                <c:v>41372</c:v>
              </c:pt>
              <c:pt idx="2069">
                <c:v>41373</c:v>
              </c:pt>
              <c:pt idx="2070">
                <c:v>41374</c:v>
              </c:pt>
              <c:pt idx="2071">
                <c:v>41375</c:v>
              </c:pt>
              <c:pt idx="2072">
                <c:v>41376</c:v>
              </c:pt>
              <c:pt idx="2073">
                <c:v>41379</c:v>
              </c:pt>
              <c:pt idx="2074">
                <c:v>41380</c:v>
              </c:pt>
              <c:pt idx="2075">
                <c:v>41381</c:v>
              </c:pt>
              <c:pt idx="2076">
                <c:v>41382</c:v>
              </c:pt>
              <c:pt idx="2077">
                <c:v>41383</c:v>
              </c:pt>
              <c:pt idx="2078">
                <c:v>41386</c:v>
              </c:pt>
              <c:pt idx="2079">
                <c:v>41387</c:v>
              </c:pt>
              <c:pt idx="2080">
                <c:v>41388</c:v>
              </c:pt>
              <c:pt idx="2081">
                <c:v>41390</c:v>
              </c:pt>
              <c:pt idx="2082">
                <c:v>41393</c:v>
              </c:pt>
              <c:pt idx="2083">
                <c:v>41394</c:v>
              </c:pt>
              <c:pt idx="2084">
                <c:v>41395</c:v>
              </c:pt>
              <c:pt idx="2085">
                <c:v>41396</c:v>
              </c:pt>
              <c:pt idx="2086">
                <c:v>41397</c:v>
              </c:pt>
              <c:pt idx="2087">
                <c:v>41400</c:v>
              </c:pt>
              <c:pt idx="2088">
                <c:v>41401</c:v>
              </c:pt>
              <c:pt idx="2089">
                <c:v>41402</c:v>
              </c:pt>
              <c:pt idx="2090">
                <c:v>41403</c:v>
              </c:pt>
              <c:pt idx="2091">
                <c:v>41404</c:v>
              </c:pt>
              <c:pt idx="2092">
                <c:v>41407</c:v>
              </c:pt>
              <c:pt idx="2093">
                <c:v>41408</c:v>
              </c:pt>
              <c:pt idx="2094">
                <c:v>41409</c:v>
              </c:pt>
              <c:pt idx="2095">
                <c:v>41410</c:v>
              </c:pt>
              <c:pt idx="2096">
                <c:v>41411</c:v>
              </c:pt>
              <c:pt idx="2097">
                <c:v>41414</c:v>
              </c:pt>
              <c:pt idx="2098">
                <c:v>41415</c:v>
              </c:pt>
              <c:pt idx="2099">
                <c:v>41416</c:v>
              </c:pt>
              <c:pt idx="2100">
                <c:v>41417</c:v>
              </c:pt>
              <c:pt idx="2101">
                <c:v>41418</c:v>
              </c:pt>
              <c:pt idx="2102">
                <c:v>41421</c:v>
              </c:pt>
              <c:pt idx="2103">
                <c:v>41422</c:v>
              </c:pt>
              <c:pt idx="2104">
                <c:v>41423</c:v>
              </c:pt>
              <c:pt idx="2105">
                <c:v>41424</c:v>
              </c:pt>
              <c:pt idx="2106">
                <c:v>41425</c:v>
              </c:pt>
              <c:pt idx="2107">
                <c:v>41428</c:v>
              </c:pt>
              <c:pt idx="2108">
                <c:v>41429</c:v>
              </c:pt>
              <c:pt idx="2109">
                <c:v>41430</c:v>
              </c:pt>
              <c:pt idx="2110">
                <c:v>41431</c:v>
              </c:pt>
              <c:pt idx="2111">
                <c:v>41432</c:v>
              </c:pt>
              <c:pt idx="2112">
                <c:v>41436</c:v>
              </c:pt>
              <c:pt idx="2113">
                <c:v>41437</c:v>
              </c:pt>
              <c:pt idx="2114">
                <c:v>41438</c:v>
              </c:pt>
              <c:pt idx="2115">
                <c:v>41439</c:v>
              </c:pt>
              <c:pt idx="2116">
                <c:v>41442</c:v>
              </c:pt>
              <c:pt idx="2117">
                <c:v>41443</c:v>
              </c:pt>
              <c:pt idx="2118">
                <c:v>41444</c:v>
              </c:pt>
              <c:pt idx="2119">
                <c:v>41445</c:v>
              </c:pt>
              <c:pt idx="2120">
                <c:v>41446</c:v>
              </c:pt>
              <c:pt idx="2121">
                <c:v>41449</c:v>
              </c:pt>
              <c:pt idx="2122">
                <c:v>41450</c:v>
              </c:pt>
              <c:pt idx="2123">
                <c:v>41451</c:v>
              </c:pt>
              <c:pt idx="2124">
                <c:v>41452</c:v>
              </c:pt>
              <c:pt idx="2125">
                <c:v>41453</c:v>
              </c:pt>
              <c:pt idx="2126">
                <c:v>41456</c:v>
              </c:pt>
              <c:pt idx="2127">
                <c:v>41457</c:v>
              </c:pt>
              <c:pt idx="2128">
                <c:v>41458</c:v>
              </c:pt>
              <c:pt idx="2129">
                <c:v>41459</c:v>
              </c:pt>
              <c:pt idx="2130">
                <c:v>41460</c:v>
              </c:pt>
              <c:pt idx="2131">
                <c:v>41463</c:v>
              </c:pt>
              <c:pt idx="2132">
                <c:v>41464</c:v>
              </c:pt>
              <c:pt idx="2133">
                <c:v>41465</c:v>
              </c:pt>
              <c:pt idx="2134">
                <c:v>41466</c:v>
              </c:pt>
              <c:pt idx="2135">
                <c:v>41467</c:v>
              </c:pt>
              <c:pt idx="2136">
                <c:v>41470</c:v>
              </c:pt>
              <c:pt idx="2137">
                <c:v>41471</c:v>
              </c:pt>
              <c:pt idx="2138">
                <c:v>41472</c:v>
              </c:pt>
              <c:pt idx="2139">
                <c:v>41473</c:v>
              </c:pt>
              <c:pt idx="2140">
                <c:v>41474</c:v>
              </c:pt>
              <c:pt idx="2141">
                <c:v>41477</c:v>
              </c:pt>
              <c:pt idx="2142">
                <c:v>41478</c:v>
              </c:pt>
              <c:pt idx="2143">
                <c:v>41479</c:v>
              </c:pt>
              <c:pt idx="2144">
                <c:v>41480</c:v>
              </c:pt>
              <c:pt idx="2145">
                <c:v>41481</c:v>
              </c:pt>
              <c:pt idx="2146">
                <c:v>41484</c:v>
              </c:pt>
              <c:pt idx="2147">
                <c:v>41485</c:v>
              </c:pt>
              <c:pt idx="2148">
                <c:v>41486</c:v>
              </c:pt>
              <c:pt idx="2149">
                <c:v>41487</c:v>
              </c:pt>
              <c:pt idx="2150">
                <c:v>41488</c:v>
              </c:pt>
              <c:pt idx="2151">
                <c:v>41492</c:v>
              </c:pt>
              <c:pt idx="2152">
                <c:v>41493</c:v>
              </c:pt>
              <c:pt idx="2153">
                <c:v>41494</c:v>
              </c:pt>
              <c:pt idx="2154">
                <c:v>41495</c:v>
              </c:pt>
              <c:pt idx="2155">
                <c:v>41498</c:v>
              </c:pt>
              <c:pt idx="2156">
                <c:v>41499</c:v>
              </c:pt>
              <c:pt idx="2157">
                <c:v>41500</c:v>
              </c:pt>
              <c:pt idx="2158">
                <c:v>41501</c:v>
              </c:pt>
              <c:pt idx="2159">
                <c:v>41502</c:v>
              </c:pt>
              <c:pt idx="2160">
                <c:v>41505</c:v>
              </c:pt>
              <c:pt idx="2161">
                <c:v>41506</c:v>
              </c:pt>
              <c:pt idx="2162">
                <c:v>41507</c:v>
              </c:pt>
              <c:pt idx="2163">
                <c:v>41508</c:v>
              </c:pt>
              <c:pt idx="2164">
                <c:v>41509</c:v>
              </c:pt>
              <c:pt idx="2165">
                <c:v>41512</c:v>
              </c:pt>
              <c:pt idx="2166">
                <c:v>41513</c:v>
              </c:pt>
              <c:pt idx="2167">
                <c:v>41514</c:v>
              </c:pt>
              <c:pt idx="2168">
                <c:v>41515</c:v>
              </c:pt>
              <c:pt idx="2169">
                <c:v>41516</c:v>
              </c:pt>
              <c:pt idx="2170">
                <c:v>41519</c:v>
              </c:pt>
              <c:pt idx="2171">
                <c:v>41520</c:v>
              </c:pt>
              <c:pt idx="2172">
                <c:v>41521</c:v>
              </c:pt>
              <c:pt idx="2173">
                <c:v>41522</c:v>
              </c:pt>
              <c:pt idx="2174">
                <c:v>41523</c:v>
              </c:pt>
              <c:pt idx="2175">
                <c:v>41526</c:v>
              </c:pt>
              <c:pt idx="2176">
                <c:v>41527</c:v>
              </c:pt>
              <c:pt idx="2177">
                <c:v>41528</c:v>
              </c:pt>
              <c:pt idx="2178">
                <c:v>41529</c:v>
              </c:pt>
              <c:pt idx="2179">
                <c:v>41530</c:v>
              </c:pt>
              <c:pt idx="2180">
                <c:v>41533</c:v>
              </c:pt>
              <c:pt idx="2181">
                <c:v>41534</c:v>
              </c:pt>
              <c:pt idx="2182">
                <c:v>41535</c:v>
              </c:pt>
              <c:pt idx="2183">
                <c:v>41536</c:v>
              </c:pt>
              <c:pt idx="2184">
                <c:v>41537</c:v>
              </c:pt>
              <c:pt idx="2185">
                <c:v>41540</c:v>
              </c:pt>
              <c:pt idx="2186">
                <c:v>41541</c:v>
              </c:pt>
              <c:pt idx="2187">
                <c:v>41542</c:v>
              </c:pt>
              <c:pt idx="2188">
                <c:v>41543</c:v>
              </c:pt>
              <c:pt idx="2189">
                <c:v>41544</c:v>
              </c:pt>
              <c:pt idx="2190">
                <c:v>41547</c:v>
              </c:pt>
              <c:pt idx="2191">
                <c:v>41548</c:v>
              </c:pt>
              <c:pt idx="2192">
                <c:v>41549</c:v>
              </c:pt>
              <c:pt idx="2193">
                <c:v>41550</c:v>
              </c:pt>
              <c:pt idx="2194">
                <c:v>41551</c:v>
              </c:pt>
              <c:pt idx="2195">
                <c:v>41555</c:v>
              </c:pt>
              <c:pt idx="2196">
                <c:v>41556</c:v>
              </c:pt>
              <c:pt idx="2197">
                <c:v>41557</c:v>
              </c:pt>
              <c:pt idx="2198">
                <c:v>41558</c:v>
              </c:pt>
              <c:pt idx="2199">
                <c:v>41561</c:v>
              </c:pt>
              <c:pt idx="2200">
                <c:v>41562</c:v>
              </c:pt>
              <c:pt idx="2201">
                <c:v>41563</c:v>
              </c:pt>
              <c:pt idx="2202">
                <c:v>41564</c:v>
              </c:pt>
              <c:pt idx="2203">
                <c:v>41565</c:v>
              </c:pt>
              <c:pt idx="2204">
                <c:v>41568</c:v>
              </c:pt>
              <c:pt idx="2205">
                <c:v>41569</c:v>
              </c:pt>
              <c:pt idx="2206">
                <c:v>41570</c:v>
              </c:pt>
              <c:pt idx="2207">
                <c:v>41571</c:v>
              </c:pt>
              <c:pt idx="2208">
                <c:v>41572</c:v>
              </c:pt>
              <c:pt idx="2209">
                <c:v>41575</c:v>
              </c:pt>
              <c:pt idx="2210">
                <c:v>41576</c:v>
              </c:pt>
              <c:pt idx="2211">
                <c:v>41577</c:v>
              </c:pt>
              <c:pt idx="2212">
                <c:v>41578</c:v>
              </c:pt>
              <c:pt idx="2213">
                <c:v>41579</c:v>
              </c:pt>
              <c:pt idx="2214">
                <c:v>41582</c:v>
              </c:pt>
              <c:pt idx="2215">
                <c:v>41583</c:v>
              </c:pt>
              <c:pt idx="2216">
                <c:v>41584</c:v>
              </c:pt>
              <c:pt idx="2217">
                <c:v>41585</c:v>
              </c:pt>
              <c:pt idx="2218">
                <c:v>41586</c:v>
              </c:pt>
              <c:pt idx="2219">
                <c:v>41589</c:v>
              </c:pt>
              <c:pt idx="2220">
                <c:v>41590</c:v>
              </c:pt>
              <c:pt idx="2221">
                <c:v>41591</c:v>
              </c:pt>
              <c:pt idx="2222">
                <c:v>41592</c:v>
              </c:pt>
              <c:pt idx="2223">
                <c:v>41593</c:v>
              </c:pt>
              <c:pt idx="2224">
                <c:v>41596</c:v>
              </c:pt>
              <c:pt idx="2225">
                <c:v>41597</c:v>
              </c:pt>
              <c:pt idx="2226">
                <c:v>41598</c:v>
              </c:pt>
              <c:pt idx="2227">
                <c:v>41599</c:v>
              </c:pt>
              <c:pt idx="2228">
                <c:v>41600</c:v>
              </c:pt>
              <c:pt idx="2229">
                <c:v>41603</c:v>
              </c:pt>
              <c:pt idx="2230">
                <c:v>41604</c:v>
              </c:pt>
              <c:pt idx="2231">
                <c:v>41605</c:v>
              </c:pt>
              <c:pt idx="2232">
                <c:v>41606</c:v>
              </c:pt>
              <c:pt idx="2233">
                <c:v>41607</c:v>
              </c:pt>
              <c:pt idx="2234">
                <c:v>41610</c:v>
              </c:pt>
              <c:pt idx="2235">
                <c:v>41611</c:v>
              </c:pt>
              <c:pt idx="2236">
                <c:v>41612</c:v>
              </c:pt>
              <c:pt idx="2237">
                <c:v>41613</c:v>
              </c:pt>
              <c:pt idx="2238">
                <c:v>41614</c:v>
              </c:pt>
              <c:pt idx="2239">
                <c:v>41617</c:v>
              </c:pt>
              <c:pt idx="2240">
                <c:v>41618</c:v>
              </c:pt>
              <c:pt idx="2241">
                <c:v>41619</c:v>
              </c:pt>
              <c:pt idx="2242">
                <c:v>41620</c:v>
              </c:pt>
              <c:pt idx="2243">
                <c:v>41621</c:v>
              </c:pt>
              <c:pt idx="2244">
                <c:v>41624</c:v>
              </c:pt>
              <c:pt idx="2245">
                <c:v>41625</c:v>
              </c:pt>
              <c:pt idx="2246">
                <c:v>41626</c:v>
              </c:pt>
              <c:pt idx="2247">
                <c:v>41627</c:v>
              </c:pt>
              <c:pt idx="2248">
                <c:v>41628</c:v>
              </c:pt>
              <c:pt idx="2249">
                <c:v>41631</c:v>
              </c:pt>
              <c:pt idx="2250">
                <c:v>41632</c:v>
              </c:pt>
              <c:pt idx="2251">
                <c:v>41635</c:v>
              </c:pt>
              <c:pt idx="2252">
                <c:v>41638</c:v>
              </c:pt>
              <c:pt idx="2253">
                <c:v>41639</c:v>
              </c:pt>
              <c:pt idx="2254">
                <c:v>41641</c:v>
              </c:pt>
              <c:pt idx="2255">
                <c:v>41642</c:v>
              </c:pt>
              <c:pt idx="2256">
                <c:v>41645</c:v>
              </c:pt>
              <c:pt idx="2257">
                <c:v>41646</c:v>
              </c:pt>
              <c:pt idx="2258">
                <c:v>41647</c:v>
              </c:pt>
              <c:pt idx="2259">
                <c:v>41648</c:v>
              </c:pt>
              <c:pt idx="2260">
                <c:v>41649</c:v>
              </c:pt>
              <c:pt idx="2261">
                <c:v>41652</c:v>
              </c:pt>
              <c:pt idx="2262">
                <c:v>41653</c:v>
              </c:pt>
              <c:pt idx="2263">
                <c:v>41654</c:v>
              </c:pt>
              <c:pt idx="2264">
                <c:v>41655</c:v>
              </c:pt>
              <c:pt idx="2265">
                <c:v>41656</c:v>
              </c:pt>
              <c:pt idx="2266">
                <c:v>41659</c:v>
              </c:pt>
              <c:pt idx="2267">
                <c:v>41660</c:v>
              </c:pt>
              <c:pt idx="2268">
                <c:v>41661</c:v>
              </c:pt>
              <c:pt idx="2269">
                <c:v>41662</c:v>
              </c:pt>
              <c:pt idx="2270">
                <c:v>41663</c:v>
              </c:pt>
              <c:pt idx="2271">
                <c:v>41667</c:v>
              </c:pt>
              <c:pt idx="2272">
                <c:v>41668</c:v>
              </c:pt>
              <c:pt idx="2273">
                <c:v>41669</c:v>
              </c:pt>
              <c:pt idx="2274">
                <c:v>41670</c:v>
              </c:pt>
              <c:pt idx="2275">
                <c:v>41673</c:v>
              </c:pt>
              <c:pt idx="2276">
                <c:v>41674</c:v>
              </c:pt>
              <c:pt idx="2277">
                <c:v>41675</c:v>
              </c:pt>
              <c:pt idx="2278">
                <c:v>41676</c:v>
              </c:pt>
              <c:pt idx="2279">
                <c:v>41677</c:v>
              </c:pt>
              <c:pt idx="2280">
                <c:v>41680</c:v>
              </c:pt>
              <c:pt idx="2281">
                <c:v>41681</c:v>
              </c:pt>
              <c:pt idx="2282">
                <c:v>41682</c:v>
              </c:pt>
              <c:pt idx="2283">
                <c:v>41683</c:v>
              </c:pt>
              <c:pt idx="2284">
                <c:v>41684</c:v>
              </c:pt>
              <c:pt idx="2285">
                <c:v>41687</c:v>
              </c:pt>
              <c:pt idx="2286">
                <c:v>41688</c:v>
              </c:pt>
              <c:pt idx="2287">
                <c:v>41689</c:v>
              </c:pt>
              <c:pt idx="2288">
                <c:v>41690</c:v>
              </c:pt>
              <c:pt idx="2289">
                <c:v>41691</c:v>
              </c:pt>
              <c:pt idx="2290">
                <c:v>41694</c:v>
              </c:pt>
              <c:pt idx="2291">
                <c:v>41695</c:v>
              </c:pt>
              <c:pt idx="2292">
                <c:v>41696</c:v>
              </c:pt>
              <c:pt idx="2293">
                <c:v>41697</c:v>
              </c:pt>
              <c:pt idx="2294">
                <c:v>41698</c:v>
              </c:pt>
              <c:pt idx="2295">
                <c:v>41701</c:v>
              </c:pt>
              <c:pt idx="2296">
                <c:v>41702</c:v>
              </c:pt>
              <c:pt idx="2297">
                <c:v>41703</c:v>
              </c:pt>
              <c:pt idx="2298">
                <c:v>41704</c:v>
              </c:pt>
              <c:pt idx="2299">
                <c:v>41705</c:v>
              </c:pt>
              <c:pt idx="2300">
                <c:v>41708</c:v>
              </c:pt>
              <c:pt idx="2301">
                <c:v>41709</c:v>
              </c:pt>
              <c:pt idx="2302">
                <c:v>41710</c:v>
              </c:pt>
              <c:pt idx="2303">
                <c:v>41711</c:v>
              </c:pt>
              <c:pt idx="2304">
                <c:v>41712</c:v>
              </c:pt>
              <c:pt idx="2305">
                <c:v>41715</c:v>
              </c:pt>
              <c:pt idx="2306">
                <c:v>41716</c:v>
              </c:pt>
              <c:pt idx="2307">
                <c:v>41717</c:v>
              </c:pt>
              <c:pt idx="2308">
                <c:v>41718</c:v>
              </c:pt>
              <c:pt idx="2309">
                <c:v>41719</c:v>
              </c:pt>
              <c:pt idx="2310">
                <c:v>41722</c:v>
              </c:pt>
              <c:pt idx="2311">
                <c:v>41723</c:v>
              </c:pt>
              <c:pt idx="2312">
                <c:v>41724</c:v>
              </c:pt>
              <c:pt idx="2313">
                <c:v>41725</c:v>
              </c:pt>
              <c:pt idx="2314">
                <c:v>41726</c:v>
              </c:pt>
              <c:pt idx="2315">
                <c:v>41729</c:v>
              </c:pt>
              <c:pt idx="2316">
                <c:v>41730</c:v>
              </c:pt>
              <c:pt idx="2317">
                <c:v>41731</c:v>
              </c:pt>
              <c:pt idx="2318">
                <c:v>41732</c:v>
              </c:pt>
              <c:pt idx="2319">
                <c:v>41733</c:v>
              </c:pt>
              <c:pt idx="2320">
                <c:v>41736</c:v>
              </c:pt>
              <c:pt idx="2321">
                <c:v>41737</c:v>
              </c:pt>
              <c:pt idx="2322">
                <c:v>41738</c:v>
              </c:pt>
              <c:pt idx="2323">
                <c:v>41739</c:v>
              </c:pt>
              <c:pt idx="2324">
                <c:v>41740</c:v>
              </c:pt>
              <c:pt idx="2325">
                <c:v>41743</c:v>
              </c:pt>
              <c:pt idx="2326">
                <c:v>41744</c:v>
              </c:pt>
              <c:pt idx="2327">
                <c:v>41745</c:v>
              </c:pt>
              <c:pt idx="2328">
                <c:v>41746</c:v>
              </c:pt>
              <c:pt idx="2329">
                <c:v>41751</c:v>
              </c:pt>
              <c:pt idx="2330">
                <c:v>41752</c:v>
              </c:pt>
              <c:pt idx="2331">
                <c:v>41753</c:v>
              </c:pt>
              <c:pt idx="2332">
                <c:v>41757</c:v>
              </c:pt>
              <c:pt idx="2333">
                <c:v>41758</c:v>
              </c:pt>
              <c:pt idx="2334">
                <c:v>41759</c:v>
              </c:pt>
              <c:pt idx="2335">
                <c:v>41760</c:v>
              </c:pt>
              <c:pt idx="2336">
                <c:v>41761</c:v>
              </c:pt>
              <c:pt idx="2337">
                <c:v>41764</c:v>
              </c:pt>
              <c:pt idx="2338">
                <c:v>41765</c:v>
              </c:pt>
              <c:pt idx="2339">
                <c:v>41766</c:v>
              </c:pt>
              <c:pt idx="2340">
                <c:v>41767</c:v>
              </c:pt>
              <c:pt idx="2341">
                <c:v>41768</c:v>
              </c:pt>
              <c:pt idx="2342">
                <c:v>41771</c:v>
              </c:pt>
              <c:pt idx="2343">
                <c:v>41772</c:v>
              </c:pt>
              <c:pt idx="2344">
                <c:v>41773</c:v>
              </c:pt>
              <c:pt idx="2345">
                <c:v>41774</c:v>
              </c:pt>
              <c:pt idx="2346">
                <c:v>41775</c:v>
              </c:pt>
              <c:pt idx="2347">
                <c:v>41778</c:v>
              </c:pt>
              <c:pt idx="2348">
                <c:v>41779</c:v>
              </c:pt>
              <c:pt idx="2349">
                <c:v>41780</c:v>
              </c:pt>
              <c:pt idx="2350">
                <c:v>41781</c:v>
              </c:pt>
              <c:pt idx="2351">
                <c:v>41782</c:v>
              </c:pt>
              <c:pt idx="2352">
                <c:v>41785</c:v>
              </c:pt>
              <c:pt idx="2353">
                <c:v>41786</c:v>
              </c:pt>
              <c:pt idx="2354">
                <c:v>41787</c:v>
              </c:pt>
              <c:pt idx="2355">
                <c:v>41788</c:v>
              </c:pt>
              <c:pt idx="2356">
                <c:v>41789</c:v>
              </c:pt>
              <c:pt idx="2357">
                <c:v>41792</c:v>
              </c:pt>
              <c:pt idx="2358">
                <c:v>41793</c:v>
              </c:pt>
              <c:pt idx="2359">
                <c:v>41794</c:v>
              </c:pt>
              <c:pt idx="2360">
                <c:v>41795</c:v>
              </c:pt>
              <c:pt idx="2361">
                <c:v>41796</c:v>
              </c:pt>
              <c:pt idx="2362">
                <c:v>41800</c:v>
              </c:pt>
              <c:pt idx="2363">
                <c:v>41801</c:v>
              </c:pt>
              <c:pt idx="2364">
                <c:v>41802</c:v>
              </c:pt>
              <c:pt idx="2365">
                <c:v>41803</c:v>
              </c:pt>
              <c:pt idx="2366">
                <c:v>41806</c:v>
              </c:pt>
              <c:pt idx="2367">
                <c:v>41807</c:v>
              </c:pt>
              <c:pt idx="2368">
                <c:v>41808</c:v>
              </c:pt>
              <c:pt idx="2369">
                <c:v>41809</c:v>
              </c:pt>
              <c:pt idx="2370">
                <c:v>41810</c:v>
              </c:pt>
              <c:pt idx="2371">
                <c:v>41813</c:v>
              </c:pt>
              <c:pt idx="2372">
                <c:v>41814</c:v>
              </c:pt>
              <c:pt idx="2373">
                <c:v>41815</c:v>
              </c:pt>
              <c:pt idx="2374">
                <c:v>41816</c:v>
              </c:pt>
              <c:pt idx="2375">
                <c:v>41817</c:v>
              </c:pt>
              <c:pt idx="2376">
                <c:v>41820</c:v>
              </c:pt>
              <c:pt idx="2377">
                <c:v>41821</c:v>
              </c:pt>
              <c:pt idx="2378">
                <c:v>41822</c:v>
              </c:pt>
              <c:pt idx="2379">
                <c:v>41823</c:v>
              </c:pt>
              <c:pt idx="2380">
                <c:v>41824</c:v>
              </c:pt>
              <c:pt idx="2381">
                <c:v>41827</c:v>
              </c:pt>
              <c:pt idx="2382">
                <c:v>41828</c:v>
              </c:pt>
              <c:pt idx="2383">
                <c:v>41829</c:v>
              </c:pt>
              <c:pt idx="2384">
                <c:v>41830</c:v>
              </c:pt>
              <c:pt idx="2385">
                <c:v>41831</c:v>
              </c:pt>
              <c:pt idx="2386">
                <c:v>41834</c:v>
              </c:pt>
              <c:pt idx="2387">
                <c:v>41835</c:v>
              </c:pt>
              <c:pt idx="2388">
                <c:v>41836</c:v>
              </c:pt>
              <c:pt idx="2389">
                <c:v>41837</c:v>
              </c:pt>
              <c:pt idx="2390">
                <c:v>41838</c:v>
              </c:pt>
              <c:pt idx="2391">
                <c:v>41841</c:v>
              </c:pt>
              <c:pt idx="2392">
                <c:v>41842</c:v>
              </c:pt>
              <c:pt idx="2393">
                <c:v>41843</c:v>
              </c:pt>
              <c:pt idx="2394">
                <c:v>41844</c:v>
              </c:pt>
              <c:pt idx="2395">
                <c:v>41845</c:v>
              </c:pt>
              <c:pt idx="2396">
                <c:v>41848</c:v>
              </c:pt>
              <c:pt idx="2397">
                <c:v>41849</c:v>
              </c:pt>
              <c:pt idx="2398">
                <c:v>41850</c:v>
              </c:pt>
              <c:pt idx="2399">
                <c:v>41851</c:v>
              </c:pt>
              <c:pt idx="2400">
                <c:v>41852</c:v>
              </c:pt>
              <c:pt idx="2401">
                <c:v>41856</c:v>
              </c:pt>
              <c:pt idx="2402">
                <c:v>41857</c:v>
              </c:pt>
              <c:pt idx="2403">
                <c:v>41858</c:v>
              </c:pt>
              <c:pt idx="2404">
                <c:v>41859</c:v>
              </c:pt>
              <c:pt idx="2405">
                <c:v>41862</c:v>
              </c:pt>
              <c:pt idx="2406">
                <c:v>41863</c:v>
              </c:pt>
              <c:pt idx="2407">
                <c:v>41864</c:v>
              </c:pt>
              <c:pt idx="2408">
                <c:v>41865</c:v>
              </c:pt>
              <c:pt idx="2409">
                <c:v>41866</c:v>
              </c:pt>
              <c:pt idx="2410">
                <c:v>41869</c:v>
              </c:pt>
              <c:pt idx="2411">
                <c:v>41870</c:v>
              </c:pt>
              <c:pt idx="2412">
                <c:v>41871</c:v>
              </c:pt>
              <c:pt idx="2413">
                <c:v>41872</c:v>
              </c:pt>
              <c:pt idx="2414">
                <c:v>41873</c:v>
              </c:pt>
              <c:pt idx="2415">
                <c:v>41876</c:v>
              </c:pt>
              <c:pt idx="2416">
                <c:v>41877</c:v>
              </c:pt>
              <c:pt idx="2417">
                <c:v>41878</c:v>
              </c:pt>
              <c:pt idx="2418">
                <c:v>41879</c:v>
              </c:pt>
              <c:pt idx="2419">
                <c:v>41880</c:v>
              </c:pt>
              <c:pt idx="2420">
                <c:v>41883</c:v>
              </c:pt>
              <c:pt idx="2421">
                <c:v>41884</c:v>
              </c:pt>
              <c:pt idx="2422">
                <c:v>41885</c:v>
              </c:pt>
              <c:pt idx="2423">
                <c:v>41886</c:v>
              </c:pt>
              <c:pt idx="2424">
                <c:v>41887</c:v>
              </c:pt>
              <c:pt idx="2425">
                <c:v>41890</c:v>
              </c:pt>
              <c:pt idx="2426">
                <c:v>41891</c:v>
              </c:pt>
              <c:pt idx="2427">
                <c:v>41892</c:v>
              </c:pt>
              <c:pt idx="2428">
                <c:v>41893</c:v>
              </c:pt>
              <c:pt idx="2429">
                <c:v>41894</c:v>
              </c:pt>
              <c:pt idx="2430">
                <c:v>41897</c:v>
              </c:pt>
              <c:pt idx="2431">
                <c:v>41898</c:v>
              </c:pt>
              <c:pt idx="2432">
                <c:v>41899</c:v>
              </c:pt>
              <c:pt idx="2433">
                <c:v>41900</c:v>
              </c:pt>
              <c:pt idx="2434">
                <c:v>41901</c:v>
              </c:pt>
              <c:pt idx="2435">
                <c:v>41904</c:v>
              </c:pt>
              <c:pt idx="2436">
                <c:v>41905</c:v>
              </c:pt>
              <c:pt idx="2437">
                <c:v>41906</c:v>
              </c:pt>
              <c:pt idx="2438">
                <c:v>41907</c:v>
              </c:pt>
              <c:pt idx="2439">
                <c:v>41908</c:v>
              </c:pt>
              <c:pt idx="2440">
                <c:v>41911</c:v>
              </c:pt>
              <c:pt idx="2441">
                <c:v>41912</c:v>
              </c:pt>
              <c:pt idx="2442">
                <c:v>41913</c:v>
              </c:pt>
              <c:pt idx="2443">
                <c:v>41914</c:v>
              </c:pt>
              <c:pt idx="2444">
                <c:v>41915</c:v>
              </c:pt>
              <c:pt idx="2445">
                <c:v>41919</c:v>
              </c:pt>
              <c:pt idx="2446">
                <c:v>41920</c:v>
              </c:pt>
              <c:pt idx="2447">
                <c:v>41921</c:v>
              </c:pt>
              <c:pt idx="2448">
                <c:v>41922</c:v>
              </c:pt>
              <c:pt idx="2449">
                <c:v>41925</c:v>
              </c:pt>
              <c:pt idx="2450">
                <c:v>41926</c:v>
              </c:pt>
              <c:pt idx="2451">
                <c:v>41927</c:v>
              </c:pt>
              <c:pt idx="2452">
                <c:v>41928</c:v>
              </c:pt>
              <c:pt idx="2453">
                <c:v>41929</c:v>
              </c:pt>
              <c:pt idx="2454">
                <c:v>41932</c:v>
              </c:pt>
              <c:pt idx="2455">
                <c:v>41933</c:v>
              </c:pt>
              <c:pt idx="2456">
                <c:v>41934</c:v>
              </c:pt>
              <c:pt idx="2457">
                <c:v>41935</c:v>
              </c:pt>
              <c:pt idx="2458">
                <c:v>41936</c:v>
              </c:pt>
              <c:pt idx="2459">
                <c:v>41939</c:v>
              </c:pt>
              <c:pt idx="2460">
                <c:v>41940</c:v>
              </c:pt>
              <c:pt idx="2461">
                <c:v>41941</c:v>
              </c:pt>
              <c:pt idx="2462">
                <c:v>41942</c:v>
              </c:pt>
              <c:pt idx="2463">
                <c:v>41943</c:v>
              </c:pt>
              <c:pt idx="2464">
                <c:v>41946</c:v>
              </c:pt>
              <c:pt idx="2465">
                <c:v>41947</c:v>
              </c:pt>
              <c:pt idx="2466">
                <c:v>41948</c:v>
              </c:pt>
              <c:pt idx="2467">
                <c:v>41949</c:v>
              </c:pt>
              <c:pt idx="2468">
                <c:v>41950</c:v>
              </c:pt>
              <c:pt idx="2469">
                <c:v>41953</c:v>
              </c:pt>
              <c:pt idx="2470">
                <c:v>41954</c:v>
              </c:pt>
              <c:pt idx="2471">
                <c:v>41955</c:v>
              </c:pt>
              <c:pt idx="2472">
                <c:v>41956</c:v>
              </c:pt>
              <c:pt idx="2473">
                <c:v>41957</c:v>
              </c:pt>
              <c:pt idx="2474">
                <c:v>41960</c:v>
              </c:pt>
              <c:pt idx="2475">
                <c:v>41961</c:v>
              </c:pt>
              <c:pt idx="2476">
                <c:v>41962</c:v>
              </c:pt>
              <c:pt idx="2477">
                <c:v>41963</c:v>
              </c:pt>
              <c:pt idx="2478">
                <c:v>41964</c:v>
              </c:pt>
              <c:pt idx="2479">
                <c:v>41967</c:v>
              </c:pt>
              <c:pt idx="2480">
                <c:v>41968</c:v>
              </c:pt>
              <c:pt idx="2481">
                <c:v>41969</c:v>
              </c:pt>
              <c:pt idx="2482">
                <c:v>41970</c:v>
              </c:pt>
              <c:pt idx="2483">
                <c:v>41971</c:v>
              </c:pt>
              <c:pt idx="2484">
                <c:v>41974</c:v>
              </c:pt>
              <c:pt idx="2485">
                <c:v>41975</c:v>
              </c:pt>
              <c:pt idx="2486">
                <c:v>41976</c:v>
              </c:pt>
              <c:pt idx="2487">
                <c:v>41977</c:v>
              </c:pt>
              <c:pt idx="2488">
                <c:v>41978</c:v>
              </c:pt>
              <c:pt idx="2489">
                <c:v>41981</c:v>
              </c:pt>
              <c:pt idx="2490">
                <c:v>41982</c:v>
              </c:pt>
              <c:pt idx="2491">
                <c:v>41983</c:v>
              </c:pt>
              <c:pt idx="2492">
                <c:v>41984</c:v>
              </c:pt>
              <c:pt idx="2493">
                <c:v>41985</c:v>
              </c:pt>
              <c:pt idx="2494">
                <c:v>41988</c:v>
              </c:pt>
              <c:pt idx="2495">
                <c:v>41989</c:v>
              </c:pt>
              <c:pt idx="2496">
                <c:v>41990</c:v>
              </c:pt>
              <c:pt idx="2497">
                <c:v>41991</c:v>
              </c:pt>
              <c:pt idx="2498">
                <c:v>41992</c:v>
              </c:pt>
              <c:pt idx="2499">
                <c:v>41995</c:v>
              </c:pt>
              <c:pt idx="2500">
                <c:v>41996</c:v>
              </c:pt>
              <c:pt idx="2501">
                <c:v>41997</c:v>
              </c:pt>
              <c:pt idx="2502">
                <c:v>42002</c:v>
              </c:pt>
              <c:pt idx="2503">
                <c:v>42003</c:v>
              </c:pt>
              <c:pt idx="2504">
                <c:v>42004</c:v>
              </c:pt>
              <c:pt idx="2505">
                <c:v>42006</c:v>
              </c:pt>
              <c:pt idx="2506">
                <c:v>42009</c:v>
              </c:pt>
              <c:pt idx="2507">
                <c:v>42010</c:v>
              </c:pt>
              <c:pt idx="2508">
                <c:v>42011</c:v>
              </c:pt>
              <c:pt idx="2509">
                <c:v>42012</c:v>
              </c:pt>
              <c:pt idx="2510">
                <c:v>42013</c:v>
              </c:pt>
              <c:pt idx="2511">
                <c:v>42016</c:v>
              </c:pt>
              <c:pt idx="2512">
                <c:v>42017</c:v>
              </c:pt>
              <c:pt idx="2513">
                <c:v>42018</c:v>
              </c:pt>
              <c:pt idx="2514">
                <c:v>42019</c:v>
              </c:pt>
              <c:pt idx="2515">
                <c:v>42020</c:v>
              </c:pt>
              <c:pt idx="2516">
                <c:v>42023</c:v>
              </c:pt>
              <c:pt idx="2517">
                <c:v>42024</c:v>
              </c:pt>
              <c:pt idx="2518">
                <c:v>42025</c:v>
              </c:pt>
              <c:pt idx="2519">
                <c:v>42026</c:v>
              </c:pt>
              <c:pt idx="2520">
                <c:v>42027</c:v>
              </c:pt>
              <c:pt idx="2521">
                <c:v>42031</c:v>
              </c:pt>
              <c:pt idx="2522">
                <c:v>42032</c:v>
              </c:pt>
              <c:pt idx="2523">
                <c:v>42033</c:v>
              </c:pt>
              <c:pt idx="2524">
                <c:v>42034</c:v>
              </c:pt>
              <c:pt idx="2525">
                <c:v>42037</c:v>
              </c:pt>
              <c:pt idx="2526">
                <c:v>42038</c:v>
              </c:pt>
              <c:pt idx="2527">
                <c:v>42039</c:v>
              </c:pt>
              <c:pt idx="2528">
                <c:v>42040</c:v>
              </c:pt>
              <c:pt idx="2529">
                <c:v>42041</c:v>
              </c:pt>
              <c:pt idx="2530">
                <c:v>42044</c:v>
              </c:pt>
              <c:pt idx="2531">
                <c:v>42045</c:v>
              </c:pt>
              <c:pt idx="2532">
                <c:v>42046</c:v>
              </c:pt>
              <c:pt idx="2533">
                <c:v>42047</c:v>
              </c:pt>
              <c:pt idx="2534">
                <c:v>42048</c:v>
              </c:pt>
              <c:pt idx="2535">
                <c:v>42051</c:v>
              </c:pt>
              <c:pt idx="2536">
                <c:v>42052</c:v>
              </c:pt>
              <c:pt idx="2537">
                <c:v>42053</c:v>
              </c:pt>
              <c:pt idx="2538">
                <c:v>42054</c:v>
              </c:pt>
              <c:pt idx="2539">
                <c:v>42055</c:v>
              </c:pt>
              <c:pt idx="2540">
                <c:v>42058</c:v>
              </c:pt>
              <c:pt idx="2541">
                <c:v>42059</c:v>
              </c:pt>
              <c:pt idx="2542">
                <c:v>42060</c:v>
              </c:pt>
              <c:pt idx="2543">
                <c:v>42061</c:v>
              </c:pt>
              <c:pt idx="2544">
                <c:v>42062</c:v>
              </c:pt>
              <c:pt idx="2545">
                <c:v>42065</c:v>
              </c:pt>
              <c:pt idx="2546">
                <c:v>42066</c:v>
              </c:pt>
              <c:pt idx="2547">
                <c:v>42067</c:v>
              </c:pt>
              <c:pt idx="2548">
                <c:v>42068</c:v>
              </c:pt>
              <c:pt idx="2549">
                <c:v>42069</c:v>
              </c:pt>
              <c:pt idx="2550">
                <c:v>42072</c:v>
              </c:pt>
              <c:pt idx="2551">
                <c:v>42073</c:v>
              </c:pt>
              <c:pt idx="2552">
                <c:v>42074</c:v>
              </c:pt>
              <c:pt idx="2553">
                <c:v>42075</c:v>
              </c:pt>
              <c:pt idx="2554">
                <c:v>42076</c:v>
              </c:pt>
              <c:pt idx="2555">
                <c:v>42079</c:v>
              </c:pt>
              <c:pt idx="2556">
                <c:v>42080</c:v>
              </c:pt>
              <c:pt idx="2557">
                <c:v>42081</c:v>
              </c:pt>
              <c:pt idx="2558">
                <c:v>42082</c:v>
              </c:pt>
              <c:pt idx="2559">
                <c:v>42083</c:v>
              </c:pt>
              <c:pt idx="2560">
                <c:v>42086</c:v>
              </c:pt>
              <c:pt idx="2561">
                <c:v>42087</c:v>
              </c:pt>
              <c:pt idx="2562">
                <c:v>42088</c:v>
              </c:pt>
              <c:pt idx="2563">
                <c:v>42089</c:v>
              </c:pt>
              <c:pt idx="2564">
                <c:v>42090</c:v>
              </c:pt>
              <c:pt idx="2565">
                <c:v>42093</c:v>
              </c:pt>
              <c:pt idx="2566">
                <c:v>42094</c:v>
              </c:pt>
              <c:pt idx="2567">
                <c:v>42095</c:v>
              </c:pt>
              <c:pt idx="2568">
                <c:v>42096</c:v>
              </c:pt>
              <c:pt idx="2569">
                <c:v>42101</c:v>
              </c:pt>
              <c:pt idx="2570">
                <c:v>42102</c:v>
              </c:pt>
              <c:pt idx="2571">
                <c:v>42103</c:v>
              </c:pt>
              <c:pt idx="2572">
                <c:v>42104</c:v>
              </c:pt>
              <c:pt idx="2573">
                <c:v>42107</c:v>
              </c:pt>
              <c:pt idx="2574">
                <c:v>42108</c:v>
              </c:pt>
              <c:pt idx="2575">
                <c:v>42109</c:v>
              </c:pt>
              <c:pt idx="2576">
                <c:v>42110</c:v>
              </c:pt>
              <c:pt idx="2577">
                <c:v>42111</c:v>
              </c:pt>
              <c:pt idx="2578">
                <c:v>42114</c:v>
              </c:pt>
              <c:pt idx="2579">
                <c:v>42115</c:v>
              </c:pt>
              <c:pt idx="2580">
                <c:v>42116</c:v>
              </c:pt>
              <c:pt idx="2581">
                <c:v>42117</c:v>
              </c:pt>
              <c:pt idx="2582">
                <c:v>42118</c:v>
              </c:pt>
              <c:pt idx="2583">
                <c:v>42121</c:v>
              </c:pt>
              <c:pt idx="2584">
                <c:v>42122</c:v>
              </c:pt>
              <c:pt idx="2585">
                <c:v>42123</c:v>
              </c:pt>
              <c:pt idx="2586">
                <c:v>42124</c:v>
              </c:pt>
              <c:pt idx="2587">
                <c:v>42125</c:v>
              </c:pt>
              <c:pt idx="2588">
                <c:v>42128</c:v>
              </c:pt>
              <c:pt idx="2589">
                <c:v>42129</c:v>
              </c:pt>
              <c:pt idx="2590">
                <c:v>42130</c:v>
              </c:pt>
              <c:pt idx="2591">
                <c:v>42131</c:v>
              </c:pt>
              <c:pt idx="2592">
                <c:v>42132</c:v>
              </c:pt>
              <c:pt idx="2593">
                <c:v>42135</c:v>
              </c:pt>
              <c:pt idx="2594">
                <c:v>42136</c:v>
              </c:pt>
              <c:pt idx="2595">
                <c:v>42137</c:v>
              </c:pt>
              <c:pt idx="2596">
                <c:v>42138</c:v>
              </c:pt>
              <c:pt idx="2597">
                <c:v>42139</c:v>
              </c:pt>
              <c:pt idx="2598">
                <c:v>42142</c:v>
              </c:pt>
              <c:pt idx="2599">
                <c:v>42143</c:v>
              </c:pt>
              <c:pt idx="2600">
                <c:v>42144</c:v>
              </c:pt>
              <c:pt idx="2601">
                <c:v>42145</c:v>
              </c:pt>
              <c:pt idx="2602">
                <c:v>42146</c:v>
              </c:pt>
              <c:pt idx="2603">
                <c:v>42149</c:v>
              </c:pt>
              <c:pt idx="2604">
                <c:v>42150</c:v>
              </c:pt>
              <c:pt idx="2605">
                <c:v>42151</c:v>
              </c:pt>
              <c:pt idx="2606">
                <c:v>42152</c:v>
              </c:pt>
              <c:pt idx="2607">
                <c:v>42153</c:v>
              </c:pt>
              <c:pt idx="2608">
                <c:v>42156</c:v>
              </c:pt>
              <c:pt idx="2609">
                <c:v>42157</c:v>
              </c:pt>
              <c:pt idx="2610">
                <c:v>42158</c:v>
              </c:pt>
              <c:pt idx="2611">
                <c:v>42159</c:v>
              </c:pt>
              <c:pt idx="2612">
                <c:v>42160</c:v>
              </c:pt>
              <c:pt idx="2613">
                <c:v>42164</c:v>
              </c:pt>
              <c:pt idx="2614">
                <c:v>42165</c:v>
              </c:pt>
              <c:pt idx="2615">
                <c:v>42166</c:v>
              </c:pt>
              <c:pt idx="2616">
                <c:v>42167</c:v>
              </c:pt>
              <c:pt idx="2617">
                <c:v>42170</c:v>
              </c:pt>
              <c:pt idx="2618">
                <c:v>42171</c:v>
              </c:pt>
              <c:pt idx="2619">
                <c:v>42172</c:v>
              </c:pt>
              <c:pt idx="2620">
                <c:v>42173</c:v>
              </c:pt>
              <c:pt idx="2621">
                <c:v>42174</c:v>
              </c:pt>
              <c:pt idx="2622">
                <c:v>42177</c:v>
              </c:pt>
              <c:pt idx="2623">
                <c:v>42178</c:v>
              </c:pt>
              <c:pt idx="2624">
                <c:v>42179</c:v>
              </c:pt>
              <c:pt idx="2625">
                <c:v>42180</c:v>
              </c:pt>
              <c:pt idx="2626">
                <c:v>42181</c:v>
              </c:pt>
              <c:pt idx="2627">
                <c:v>42184</c:v>
              </c:pt>
              <c:pt idx="2628">
                <c:v>42185</c:v>
              </c:pt>
              <c:pt idx="2629">
                <c:v>42186</c:v>
              </c:pt>
              <c:pt idx="2630">
                <c:v>42187</c:v>
              </c:pt>
              <c:pt idx="2631">
                <c:v>42188</c:v>
              </c:pt>
              <c:pt idx="2632">
                <c:v>42191</c:v>
              </c:pt>
              <c:pt idx="2633">
                <c:v>42192</c:v>
              </c:pt>
              <c:pt idx="2634">
                <c:v>42193</c:v>
              </c:pt>
              <c:pt idx="2635">
                <c:v>42194</c:v>
              </c:pt>
              <c:pt idx="2636">
                <c:v>42195</c:v>
              </c:pt>
              <c:pt idx="2637">
                <c:v>42198</c:v>
              </c:pt>
              <c:pt idx="2638">
                <c:v>42199</c:v>
              </c:pt>
              <c:pt idx="2639">
                <c:v>42200</c:v>
              </c:pt>
              <c:pt idx="2640">
                <c:v>42201</c:v>
              </c:pt>
              <c:pt idx="2641">
                <c:v>42202</c:v>
              </c:pt>
              <c:pt idx="2642">
                <c:v>42205</c:v>
              </c:pt>
              <c:pt idx="2643">
                <c:v>42206</c:v>
              </c:pt>
              <c:pt idx="2644">
                <c:v>42207</c:v>
              </c:pt>
              <c:pt idx="2645">
                <c:v>42208</c:v>
              </c:pt>
              <c:pt idx="2646">
                <c:v>42209</c:v>
              </c:pt>
              <c:pt idx="2647">
                <c:v>42212</c:v>
              </c:pt>
              <c:pt idx="2648">
                <c:v>42213</c:v>
              </c:pt>
              <c:pt idx="2649">
                <c:v>42214</c:v>
              </c:pt>
              <c:pt idx="2650">
                <c:v>42215</c:v>
              </c:pt>
              <c:pt idx="2651">
                <c:v>42216</c:v>
              </c:pt>
              <c:pt idx="2652">
                <c:v>42220</c:v>
              </c:pt>
              <c:pt idx="2653">
                <c:v>42221</c:v>
              </c:pt>
              <c:pt idx="2654">
                <c:v>42222</c:v>
              </c:pt>
              <c:pt idx="2655">
                <c:v>42223</c:v>
              </c:pt>
              <c:pt idx="2656">
                <c:v>42226</c:v>
              </c:pt>
              <c:pt idx="2657">
                <c:v>42227</c:v>
              </c:pt>
              <c:pt idx="2658">
                <c:v>42228</c:v>
              </c:pt>
              <c:pt idx="2659">
                <c:v>42229</c:v>
              </c:pt>
              <c:pt idx="2660">
                <c:v>42230</c:v>
              </c:pt>
              <c:pt idx="2661">
                <c:v>42233</c:v>
              </c:pt>
              <c:pt idx="2662">
                <c:v>42234</c:v>
              </c:pt>
              <c:pt idx="2663">
                <c:v>42235</c:v>
              </c:pt>
              <c:pt idx="2664">
                <c:v>42236</c:v>
              </c:pt>
              <c:pt idx="2665">
                <c:v>42237</c:v>
              </c:pt>
              <c:pt idx="2666">
                <c:v>42240</c:v>
              </c:pt>
              <c:pt idx="2667">
                <c:v>42241</c:v>
              </c:pt>
              <c:pt idx="2668">
                <c:v>42242</c:v>
              </c:pt>
              <c:pt idx="2669">
                <c:v>42243</c:v>
              </c:pt>
              <c:pt idx="2670">
                <c:v>42244</c:v>
              </c:pt>
              <c:pt idx="2671">
                <c:v>42247</c:v>
              </c:pt>
              <c:pt idx="2672">
                <c:v>42248</c:v>
              </c:pt>
              <c:pt idx="2673">
                <c:v>42249</c:v>
              </c:pt>
              <c:pt idx="2674">
                <c:v>42250</c:v>
              </c:pt>
              <c:pt idx="2675">
                <c:v>42251</c:v>
              </c:pt>
              <c:pt idx="2676">
                <c:v>42254</c:v>
              </c:pt>
              <c:pt idx="2677">
                <c:v>42255</c:v>
              </c:pt>
              <c:pt idx="2678">
                <c:v>42256</c:v>
              </c:pt>
              <c:pt idx="2679">
                <c:v>42257</c:v>
              </c:pt>
              <c:pt idx="2680">
                <c:v>42258</c:v>
              </c:pt>
              <c:pt idx="2681">
                <c:v>42261</c:v>
              </c:pt>
              <c:pt idx="2682">
                <c:v>42262</c:v>
              </c:pt>
              <c:pt idx="2683">
                <c:v>42263</c:v>
              </c:pt>
              <c:pt idx="2684">
                <c:v>42264</c:v>
              </c:pt>
              <c:pt idx="2685">
                <c:v>42265</c:v>
              </c:pt>
              <c:pt idx="2686">
                <c:v>42268</c:v>
              </c:pt>
              <c:pt idx="2687">
                <c:v>42269</c:v>
              </c:pt>
              <c:pt idx="2688">
                <c:v>42270</c:v>
              </c:pt>
              <c:pt idx="2689">
                <c:v>42271</c:v>
              </c:pt>
              <c:pt idx="2690">
                <c:v>42272</c:v>
              </c:pt>
              <c:pt idx="2691">
                <c:v>42275</c:v>
              </c:pt>
              <c:pt idx="2692">
                <c:v>42276</c:v>
              </c:pt>
              <c:pt idx="2693">
                <c:v>42277</c:v>
              </c:pt>
              <c:pt idx="2694">
                <c:v>42278</c:v>
              </c:pt>
              <c:pt idx="2695">
                <c:v>42279</c:v>
              </c:pt>
              <c:pt idx="2696">
                <c:v>42283</c:v>
              </c:pt>
              <c:pt idx="2697">
                <c:v>42284</c:v>
              </c:pt>
              <c:pt idx="2698">
                <c:v>42285</c:v>
              </c:pt>
              <c:pt idx="2699">
                <c:v>42286</c:v>
              </c:pt>
              <c:pt idx="2700">
                <c:v>42289</c:v>
              </c:pt>
              <c:pt idx="2701">
                <c:v>42290</c:v>
              </c:pt>
              <c:pt idx="2702">
                <c:v>42291</c:v>
              </c:pt>
              <c:pt idx="2703">
                <c:v>42292</c:v>
              </c:pt>
              <c:pt idx="2704">
                <c:v>42293</c:v>
              </c:pt>
              <c:pt idx="2705">
                <c:v>42296</c:v>
              </c:pt>
              <c:pt idx="2706">
                <c:v>42297</c:v>
              </c:pt>
              <c:pt idx="2707">
                <c:v>42298</c:v>
              </c:pt>
              <c:pt idx="2708">
                <c:v>42299</c:v>
              </c:pt>
              <c:pt idx="2709">
                <c:v>42300</c:v>
              </c:pt>
              <c:pt idx="2710">
                <c:v>42303</c:v>
              </c:pt>
              <c:pt idx="2711">
                <c:v>42304</c:v>
              </c:pt>
              <c:pt idx="2712">
                <c:v>42305</c:v>
              </c:pt>
              <c:pt idx="2713">
                <c:v>42306</c:v>
              </c:pt>
              <c:pt idx="2714">
                <c:v>42307</c:v>
              </c:pt>
              <c:pt idx="2715">
                <c:v>42310</c:v>
              </c:pt>
              <c:pt idx="2716">
                <c:v>42311</c:v>
              </c:pt>
              <c:pt idx="2717">
                <c:v>42312</c:v>
              </c:pt>
              <c:pt idx="2718">
                <c:v>42313</c:v>
              </c:pt>
              <c:pt idx="2719">
                <c:v>42314</c:v>
              </c:pt>
              <c:pt idx="2720">
                <c:v>42317</c:v>
              </c:pt>
              <c:pt idx="2721">
                <c:v>42318</c:v>
              </c:pt>
              <c:pt idx="2722">
                <c:v>42319</c:v>
              </c:pt>
              <c:pt idx="2723">
                <c:v>42320</c:v>
              </c:pt>
              <c:pt idx="2724">
                <c:v>42321</c:v>
              </c:pt>
              <c:pt idx="2725">
                <c:v>42324</c:v>
              </c:pt>
              <c:pt idx="2726">
                <c:v>42325</c:v>
              </c:pt>
              <c:pt idx="2727">
                <c:v>42326</c:v>
              </c:pt>
              <c:pt idx="2728">
                <c:v>42327</c:v>
              </c:pt>
              <c:pt idx="2729">
                <c:v>42328</c:v>
              </c:pt>
              <c:pt idx="2730">
                <c:v>42331</c:v>
              </c:pt>
              <c:pt idx="2731">
                <c:v>42332</c:v>
              </c:pt>
              <c:pt idx="2732">
                <c:v>42333</c:v>
              </c:pt>
              <c:pt idx="2733">
                <c:v>42334</c:v>
              </c:pt>
              <c:pt idx="2734">
                <c:v>42335</c:v>
              </c:pt>
              <c:pt idx="2735">
                <c:v>42338</c:v>
              </c:pt>
              <c:pt idx="2736">
                <c:v>42339</c:v>
              </c:pt>
              <c:pt idx="2737">
                <c:v>42340</c:v>
              </c:pt>
              <c:pt idx="2738">
                <c:v>42341</c:v>
              </c:pt>
              <c:pt idx="2739">
                <c:v>42342</c:v>
              </c:pt>
              <c:pt idx="2740">
                <c:v>42345</c:v>
              </c:pt>
              <c:pt idx="2741">
                <c:v>42346</c:v>
              </c:pt>
              <c:pt idx="2742">
                <c:v>42347</c:v>
              </c:pt>
              <c:pt idx="2743">
                <c:v>42348</c:v>
              </c:pt>
              <c:pt idx="2744">
                <c:v>42349</c:v>
              </c:pt>
              <c:pt idx="2745">
                <c:v>42352</c:v>
              </c:pt>
              <c:pt idx="2746">
                <c:v>42353</c:v>
              </c:pt>
              <c:pt idx="2747">
                <c:v>42354</c:v>
              </c:pt>
              <c:pt idx="2748">
                <c:v>42355</c:v>
              </c:pt>
              <c:pt idx="2749">
                <c:v>42356</c:v>
              </c:pt>
              <c:pt idx="2750">
                <c:v>42359</c:v>
              </c:pt>
              <c:pt idx="2751">
                <c:v>42360</c:v>
              </c:pt>
              <c:pt idx="2752">
                <c:v>42361</c:v>
              </c:pt>
              <c:pt idx="2753">
                <c:v>42362</c:v>
              </c:pt>
              <c:pt idx="2754">
                <c:v>42367</c:v>
              </c:pt>
              <c:pt idx="2755">
                <c:v>42368</c:v>
              </c:pt>
              <c:pt idx="2756">
                <c:v>42369</c:v>
              </c:pt>
              <c:pt idx="2757">
                <c:v>42373</c:v>
              </c:pt>
              <c:pt idx="2758">
                <c:v>42374</c:v>
              </c:pt>
              <c:pt idx="2759">
                <c:v>42375</c:v>
              </c:pt>
              <c:pt idx="2760">
                <c:v>42376</c:v>
              </c:pt>
              <c:pt idx="2761">
                <c:v>42377</c:v>
              </c:pt>
              <c:pt idx="2762">
                <c:v>42380</c:v>
              </c:pt>
              <c:pt idx="2763">
                <c:v>42381</c:v>
              </c:pt>
              <c:pt idx="2764">
                <c:v>42382</c:v>
              </c:pt>
              <c:pt idx="2765">
                <c:v>42383</c:v>
              </c:pt>
              <c:pt idx="2766">
                <c:v>42384</c:v>
              </c:pt>
              <c:pt idx="2767">
                <c:v>42387</c:v>
              </c:pt>
              <c:pt idx="2768">
                <c:v>42388</c:v>
              </c:pt>
              <c:pt idx="2769">
                <c:v>42389</c:v>
              </c:pt>
              <c:pt idx="2770">
                <c:v>42390</c:v>
              </c:pt>
              <c:pt idx="2771">
                <c:v>42391</c:v>
              </c:pt>
              <c:pt idx="2772">
                <c:v>42394</c:v>
              </c:pt>
              <c:pt idx="2773">
                <c:v>42396</c:v>
              </c:pt>
              <c:pt idx="2774">
                <c:v>42397</c:v>
              </c:pt>
              <c:pt idx="2775">
                <c:v>42398</c:v>
              </c:pt>
              <c:pt idx="2776">
                <c:v>42401</c:v>
              </c:pt>
              <c:pt idx="2777">
                <c:v>42402</c:v>
              </c:pt>
              <c:pt idx="2778">
                <c:v>42403</c:v>
              </c:pt>
              <c:pt idx="2779">
                <c:v>42404</c:v>
              </c:pt>
              <c:pt idx="2780">
                <c:v>42405</c:v>
              </c:pt>
              <c:pt idx="2781">
                <c:v>42408</c:v>
              </c:pt>
              <c:pt idx="2782">
                <c:v>42409</c:v>
              </c:pt>
              <c:pt idx="2783">
                <c:v>42410</c:v>
              </c:pt>
              <c:pt idx="2784">
                <c:v>42411</c:v>
              </c:pt>
              <c:pt idx="2785">
                <c:v>42412</c:v>
              </c:pt>
              <c:pt idx="2786">
                <c:v>42415</c:v>
              </c:pt>
              <c:pt idx="2787">
                <c:v>42416</c:v>
              </c:pt>
              <c:pt idx="2788">
                <c:v>42417</c:v>
              </c:pt>
              <c:pt idx="2789">
                <c:v>42418</c:v>
              </c:pt>
              <c:pt idx="2790">
                <c:v>42419</c:v>
              </c:pt>
              <c:pt idx="2791">
                <c:v>42422</c:v>
              </c:pt>
              <c:pt idx="2792">
                <c:v>42423</c:v>
              </c:pt>
              <c:pt idx="2793">
                <c:v>42424</c:v>
              </c:pt>
              <c:pt idx="2794">
                <c:v>42425</c:v>
              </c:pt>
              <c:pt idx="2795">
                <c:v>42426</c:v>
              </c:pt>
              <c:pt idx="2796">
                <c:v>42429</c:v>
              </c:pt>
              <c:pt idx="2797">
                <c:v>42430</c:v>
              </c:pt>
              <c:pt idx="2798">
                <c:v>42431</c:v>
              </c:pt>
              <c:pt idx="2799">
                <c:v>42432</c:v>
              </c:pt>
              <c:pt idx="2800">
                <c:v>42433</c:v>
              </c:pt>
              <c:pt idx="2801">
                <c:v>42436</c:v>
              </c:pt>
              <c:pt idx="2802">
                <c:v>42437</c:v>
              </c:pt>
              <c:pt idx="2803">
                <c:v>42438</c:v>
              </c:pt>
              <c:pt idx="2804">
                <c:v>42439</c:v>
              </c:pt>
              <c:pt idx="2805">
                <c:v>42440</c:v>
              </c:pt>
              <c:pt idx="2806">
                <c:v>42443</c:v>
              </c:pt>
              <c:pt idx="2807">
                <c:v>42444</c:v>
              </c:pt>
              <c:pt idx="2808">
                <c:v>42445</c:v>
              </c:pt>
              <c:pt idx="2809">
                <c:v>42446</c:v>
              </c:pt>
              <c:pt idx="2810">
                <c:v>42447</c:v>
              </c:pt>
              <c:pt idx="2811">
                <c:v>42450</c:v>
              </c:pt>
              <c:pt idx="2812">
                <c:v>42451</c:v>
              </c:pt>
              <c:pt idx="2813">
                <c:v>42452</c:v>
              </c:pt>
              <c:pt idx="2814">
                <c:v>42453</c:v>
              </c:pt>
              <c:pt idx="2815">
                <c:v>42458</c:v>
              </c:pt>
              <c:pt idx="2816">
                <c:v>42459</c:v>
              </c:pt>
              <c:pt idx="2817">
                <c:v>42460</c:v>
              </c:pt>
              <c:pt idx="2818">
                <c:v>42461</c:v>
              </c:pt>
              <c:pt idx="2819">
                <c:v>42464</c:v>
              </c:pt>
              <c:pt idx="2820">
                <c:v>42465</c:v>
              </c:pt>
              <c:pt idx="2821">
                <c:v>42466</c:v>
              </c:pt>
              <c:pt idx="2822">
                <c:v>42467</c:v>
              </c:pt>
              <c:pt idx="2823">
                <c:v>42468</c:v>
              </c:pt>
              <c:pt idx="2824">
                <c:v>42471</c:v>
              </c:pt>
              <c:pt idx="2825">
                <c:v>42472</c:v>
              </c:pt>
              <c:pt idx="2826">
                <c:v>42473</c:v>
              </c:pt>
              <c:pt idx="2827">
                <c:v>42474</c:v>
              </c:pt>
              <c:pt idx="2828">
                <c:v>42475</c:v>
              </c:pt>
              <c:pt idx="2829">
                <c:v>42478</c:v>
              </c:pt>
              <c:pt idx="2830">
                <c:v>42479</c:v>
              </c:pt>
              <c:pt idx="2831">
                <c:v>42480</c:v>
              </c:pt>
              <c:pt idx="2832">
                <c:v>42481</c:v>
              </c:pt>
              <c:pt idx="2833">
                <c:v>42482</c:v>
              </c:pt>
              <c:pt idx="2834">
                <c:v>42486</c:v>
              </c:pt>
              <c:pt idx="2835">
                <c:v>42487</c:v>
              </c:pt>
              <c:pt idx="2836">
                <c:v>42488</c:v>
              </c:pt>
              <c:pt idx="2837">
                <c:v>42489</c:v>
              </c:pt>
              <c:pt idx="2838">
                <c:v>42492</c:v>
              </c:pt>
              <c:pt idx="2839">
                <c:v>42493</c:v>
              </c:pt>
              <c:pt idx="2840">
                <c:v>42494</c:v>
              </c:pt>
              <c:pt idx="2841">
                <c:v>42495</c:v>
              </c:pt>
              <c:pt idx="2842">
                <c:v>42496</c:v>
              </c:pt>
              <c:pt idx="2843">
                <c:v>42499</c:v>
              </c:pt>
              <c:pt idx="2844">
                <c:v>42500</c:v>
              </c:pt>
              <c:pt idx="2845">
                <c:v>42501</c:v>
              </c:pt>
              <c:pt idx="2846">
                <c:v>42502</c:v>
              </c:pt>
              <c:pt idx="2847">
                <c:v>42503</c:v>
              </c:pt>
              <c:pt idx="2848">
                <c:v>42506</c:v>
              </c:pt>
              <c:pt idx="2849">
                <c:v>42507</c:v>
              </c:pt>
              <c:pt idx="2850">
                <c:v>42508</c:v>
              </c:pt>
              <c:pt idx="2851">
                <c:v>42509</c:v>
              </c:pt>
              <c:pt idx="2852">
                <c:v>42510</c:v>
              </c:pt>
              <c:pt idx="2853">
                <c:v>42513</c:v>
              </c:pt>
              <c:pt idx="2854">
                <c:v>42514</c:v>
              </c:pt>
              <c:pt idx="2855">
                <c:v>42515</c:v>
              </c:pt>
              <c:pt idx="2856">
                <c:v>42516</c:v>
              </c:pt>
              <c:pt idx="2857">
                <c:v>42517</c:v>
              </c:pt>
              <c:pt idx="2858">
                <c:v>42520</c:v>
              </c:pt>
              <c:pt idx="2859">
                <c:v>42521</c:v>
              </c:pt>
              <c:pt idx="2860">
                <c:v>42522</c:v>
              </c:pt>
              <c:pt idx="2861">
                <c:v>42523</c:v>
              </c:pt>
              <c:pt idx="2862">
                <c:v>42524</c:v>
              </c:pt>
              <c:pt idx="2863">
                <c:v>42527</c:v>
              </c:pt>
              <c:pt idx="2864">
                <c:v>42528</c:v>
              </c:pt>
              <c:pt idx="2865">
                <c:v>42529</c:v>
              </c:pt>
              <c:pt idx="2866">
                <c:v>42530</c:v>
              </c:pt>
              <c:pt idx="2867">
                <c:v>42531</c:v>
              </c:pt>
              <c:pt idx="2868">
                <c:v>42535</c:v>
              </c:pt>
              <c:pt idx="2869">
                <c:v>42536</c:v>
              </c:pt>
              <c:pt idx="2870">
                <c:v>42537</c:v>
              </c:pt>
              <c:pt idx="2871">
                <c:v>42538</c:v>
              </c:pt>
              <c:pt idx="2872">
                <c:v>42541</c:v>
              </c:pt>
              <c:pt idx="2873">
                <c:v>42542</c:v>
              </c:pt>
              <c:pt idx="2874">
                <c:v>42543</c:v>
              </c:pt>
              <c:pt idx="2875">
                <c:v>42544</c:v>
              </c:pt>
              <c:pt idx="2876">
                <c:v>42545</c:v>
              </c:pt>
              <c:pt idx="2877">
                <c:v>42548</c:v>
              </c:pt>
              <c:pt idx="2878">
                <c:v>42549</c:v>
              </c:pt>
              <c:pt idx="2879">
                <c:v>42550</c:v>
              </c:pt>
              <c:pt idx="2880">
                <c:v>42551</c:v>
              </c:pt>
              <c:pt idx="2881">
                <c:v>42552</c:v>
              </c:pt>
              <c:pt idx="2882">
                <c:v>42555</c:v>
              </c:pt>
              <c:pt idx="2883">
                <c:v>42556</c:v>
              </c:pt>
              <c:pt idx="2884">
                <c:v>42557</c:v>
              </c:pt>
              <c:pt idx="2885">
                <c:v>42558</c:v>
              </c:pt>
              <c:pt idx="2886">
                <c:v>42559</c:v>
              </c:pt>
              <c:pt idx="2887">
                <c:v>42562</c:v>
              </c:pt>
              <c:pt idx="2888">
                <c:v>42563</c:v>
              </c:pt>
              <c:pt idx="2889">
                <c:v>42564</c:v>
              </c:pt>
              <c:pt idx="2890">
                <c:v>42565</c:v>
              </c:pt>
              <c:pt idx="2891">
                <c:v>42566</c:v>
              </c:pt>
              <c:pt idx="2892">
                <c:v>42569</c:v>
              </c:pt>
              <c:pt idx="2893">
                <c:v>42570</c:v>
              </c:pt>
              <c:pt idx="2894">
                <c:v>42571</c:v>
              </c:pt>
              <c:pt idx="2895">
                <c:v>42572</c:v>
              </c:pt>
              <c:pt idx="2896">
                <c:v>42573</c:v>
              </c:pt>
              <c:pt idx="2897">
                <c:v>42576</c:v>
              </c:pt>
              <c:pt idx="2898">
                <c:v>42577</c:v>
              </c:pt>
              <c:pt idx="2899">
                <c:v>42578</c:v>
              </c:pt>
              <c:pt idx="2900">
                <c:v>42579</c:v>
              </c:pt>
              <c:pt idx="2901">
                <c:v>42580</c:v>
              </c:pt>
              <c:pt idx="2902">
                <c:v>42583</c:v>
              </c:pt>
              <c:pt idx="2903">
                <c:v>42584</c:v>
              </c:pt>
              <c:pt idx="2904">
                <c:v>42585</c:v>
              </c:pt>
              <c:pt idx="2905">
                <c:v>42586</c:v>
              </c:pt>
              <c:pt idx="2906">
                <c:v>42587</c:v>
              </c:pt>
              <c:pt idx="2907">
                <c:v>42590</c:v>
              </c:pt>
              <c:pt idx="2908">
                <c:v>42591</c:v>
              </c:pt>
              <c:pt idx="2909">
                <c:v>42592</c:v>
              </c:pt>
              <c:pt idx="2910">
                <c:v>42593</c:v>
              </c:pt>
              <c:pt idx="2911">
                <c:v>42594</c:v>
              </c:pt>
              <c:pt idx="2912">
                <c:v>42597</c:v>
              </c:pt>
              <c:pt idx="2913">
                <c:v>42598</c:v>
              </c:pt>
              <c:pt idx="2914">
                <c:v>42599</c:v>
              </c:pt>
              <c:pt idx="2915">
                <c:v>42600</c:v>
              </c:pt>
              <c:pt idx="2916">
                <c:v>42601</c:v>
              </c:pt>
              <c:pt idx="2917">
                <c:v>42604</c:v>
              </c:pt>
              <c:pt idx="2918">
                <c:v>42605</c:v>
              </c:pt>
              <c:pt idx="2919">
                <c:v>42606</c:v>
              </c:pt>
              <c:pt idx="2920">
                <c:v>42607</c:v>
              </c:pt>
              <c:pt idx="2921">
                <c:v>42608</c:v>
              </c:pt>
              <c:pt idx="2922">
                <c:v>42611</c:v>
              </c:pt>
              <c:pt idx="2923">
                <c:v>42612</c:v>
              </c:pt>
              <c:pt idx="2924">
                <c:v>42613</c:v>
              </c:pt>
              <c:pt idx="2925">
                <c:v>42614</c:v>
              </c:pt>
              <c:pt idx="2926">
                <c:v>42615</c:v>
              </c:pt>
              <c:pt idx="2927">
                <c:v>42618</c:v>
              </c:pt>
              <c:pt idx="2928">
                <c:v>42619</c:v>
              </c:pt>
              <c:pt idx="2929">
                <c:v>42620</c:v>
              </c:pt>
              <c:pt idx="2930">
                <c:v>42621</c:v>
              </c:pt>
              <c:pt idx="2931">
                <c:v>42622</c:v>
              </c:pt>
              <c:pt idx="2932">
                <c:v>42625</c:v>
              </c:pt>
              <c:pt idx="2933">
                <c:v>42626</c:v>
              </c:pt>
              <c:pt idx="2934">
                <c:v>42627</c:v>
              </c:pt>
              <c:pt idx="2935">
                <c:v>42628</c:v>
              </c:pt>
              <c:pt idx="2936">
                <c:v>42629</c:v>
              </c:pt>
              <c:pt idx="2937">
                <c:v>42632</c:v>
              </c:pt>
              <c:pt idx="2938">
                <c:v>42633</c:v>
              </c:pt>
              <c:pt idx="2939">
                <c:v>42634</c:v>
              </c:pt>
              <c:pt idx="2940">
                <c:v>42635</c:v>
              </c:pt>
              <c:pt idx="2941">
                <c:v>42636</c:v>
              </c:pt>
              <c:pt idx="2942">
                <c:v>42639</c:v>
              </c:pt>
              <c:pt idx="2943">
                <c:v>42640</c:v>
              </c:pt>
              <c:pt idx="2944">
                <c:v>42641</c:v>
              </c:pt>
              <c:pt idx="2945">
                <c:v>42642</c:v>
              </c:pt>
              <c:pt idx="2946">
                <c:v>42643</c:v>
              </c:pt>
              <c:pt idx="2947">
                <c:v>42646</c:v>
              </c:pt>
              <c:pt idx="2948">
                <c:v>42647</c:v>
              </c:pt>
              <c:pt idx="2949">
                <c:v>42648</c:v>
              </c:pt>
              <c:pt idx="2950">
                <c:v>42649</c:v>
              </c:pt>
              <c:pt idx="2951">
                <c:v>42650</c:v>
              </c:pt>
              <c:pt idx="2952">
                <c:v>42653</c:v>
              </c:pt>
              <c:pt idx="2953">
                <c:v>42654</c:v>
              </c:pt>
              <c:pt idx="2954">
                <c:v>42655</c:v>
              </c:pt>
              <c:pt idx="2955">
                <c:v>42656</c:v>
              </c:pt>
              <c:pt idx="2956">
                <c:v>42657</c:v>
              </c:pt>
              <c:pt idx="2957">
                <c:v>42660</c:v>
              </c:pt>
              <c:pt idx="2958">
                <c:v>42661</c:v>
              </c:pt>
              <c:pt idx="2959">
                <c:v>42662</c:v>
              </c:pt>
              <c:pt idx="2960">
                <c:v>42663</c:v>
              </c:pt>
              <c:pt idx="2961">
                <c:v>42664</c:v>
              </c:pt>
              <c:pt idx="2962">
                <c:v>42667</c:v>
              </c:pt>
              <c:pt idx="2963">
                <c:v>42668</c:v>
              </c:pt>
              <c:pt idx="2964">
                <c:v>42669</c:v>
              </c:pt>
              <c:pt idx="2965">
                <c:v>42670</c:v>
              </c:pt>
              <c:pt idx="2966">
                <c:v>42671</c:v>
              </c:pt>
              <c:pt idx="2967">
                <c:v>42674</c:v>
              </c:pt>
              <c:pt idx="2968">
                <c:v>42675</c:v>
              </c:pt>
              <c:pt idx="2969">
                <c:v>42676</c:v>
              </c:pt>
              <c:pt idx="2970">
                <c:v>42677</c:v>
              </c:pt>
              <c:pt idx="2971">
                <c:v>42678</c:v>
              </c:pt>
              <c:pt idx="2972">
                <c:v>42681</c:v>
              </c:pt>
              <c:pt idx="2973">
                <c:v>42682</c:v>
              </c:pt>
              <c:pt idx="2974">
                <c:v>42683</c:v>
              </c:pt>
              <c:pt idx="2975">
                <c:v>42684</c:v>
              </c:pt>
              <c:pt idx="2976">
                <c:v>42685</c:v>
              </c:pt>
              <c:pt idx="2977">
                <c:v>42688</c:v>
              </c:pt>
              <c:pt idx="2978">
                <c:v>42689</c:v>
              </c:pt>
              <c:pt idx="2979">
                <c:v>42690</c:v>
              </c:pt>
              <c:pt idx="2980">
                <c:v>42691</c:v>
              </c:pt>
              <c:pt idx="2981">
                <c:v>42692</c:v>
              </c:pt>
              <c:pt idx="2982">
                <c:v>42695</c:v>
              </c:pt>
              <c:pt idx="2983">
                <c:v>42696</c:v>
              </c:pt>
              <c:pt idx="2984">
                <c:v>42697</c:v>
              </c:pt>
              <c:pt idx="2985">
                <c:v>42698</c:v>
              </c:pt>
              <c:pt idx="2986">
                <c:v>42699</c:v>
              </c:pt>
              <c:pt idx="2987">
                <c:v>42702</c:v>
              </c:pt>
              <c:pt idx="2988">
                <c:v>42703</c:v>
              </c:pt>
              <c:pt idx="2989">
                <c:v>42704</c:v>
              </c:pt>
              <c:pt idx="2990">
                <c:v>42705</c:v>
              </c:pt>
              <c:pt idx="2991">
                <c:v>42706</c:v>
              </c:pt>
              <c:pt idx="2992">
                <c:v>42709</c:v>
              </c:pt>
              <c:pt idx="2993">
                <c:v>42710</c:v>
              </c:pt>
              <c:pt idx="2994">
                <c:v>42711</c:v>
              </c:pt>
              <c:pt idx="2995">
                <c:v>42712</c:v>
              </c:pt>
              <c:pt idx="2996">
                <c:v>42713</c:v>
              </c:pt>
              <c:pt idx="2997">
                <c:v>42716</c:v>
              </c:pt>
              <c:pt idx="2998">
                <c:v>42717</c:v>
              </c:pt>
              <c:pt idx="2999">
                <c:v>42718</c:v>
              </c:pt>
              <c:pt idx="3000">
                <c:v>42719</c:v>
              </c:pt>
              <c:pt idx="3001">
                <c:v>42720</c:v>
              </c:pt>
              <c:pt idx="3002">
                <c:v>42723</c:v>
              </c:pt>
              <c:pt idx="3003">
                <c:v>42724</c:v>
              </c:pt>
              <c:pt idx="3004">
                <c:v>42725</c:v>
              </c:pt>
              <c:pt idx="3005">
                <c:v>42726</c:v>
              </c:pt>
              <c:pt idx="3006">
                <c:v>42727</c:v>
              </c:pt>
              <c:pt idx="3007">
                <c:v>42732</c:v>
              </c:pt>
              <c:pt idx="3008">
                <c:v>42733</c:v>
              </c:pt>
              <c:pt idx="3009">
                <c:v>42734</c:v>
              </c:pt>
              <c:pt idx="3010">
                <c:v>42738</c:v>
              </c:pt>
              <c:pt idx="3011">
                <c:v>42739</c:v>
              </c:pt>
              <c:pt idx="3012">
                <c:v>42740</c:v>
              </c:pt>
              <c:pt idx="3013">
                <c:v>42741</c:v>
              </c:pt>
              <c:pt idx="3014">
                <c:v>42744</c:v>
              </c:pt>
              <c:pt idx="3015">
                <c:v>42745</c:v>
              </c:pt>
              <c:pt idx="3016">
                <c:v>42746</c:v>
              </c:pt>
              <c:pt idx="3017">
                <c:v>42747</c:v>
              </c:pt>
              <c:pt idx="3018">
                <c:v>42748</c:v>
              </c:pt>
              <c:pt idx="3019">
                <c:v>42751</c:v>
              </c:pt>
              <c:pt idx="3020">
                <c:v>42752</c:v>
              </c:pt>
              <c:pt idx="3021">
                <c:v>42753</c:v>
              </c:pt>
              <c:pt idx="3022">
                <c:v>42754</c:v>
              </c:pt>
              <c:pt idx="3023">
                <c:v>42755</c:v>
              </c:pt>
              <c:pt idx="3024">
                <c:v>42758</c:v>
              </c:pt>
              <c:pt idx="3025">
                <c:v>42759</c:v>
              </c:pt>
              <c:pt idx="3026">
                <c:v>42760</c:v>
              </c:pt>
              <c:pt idx="3027">
                <c:v>42762</c:v>
              </c:pt>
              <c:pt idx="3028">
                <c:v>42765</c:v>
              </c:pt>
              <c:pt idx="3029">
                <c:v>42766</c:v>
              </c:pt>
              <c:pt idx="3030">
                <c:v>42767</c:v>
              </c:pt>
              <c:pt idx="3031">
                <c:v>42768</c:v>
              </c:pt>
              <c:pt idx="3032">
                <c:v>42769</c:v>
              </c:pt>
              <c:pt idx="3033">
                <c:v>42772</c:v>
              </c:pt>
              <c:pt idx="3034">
                <c:v>42773</c:v>
              </c:pt>
              <c:pt idx="3035">
                <c:v>42774</c:v>
              </c:pt>
              <c:pt idx="3036">
                <c:v>42775</c:v>
              </c:pt>
              <c:pt idx="3037">
                <c:v>42776</c:v>
              </c:pt>
              <c:pt idx="3038">
                <c:v>42779</c:v>
              </c:pt>
              <c:pt idx="3039">
                <c:v>42780</c:v>
              </c:pt>
              <c:pt idx="3040">
                <c:v>42781</c:v>
              </c:pt>
              <c:pt idx="3041">
                <c:v>42782</c:v>
              </c:pt>
              <c:pt idx="3042">
                <c:v>42783</c:v>
              </c:pt>
              <c:pt idx="3043">
                <c:v>42786</c:v>
              </c:pt>
              <c:pt idx="3044">
                <c:v>42787</c:v>
              </c:pt>
              <c:pt idx="3045">
                <c:v>42788</c:v>
              </c:pt>
              <c:pt idx="3046">
                <c:v>42789</c:v>
              </c:pt>
              <c:pt idx="3047">
                <c:v>42790</c:v>
              </c:pt>
              <c:pt idx="3048">
                <c:v>42793</c:v>
              </c:pt>
              <c:pt idx="3049">
                <c:v>42794</c:v>
              </c:pt>
              <c:pt idx="3050">
                <c:v>42795</c:v>
              </c:pt>
              <c:pt idx="3051">
                <c:v>42796</c:v>
              </c:pt>
              <c:pt idx="3052">
                <c:v>42797</c:v>
              </c:pt>
              <c:pt idx="3053">
                <c:v>42800</c:v>
              </c:pt>
              <c:pt idx="3054">
                <c:v>42801</c:v>
              </c:pt>
              <c:pt idx="3055">
                <c:v>42802</c:v>
              </c:pt>
              <c:pt idx="3056">
                <c:v>42803</c:v>
              </c:pt>
              <c:pt idx="3057">
                <c:v>42804</c:v>
              </c:pt>
              <c:pt idx="3058">
                <c:v>42807</c:v>
              </c:pt>
              <c:pt idx="3059">
                <c:v>42808</c:v>
              </c:pt>
              <c:pt idx="3060">
                <c:v>42809</c:v>
              </c:pt>
              <c:pt idx="3061">
                <c:v>42810</c:v>
              </c:pt>
              <c:pt idx="3062">
                <c:v>42811</c:v>
              </c:pt>
              <c:pt idx="3063">
                <c:v>42814</c:v>
              </c:pt>
              <c:pt idx="3064">
                <c:v>42815</c:v>
              </c:pt>
              <c:pt idx="3065">
                <c:v>42816</c:v>
              </c:pt>
              <c:pt idx="3066">
                <c:v>42817</c:v>
              </c:pt>
              <c:pt idx="3067">
                <c:v>42818</c:v>
              </c:pt>
              <c:pt idx="3068">
                <c:v>42821</c:v>
              </c:pt>
              <c:pt idx="3069">
                <c:v>42822</c:v>
              </c:pt>
              <c:pt idx="3070">
                <c:v>42823</c:v>
              </c:pt>
              <c:pt idx="3071">
                <c:v>42824</c:v>
              </c:pt>
              <c:pt idx="3072">
                <c:v>42825</c:v>
              </c:pt>
              <c:pt idx="3073">
                <c:v>42828</c:v>
              </c:pt>
              <c:pt idx="3074">
                <c:v>42829</c:v>
              </c:pt>
              <c:pt idx="3075">
                <c:v>42830</c:v>
              </c:pt>
              <c:pt idx="3076">
                <c:v>42831</c:v>
              </c:pt>
              <c:pt idx="3077">
                <c:v>42832</c:v>
              </c:pt>
              <c:pt idx="3078">
                <c:v>42835</c:v>
              </c:pt>
              <c:pt idx="3079">
                <c:v>42836</c:v>
              </c:pt>
              <c:pt idx="3080">
                <c:v>42837</c:v>
              </c:pt>
              <c:pt idx="3081">
                <c:v>42838</c:v>
              </c:pt>
              <c:pt idx="3082">
                <c:v>42843</c:v>
              </c:pt>
              <c:pt idx="3083">
                <c:v>42844</c:v>
              </c:pt>
              <c:pt idx="3084">
                <c:v>42845</c:v>
              </c:pt>
              <c:pt idx="3085">
                <c:v>42846</c:v>
              </c:pt>
              <c:pt idx="3086">
                <c:v>42849</c:v>
              </c:pt>
              <c:pt idx="3087">
                <c:v>42851</c:v>
              </c:pt>
              <c:pt idx="3088">
                <c:v>42852</c:v>
              </c:pt>
              <c:pt idx="3089">
                <c:v>42853</c:v>
              </c:pt>
              <c:pt idx="3090">
                <c:v>42856</c:v>
              </c:pt>
              <c:pt idx="3091">
                <c:v>42857</c:v>
              </c:pt>
              <c:pt idx="3092">
                <c:v>42858</c:v>
              </c:pt>
              <c:pt idx="3093">
                <c:v>42859</c:v>
              </c:pt>
              <c:pt idx="3094">
                <c:v>42860</c:v>
              </c:pt>
              <c:pt idx="3095">
                <c:v>42863</c:v>
              </c:pt>
              <c:pt idx="3096">
                <c:v>42864</c:v>
              </c:pt>
              <c:pt idx="3097">
                <c:v>42865</c:v>
              </c:pt>
              <c:pt idx="3098">
                <c:v>42866</c:v>
              </c:pt>
              <c:pt idx="3099">
                <c:v>42867</c:v>
              </c:pt>
              <c:pt idx="3100">
                <c:v>42870</c:v>
              </c:pt>
              <c:pt idx="3101">
                <c:v>42871</c:v>
              </c:pt>
              <c:pt idx="3102">
                <c:v>42872</c:v>
              </c:pt>
              <c:pt idx="3103">
                <c:v>42873</c:v>
              </c:pt>
              <c:pt idx="3104">
                <c:v>42874</c:v>
              </c:pt>
              <c:pt idx="3105">
                <c:v>42877</c:v>
              </c:pt>
              <c:pt idx="3106">
                <c:v>42878</c:v>
              </c:pt>
              <c:pt idx="3107">
                <c:v>42879</c:v>
              </c:pt>
              <c:pt idx="3108">
                <c:v>42880</c:v>
              </c:pt>
              <c:pt idx="3109">
                <c:v>42881</c:v>
              </c:pt>
              <c:pt idx="3110">
                <c:v>42884</c:v>
              </c:pt>
              <c:pt idx="3111">
                <c:v>42885</c:v>
              </c:pt>
              <c:pt idx="3112">
                <c:v>42886</c:v>
              </c:pt>
              <c:pt idx="3113">
                <c:v>42887</c:v>
              </c:pt>
              <c:pt idx="3114">
                <c:v>42888</c:v>
              </c:pt>
              <c:pt idx="3115">
                <c:v>42891</c:v>
              </c:pt>
              <c:pt idx="3116">
                <c:v>42892</c:v>
              </c:pt>
              <c:pt idx="3117">
                <c:v>42893</c:v>
              </c:pt>
              <c:pt idx="3118">
                <c:v>42894</c:v>
              </c:pt>
              <c:pt idx="3119">
                <c:v>42895</c:v>
              </c:pt>
              <c:pt idx="3120">
                <c:v>42899</c:v>
              </c:pt>
              <c:pt idx="3121">
                <c:v>42900</c:v>
              </c:pt>
              <c:pt idx="3122">
                <c:v>42901</c:v>
              </c:pt>
              <c:pt idx="3123">
                <c:v>42902</c:v>
              </c:pt>
              <c:pt idx="3124">
                <c:v>42905</c:v>
              </c:pt>
              <c:pt idx="3125">
                <c:v>42906</c:v>
              </c:pt>
              <c:pt idx="3126">
                <c:v>42907</c:v>
              </c:pt>
              <c:pt idx="3127">
                <c:v>42908</c:v>
              </c:pt>
              <c:pt idx="3128">
                <c:v>42909</c:v>
              </c:pt>
              <c:pt idx="3129">
                <c:v>42912</c:v>
              </c:pt>
              <c:pt idx="3130">
                <c:v>42913</c:v>
              </c:pt>
              <c:pt idx="3131">
                <c:v>42914</c:v>
              </c:pt>
              <c:pt idx="3132">
                <c:v>42915</c:v>
              </c:pt>
              <c:pt idx="3133">
                <c:v>42916</c:v>
              </c:pt>
              <c:pt idx="3134">
                <c:v>42919</c:v>
              </c:pt>
              <c:pt idx="3135">
                <c:v>42920</c:v>
              </c:pt>
              <c:pt idx="3136">
                <c:v>42921</c:v>
              </c:pt>
              <c:pt idx="3137">
                <c:v>42922</c:v>
              </c:pt>
              <c:pt idx="3138">
                <c:v>42923</c:v>
              </c:pt>
              <c:pt idx="3139">
                <c:v>42926</c:v>
              </c:pt>
              <c:pt idx="3140">
                <c:v>42927</c:v>
              </c:pt>
              <c:pt idx="3141">
                <c:v>42928</c:v>
              </c:pt>
              <c:pt idx="3142">
                <c:v>42929</c:v>
              </c:pt>
              <c:pt idx="3143">
                <c:v>42930</c:v>
              </c:pt>
              <c:pt idx="3144">
                <c:v>42933</c:v>
              </c:pt>
              <c:pt idx="3145">
                <c:v>42934</c:v>
              </c:pt>
              <c:pt idx="3146">
                <c:v>42935</c:v>
              </c:pt>
              <c:pt idx="3147">
                <c:v>42936</c:v>
              </c:pt>
              <c:pt idx="3148">
                <c:v>42937</c:v>
              </c:pt>
              <c:pt idx="3149">
                <c:v>42940</c:v>
              </c:pt>
              <c:pt idx="3150">
                <c:v>42941</c:v>
              </c:pt>
              <c:pt idx="3151">
                <c:v>42942</c:v>
              </c:pt>
              <c:pt idx="3152">
                <c:v>42943</c:v>
              </c:pt>
              <c:pt idx="3153">
                <c:v>42944</c:v>
              </c:pt>
              <c:pt idx="3154">
                <c:v>42947</c:v>
              </c:pt>
              <c:pt idx="3155">
                <c:v>42948</c:v>
              </c:pt>
              <c:pt idx="3156">
                <c:v>42949</c:v>
              </c:pt>
              <c:pt idx="3157">
                <c:v>42950</c:v>
              </c:pt>
              <c:pt idx="3158">
                <c:v>42951</c:v>
              </c:pt>
              <c:pt idx="3159">
                <c:v>42954</c:v>
              </c:pt>
              <c:pt idx="3160">
                <c:v>42955</c:v>
              </c:pt>
              <c:pt idx="3161">
                <c:v>42956</c:v>
              </c:pt>
              <c:pt idx="3162">
                <c:v>42957</c:v>
              </c:pt>
              <c:pt idx="3163">
                <c:v>42958</c:v>
              </c:pt>
              <c:pt idx="3164">
                <c:v>42961</c:v>
              </c:pt>
              <c:pt idx="3165">
                <c:v>42962</c:v>
              </c:pt>
              <c:pt idx="3166">
                <c:v>42963</c:v>
              </c:pt>
              <c:pt idx="3167">
                <c:v>42964</c:v>
              </c:pt>
              <c:pt idx="3168">
                <c:v>42965</c:v>
              </c:pt>
              <c:pt idx="3169">
                <c:v>42968</c:v>
              </c:pt>
              <c:pt idx="3170">
                <c:v>42969</c:v>
              </c:pt>
              <c:pt idx="3171">
                <c:v>42970</c:v>
              </c:pt>
              <c:pt idx="3172">
                <c:v>42971</c:v>
              </c:pt>
              <c:pt idx="3173">
                <c:v>42972</c:v>
              </c:pt>
              <c:pt idx="3174">
                <c:v>42975</c:v>
              </c:pt>
              <c:pt idx="3175">
                <c:v>42976</c:v>
              </c:pt>
              <c:pt idx="3176">
                <c:v>42977</c:v>
              </c:pt>
              <c:pt idx="3177">
                <c:v>42978</c:v>
              </c:pt>
              <c:pt idx="3178">
                <c:v>42979</c:v>
              </c:pt>
              <c:pt idx="3179">
                <c:v>42982</c:v>
              </c:pt>
              <c:pt idx="3180">
                <c:v>42983</c:v>
              </c:pt>
              <c:pt idx="3181">
                <c:v>42984</c:v>
              </c:pt>
              <c:pt idx="3182">
                <c:v>42985</c:v>
              </c:pt>
              <c:pt idx="3183">
                <c:v>42986</c:v>
              </c:pt>
              <c:pt idx="3184">
                <c:v>42989</c:v>
              </c:pt>
              <c:pt idx="3185">
                <c:v>42990</c:v>
              </c:pt>
              <c:pt idx="3186">
                <c:v>42991</c:v>
              </c:pt>
              <c:pt idx="3187">
                <c:v>42992</c:v>
              </c:pt>
              <c:pt idx="3188">
                <c:v>42993</c:v>
              </c:pt>
              <c:pt idx="3189">
                <c:v>42996</c:v>
              </c:pt>
              <c:pt idx="3190">
                <c:v>42997</c:v>
              </c:pt>
              <c:pt idx="3191">
                <c:v>42998</c:v>
              </c:pt>
              <c:pt idx="3192">
                <c:v>42999</c:v>
              </c:pt>
              <c:pt idx="3193">
                <c:v>43000</c:v>
              </c:pt>
              <c:pt idx="3194">
                <c:v>43003</c:v>
              </c:pt>
              <c:pt idx="3195">
                <c:v>43004</c:v>
              </c:pt>
              <c:pt idx="3196">
                <c:v>43005</c:v>
              </c:pt>
              <c:pt idx="3197">
                <c:v>43006</c:v>
              </c:pt>
              <c:pt idx="3198">
                <c:v>43007</c:v>
              </c:pt>
              <c:pt idx="3199">
                <c:v>43010</c:v>
              </c:pt>
              <c:pt idx="3200">
                <c:v>43011</c:v>
              </c:pt>
              <c:pt idx="3201">
                <c:v>43012</c:v>
              </c:pt>
              <c:pt idx="3202">
                <c:v>43013</c:v>
              </c:pt>
              <c:pt idx="3203">
                <c:v>43014</c:v>
              </c:pt>
              <c:pt idx="3204">
                <c:v>43017</c:v>
              </c:pt>
              <c:pt idx="3205">
                <c:v>43018</c:v>
              </c:pt>
              <c:pt idx="3206">
                <c:v>43019</c:v>
              </c:pt>
              <c:pt idx="3207">
                <c:v>43020</c:v>
              </c:pt>
              <c:pt idx="3208">
                <c:v>43021</c:v>
              </c:pt>
              <c:pt idx="3209">
                <c:v>43024</c:v>
              </c:pt>
              <c:pt idx="3210">
                <c:v>43025</c:v>
              </c:pt>
              <c:pt idx="3211">
                <c:v>43026</c:v>
              </c:pt>
              <c:pt idx="3212">
                <c:v>43027</c:v>
              </c:pt>
              <c:pt idx="3213">
                <c:v>43028</c:v>
              </c:pt>
              <c:pt idx="3214">
                <c:v>43031</c:v>
              </c:pt>
              <c:pt idx="3215">
                <c:v>43032</c:v>
              </c:pt>
              <c:pt idx="3216">
                <c:v>43033</c:v>
              </c:pt>
              <c:pt idx="3217">
                <c:v>43034</c:v>
              </c:pt>
              <c:pt idx="3218">
                <c:v>43035</c:v>
              </c:pt>
              <c:pt idx="3219">
                <c:v>43038</c:v>
              </c:pt>
              <c:pt idx="3220">
                <c:v>43039</c:v>
              </c:pt>
              <c:pt idx="3221">
                <c:v>43040</c:v>
              </c:pt>
              <c:pt idx="3222">
                <c:v>43041</c:v>
              </c:pt>
              <c:pt idx="3223">
                <c:v>43042</c:v>
              </c:pt>
              <c:pt idx="3224">
                <c:v>43045</c:v>
              </c:pt>
              <c:pt idx="3225">
                <c:v>43046</c:v>
              </c:pt>
              <c:pt idx="3226">
                <c:v>43047</c:v>
              </c:pt>
              <c:pt idx="3227">
                <c:v>43048</c:v>
              </c:pt>
              <c:pt idx="3228">
                <c:v>43049</c:v>
              </c:pt>
              <c:pt idx="3229">
                <c:v>43052</c:v>
              </c:pt>
              <c:pt idx="3230">
                <c:v>43053</c:v>
              </c:pt>
              <c:pt idx="3231">
                <c:v>43054</c:v>
              </c:pt>
              <c:pt idx="3232">
                <c:v>43055</c:v>
              </c:pt>
              <c:pt idx="3233">
                <c:v>43056</c:v>
              </c:pt>
              <c:pt idx="3234">
                <c:v>43059</c:v>
              </c:pt>
              <c:pt idx="3235">
                <c:v>43060</c:v>
              </c:pt>
              <c:pt idx="3236">
                <c:v>43061</c:v>
              </c:pt>
              <c:pt idx="3237">
                <c:v>43062</c:v>
              </c:pt>
              <c:pt idx="3238">
                <c:v>43063</c:v>
              </c:pt>
              <c:pt idx="3239">
                <c:v>43066</c:v>
              </c:pt>
              <c:pt idx="3240">
                <c:v>43067</c:v>
              </c:pt>
              <c:pt idx="3241">
                <c:v>43068</c:v>
              </c:pt>
              <c:pt idx="3242">
                <c:v>43069</c:v>
              </c:pt>
              <c:pt idx="3243">
                <c:v>43070</c:v>
              </c:pt>
              <c:pt idx="3244">
                <c:v>43073</c:v>
              </c:pt>
              <c:pt idx="3245">
                <c:v>43074</c:v>
              </c:pt>
              <c:pt idx="3246">
                <c:v>43075</c:v>
              </c:pt>
              <c:pt idx="3247">
                <c:v>43076</c:v>
              </c:pt>
              <c:pt idx="3248">
                <c:v>43077</c:v>
              </c:pt>
              <c:pt idx="3249">
                <c:v>43080</c:v>
              </c:pt>
              <c:pt idx="3250">
                <c:v>43081</c:v>
              </c:pt>
              <c:pt idx="3251">
                <c:v>43082</c:v>
              </c:pt>
              <c:pt idx="3252">
                <c:v>43083</c:v>
              </c:pt>
              <c:pt idx="3253">
                <c:v>43084</c:v>
              </c:pt>
              <c:pt idx="3254">
                <c:v>43087</c:v>
              </c:pt>
              <c:pt idx="3255">
                <c:v>43088</c:v>
              </c:pt>
              <c:pt idx="3256">
                <c:v>43089</c:v>
              </c:pt>
              <c:pt idx="3257">
                <c:v>43090</c:v>
              </c:pt>
              <c:pt idx="3258">
                <c:v>43091</c:v>
              </c:pt>
              <c:pt idx="3259">
                <c:v>43096</c:v>
              </c:pt>
              <c:pt idx="3260">
                <c:v>43097</c:v>
              </c:pt>
              <c:pt idx="3261">
                <c:v>43098</c:v>
              </c:pt>
              <c:pt idx="3262">
                <c:v>43102</c:v>
              </c:pt>
              <c:pt idx="3263">
                <c:v>43103</c:v>
              </c:pt>
              <c:pt idx="3264">
                <c:v>43104</c:v>
              </c:pt>
              <c:pt idx="3265">
                <c:v>43105</c:v>
              </c:pt>
              <c:pt idx="3266">
                <c:v>43108</c:v>
              </c:pt>
              <c:pt idx="3267">
                <c:v>43109</c:v>
              </c:pt>
              <c:pt idx="3268">
                <c:v>43110</c:v>
              </c:pt>
              <c:pt idx="3269">
                <c:v>43111</c:v>
              </c:pt>
              <c:pt idx="3270">
                <c:v>43112</c:v>
              </c:pt>
              <c:pt idx="3271">
                <c:v>43115</c:v>
              </c:pt>
              <c:pt idx="3272">
                <c:v>43116</c:v>
              </c:pt>
              <c:pt idx="3273">
                <c:v>43117</c:v>
              </c:pt>
              <c:pt idx="3274">
                <c:v>43118</c:v>
              </c:pt>
              <c:pt idx="3275">
                <c:v>43119</c:v>
              </c:pt>
              <c:pt idx="3276">
                <c:v>43122</c:v>
              </c:pt>
              <c:pt idx="3277">
                <c:v>43123</c:v>
              </c:pt>
              <c:pt idx="3278">
                <c:v>43124</c:v>
              </c:pt>
              <c:pt idx="3279">
                <c:v>43125</c:v>
              </c:pt>
              <c:pt idx="3280">
                <c:v>43129</c:v>
              </c:pt>
              <c:pt idx="3281">
                <c:v>43130</c:v>
              </c:pt>
              <c:pt idx="3282">
                <c:v>43131</c:v>
              </c:pt>
              <c:pt idx="3283">
                <c:v>43132</c:v>
              </c:pt>
              <c:pt idx="3284">
                <c:v>43133</c:v>
              </c:pt>
              <c:pt idx="3285">
                <c:v>43136</c:v>
              </c:pt>
              <c:pt idx="3286">
                <c:v>43137</c:v>
              </c:pt>
              <c:pt idx="3287">
                <c:v>43138</c:v>
              </c:pt>
              <c:pt idx="3288">
                <c:v>43139</c:v>
              </c:pt>
              <c:pt idx="3289">
                <c:v>43140</c:v>
              </c:pt>
              <c:pt idx="3290">
                <c:v>43143</c:v>
              </c:pt>
              <c:pt idx="3291">
                <c:v>43144</c:v>
              </c:pt>
              <c:pt idx="3292">
                <c:v>43145</c:v>
              </c:pt>
              <c:pt idx="3293">
                <c:v>43146</c:v>
              </c:pt>
              <c:pt idx="3294">
                <c:v>43147</c:v>
              </c:pt>
              <c:pt idx="3295">
                <c:v>43150</c:v>
              </c:pt>
              <c:pt idx="3296">
                <c:v>43151</c:v>
              </c:pt>
              <c:pt idx="3297">
                <c:v>43152</c:v>
              </c:pt>
              <c:pt idx="3298">
                <c:v>43153</c:v>
              </c:pt>
              <c:pt idx="3299">
                <c:v>43154</c:v>
              </c:pt>
              <c:pt idx="3300">
                <c:v>43157</c:v>
              </c:pt>
              <c:pt idx="3301">
                <c:v>43158</c:v>
              </c:pt>
              <c:pt idx="3302">
                <c:v>43159</c:v>
              </c:pt>
              <c:pt idx="3303">
                <c:v>43160</c:v>
              </c:pt>
              <c:pt idx="3304">
                <c:v>43161</c:v>
              </c:pt>
              <c:pt idx="3305">
                <c:v>43164</c:v>
              </c:pt>
              <c:pt idx="3306">
                <c:v>43165</c:v>
              </c:pt>
              <c:pt idx="3307">
                <c:v>43166</c:v>
              </c:pt>
              <c:pt idx="3308">
                <c:v>43167</c:v>
              </c:pt>
              <c:pt idx="3309">
                <c:v>43168</c:v>
              </c:pt>
              <c:pt idx="3310">
                <c:v>43171</c:v>
              </c:pt>
              <c:pt idx="3311">
                <c:v>43172</c:v>
              </c:pt>
              <c:pt idx="3312">
                <c:v>43173</c:v>
              </c:pt>
              <c:pt idx="3313">
                <c:v>43174</c:v>
              </c:pt>
              <c:pt idx="3314">
                <c:v>43175</c:v>
              </c:pt>
              <c:pt idx="3315">
                <c:v>43178</c:v>
              </c:pt>
              <c:pt idx="3316">
                <c:v>43179</c:v>
              </c:pt>
              <c:pt idx="3317">
                <c:v>43180</c:v>
              </c:pt>
              <c:pt idx="3318">
                <c:v>43181</c:v>
              </c:pt>
              <c:pt idx="3319">
                <c:v>43182</c:v>
              </c:pt>
              <c:pt idx="3320">
                <c:v>43185</c:v>
              </c:pt>
              <c:pt idx="3321">
                <c:v>43186</c:v>
              </c:pt>
              <c:pt idx="3322">
                <c:v>43187</c:v>
              </c:pt>
              <c:pt idx="3323">
                <c:v>43188</c:v>
              </c:pt>
              <c:pt idx="3324">
                <c:v>43193</c:v>
              </c:pt>
              <c:pt idx="3325">
                <c:v>43194</c:v>
              </c:pt>
              <c:pt idx="3326">
                <c:v>43195</c:v>
              </c:pt>
              <c:pt idx="3327">
                <c:v>43196</c:v>
              </c:pt>
              <c:pt idx="3328">
                <c:v>43199</c:v>
              </c:pt>
              <c:pt idx="3329">
                <c:v>43200</c:v>
              </c:pt>
              <c:pt idx="3330">
                <c:v>43201</c:v>
              </c:pt>
              <c:pt idx="3331">
                <c:v>43202</c:v>
              </c:pt>
              <c:pt idx="3332">
                <c:v>43203</c:v>
              </c:pt>
              <c:pt idx="3333">
                <c:v>43206</c:v>
              </c:pt>
              <c:pt idx="3334">
                <c:v>43207</c:v>
              </c:pt>
              <c:pt idx="3335">
                <c:v>43208</c:v>
              </c:pt>
              <c:pt idx="3336">
                <c:v>43209</c:v>
              </c:pt>
              <c:pt idx="3337">
                <c:v>43210</c:v>
              </c:pt>
              <c:pt idx="3338">
                <c:v>43213</c:v>
              </c:pt>
              <c:pt idx="3339">
                <c:v>43214</c:v>
              </c:pt>
              <c:pt idx="3340">
                <c:v>43216</c:v>
              </c:pt>
              <c:pt idx="3341">
                <c:v>43217</c:v>
              </c:pt>
              <c:pt idx="3342">
                <c:v>43220</c:v>
              </c:pt>
              <c:pt idx="3343">
                <c:v>43221</c:v>
              </c:pt>
              <c:pt idx="3344">
                <c:v>43222</c:v>
              </c:pt>
              <c:pt idx="3345">
                <c:v>43223</c:v>
              </c:pt>
              <c:pt idx="3346">
                <c:v>43224</c:v>
              </c:pt>
              <c:pt idx="3347">
                <c:v>43227</c:v>
              </c:pt>
              <c:pt idx="3348">
                <c:v>43228</c:v>
              </c:pt>
              <c:pt idx="3349">
                <c:v>43229</c:v>
              </c:pt>
              <c:pt idx="3350">
                <c:v>43230</c:v>
              </c:pt>
              <c:pt idx="3351">
                <c:v>43231</c:v>
              </c:pt>
              <c:pt idx="3352">
                <c:v>43234</c:v>
              </c:pt>
              <c:pt idx="3353">
                <c:v>43235</c:v>
              </c:pt>
              <c:pt idx="3354">
                <c:v>43236</c:v>
              </c:pt>
              <c:pt idx="3355">
                <c:v>43237</c:v>
              </c:pt>
              <c:pt idx="3356">
                <c:v>43238</c:v>
              </c:pt>
              <c:pt idx="3357">
                <c:v>43241</c:v>
              </c:pt>
              <c:pt idx="3358">
                <c:v>43242</c:v>
              </c:pt>
              <c:pt idx="3359">
                <c:v>43243</c:v>
              </c:pt>
              <c:pt idx="3360">
                <c:v>43244</c:v>
              </c:pt>
              <c:pt idx="3361">
                <c:v>43245</c:v>
              </c:pt>
              <c:pt idx="3362">
                <c:v>43248</c:v>
              </c:pt>
              <c:pt idx="3363">
                <c:v>43249</c:v>
              </c:pt>
              <c:pt idx="3364">
                <c:v>43250</c:v>
              </c:pt>
              <c:pt idx="3365">
                <c:v>43251</c:v>
              </c:pt>
              <c:pt idx="3366">
                <c:v>43252</c:v>
              </c:pt>
              <c:pt idx="3367">
                <c:v>43255</c:v>
              </c:pt>
              <c:pt idx="3368">
                <c:v>43256</c:v>
              </c:pt>
              <c:pt idx="3369">
                <c:v>43257</c:v>
              </c:pt>
              <c:pt idx="3370">
                <c:v>43258</c:v>
              </c:pt>
              <c:pt idx="3371">
                <c:v>43259</c:v>
              </c:pt>
              <c:pt idx="3372">
                <c:v>43263</c:v>
              </c:pt>
              <c:pt idx="3373">
                <c:v>43264</c:v>
              </c:pt>
              <c:pt idx="3374">
                <c:v>43265</c:v>
              </c:pt>
              <c:pt idx="3375">
                <c:v>43266</c:v>
              </c:pt>
              <c:pt idx="3376">
                <c:v>43269</c:v>
              </c:pt>
              <c:pt idx="3377">
                <c:v>43270</c:v>
              </c:pt>
              <c:pt idx="3378">
                <c:v>43271</c:v>
              </c:pt>
              <c:pt idx="3379">
                <c:v>43272</c:v>
              </c:pt>
              <c:pt idx="3380">
                <c:v>43273</c:v>
              </c:pt>
              <c:pt idx="3381">
                <c:v>43276</c:v>
              </c:pt>
              <c:pt idx="3382">
                <c:v>43277</c:v>
              </c:pt>
              <c:pt idx="3383">
                <c:v>43278</c:v>
              </c:pt>
              <c:pt idx="3384">
                <c:v>43279</c:v>
              </c:pt>
              <c:pt idx="3385">
                <c:v>43280</c:v>
              </c:pt>
              <c:pt idx="3386">
                <c:v>43283</c:v>
              </c:pt>
              <c:pt idx="3387">
                <c:v>43284</c:v>
              </c:pt>
              <c:pt idx="3388">
                <c:v>43285</c:v>
              </c:pt>
              <c:pt idx="3389">
                <c:v>43286</c:v>
              </c:pt>
              <c:pt idx="3390">
                <c:v>43287</c:v>
              </c:pt>
              <c:pt idx="3391">
                <c:v>43290</c:v>
              </c:pt>
              <c:pt idx="3392">
                <c:v>43291</c:v>
              </c:pt>
              <c:pt idx="3393">
                <c:v>43292</c:v>
              </c:pt>
              <c:pt idx="3394">
                <c:v>43293</c:v>
              </c:pt>
              <c:pt idx="3395">
                <c:v>43294</c:v>
              </c:pt>
              <c:pt idx="3396">
                <c:v>43297</c:v>
              </c:pt>
              <c:pt idx="3397">
                <c:v>43298</c:v>
              </c:pt>
              <c:pt idx="3398">
                <c:v>43299</c:v>
              </c:pt>
              <c:pt idx="3399">
                <c:v>43300</c:v>
              </c:pt>
              <c:pt idx="3400">
                <c:v>43301</c:v>
              </c:pt>
              <c:pt idx="3401">
                <c:v>43304</c:v>
              </c:pt>
              <c:pt idx="3402">
                <c:v>43305</c:v>
              </c:pt>
              <c:pt idx="3403">
                <c:v>43306</c:v>
              </c:pt>
              <c:pt idx="3404">
                <c:v>43307</c:v>
              </c:pt>
              <c:pt idx="3405">
                <c:v>43308</c:v>
              </c:pt>
              <c:pt idx="3406">
                <c:v>43311</c:v>
              </c:pt>
              <c:pt idx="3407">
                <c:v>43312</c:v>
              </c:pt>
              <c:pt idx="3408">
                <c:v>43313</c:v>
              </c:pt>
              <c:pt idx="3409">
                <c:v>43314</c:v>
              </c:pt>
              <c:pt idx="3410">
                <c:v>43315</c:v>
              </c:pt>
              <c:pt idx="3411">
                <c:v>43318</c:v>
              </c:pt>
              <c:pt idx="3412">
                <c:v>43319</c:v>
              </c:pt>
              <c:pt idx="3413">
                <c:v>43320</c:v>
              </c:pt>
              <c:pt idx="3414">
                <c:v>43321</c:v>
              </c:pt>
              <c:pt idx="3415">
                <c:v>43322</c:v>
              </c:pt>
              <c:pt idx="3416">
                <c:v>43325</c:v>
              </c:pt>
              <c:pt idx="3417">
                <c:v>43326</c:v>
              </c:pt>
              <c:pt idx="3418">
                <c:v>43327</c:v>
              </c:pt>
              <c:pt idx="3419">
                <c:v>43328</c:v>
              </c:pt>
              <c:pt idx="3420">
                <c:v>43329</c:v>
              </c:pt>
              <c:pt idx="3421">
                <c:v>43332</c:v>
              </c:pt>
              <c:pt idx="3422">
                <c:v>43333</c:v>
              </c:pt>
              <c:pt idx="3423">
                <c:v>43334</c:v>
              </c:pt>
              <c:pt idx="3424">
                <c:v>43335</c:v>
              </c:pt>
              <c:pt idx="3425">
                <c:v>43336</c:v>
              </c:pt>
              <c:pt idx="3426">
                <c:v>43339</c:v>
              </c:pt>
              <c:pt idx="3427">
                <c:v>43340</c:v>
              </c:pt>
              <c:pt idx="3428">
                <c:v>43341</c:v>
              </c:pt>
              <c:pt idx="3429">
                <c:v>43342</c:v>
              </c:pt>
              <c:pt idx="3430">
                <c:v>43343</c:v>
              </c:pt>
              <c:pt idx="3431">
                <c:v>43346</c:v>
              </c:pt>
              <c:pt idx="3432">
                <c:v>43347</c:v>
              </c:pt>
              <c:pt idx="3433">
                <c:v>43348</c:v>
              </c:pt>
              <c:pt idx="3434">
                <c:v>43349</c:v>
              </c:pt>
              <c:pt idx="3435">
                <c:v>43350</c:v>
              </c:pt>
              <c:pt idx="3436">
                <c:v>43353</c:v>
              </c:pt>
              <c:pt idx="3437">
                <c:v>43354</c:v>
              </c:pt>
              <c:pt idx="3438">
                <c:v>43355</c:v>
              </c:pt>
              <c:pt idx="3439">
                <c:v>43356</c:v>
              </c:pt>
              <c:pt idx="3440">
                <c:v>43357</c:v>
              </c:pt>
              <c:pt idx="3441">
                <c:v>43360</c:v>
              </c:pt>
              <c:pt idx="3442">
                <c:v>43361</c:v>
              </c:pt>
              <c:pt idx="3443">
                <c:v>43362</c:v>
              </c:pt>
              <c:pt idx="3444">
                <c:v>43363</c:v>
              </c:pt>
              <c:pt idx="3445">
                <c:v>43364</c:v>
              </c:pt>
              <c:pt idx="3446">
                <c:v>43367</c:v>
              </c:pt>
              <c:pt idx="3447">
                <c:v>43368</c:v>
              </c:pt>
              <c:pt idx="3448">
                <c:v>43369</c:v>
              </c:pt>
              <c:pt idx="3449">
                <c:v>43370</c:v>
              </c:pt>
              <c:pt idx="3450">
                <c:v>43371</c:v>
              </c:pt>
              <c:pt idx="3451">
                <c:v>43374</c:v>
              </c:pt>
              <c:pt idx="3452">
                <c:v>43375</c:v>
              </c:pt>
              <c:pt idx="3453">
                <c:v>43376</c:v>
              </c:pt>
              <c:pt idx="3454">
                <c:v>43377</c:v>
              </c:pt>
              <c:pt idx="3455">
                <c:v>43378</c:v>
              </c:pt>
              <c:pt idx="3456">
                <c:v>43381</c:v>
              </c:pt>
              <c:pt idx="3457">
                <c:v>43382</c:v>
              </c:pt>
              <c:pt idx="3458">
                <c:v>43383</c:v>
              </c:pt>
              <c:pt idx="3459">
                <c:v>43384</c:v>
              </c:pt>
              <c:pt idx="3460">
                <c:v>43385</c:v>
              </c:pt>
              <c:pt idx="3461">
                <c:v>43388</c:v>
              </c:pt>
              <c:pt idx="3462">
                <c:v>43389</c:v>
              </c:pt>
              <c:pt idx="3463">
                <c:v>43390</c:v>
              </c:pt>
              <c:pt idx="3464">
                <c:v>43391</c:v>
              </c:pt>
              <c:pt idx="3465">
                <c:v>43392</c:v>
              </c:pt>
              <c:pt idx="3466">
                <c:v>43395</c:v>
              </c:pt>
              <c:pt idx="3467">
                <c:v>43396</c:v>
              </c:pt>
              <c:pt idx="3468">
                <c:v>43397</c:v>
              </c:pt>
              <c:pt idx="3469">
                <c:v>43398</c:v>
              </c:pt>
              <c:pt idx="3470">
                <c:v>43399</c:v>
              </c:pt>
              <c:pt idx="3471">
                <c:v>43402</c:v>
              </c:pt>
              <c:pt idx="3472">
                <c:v>43403</c:v>
              </c:pt>
              <c:pt idx="3473">
                <c:v>43404</c:v>
              </c:pt>
              <c:pt idx="3474">
                <c:v>43405</c:v>
              </c:pt>
              <c:pt idx="3475">
                <c:v>43646</c:v>
              </c:pt>
            </c:numLit>
          </c:xVal>
          <c:yVal>
            <c:numLit>
              <c:formatCode>General</c:formatCode>
              <c:ptCount val="3476"/>
              <c:pt idx="2377">
                <c:v>4.21</c:v>
              </c:pt>
              <c:pt idx="2378">
                <c:v>4.21</c:v>
              </c:pt>
              <c:pt idx="2379">
                <c:v>4.21</c:v>
              </c:pt>
              <c:pt idx="2380">
                <c:v>4.21</c:v>
              </c:pt>
              <c:pt idx="2381">
                <c:v>4.21</c:v>
              </c:pt>
              <c:pt idx="2382">
                <c:v>4.21</c:v>
              </c:pt>
              <c:pt idx="2383">
                <c:v>4.21</c:v>
              </c:pt>
              <c:pt idx="2384">
                <c:v>4.21</c:v>
              </c:pt>
              <c:pt idx="2385">
                <c:v>4.21</c:v>
              </c:pt>
              <c:pt idx="2386">
                <c:v>4.21</c:v>
              </c:pt>
              <c:pt idx="2387">
                <c:v>4.21</c:v>
              </c:pt>
              <c:pt idx="2388">
                <c:v>4.21</c:v>
              </c:pt>
              <c:pt idx="2389">
                <c:v>4.21</c:v>
              </c:pt>
              <c:pt idx="2390">
                <c:v>4.21</c:v>
              </c:pt>
              <c:pt idx="2391">
                <c:v>4.21</c:v>
              </c:pt>
              <c:pt idx="2392">
                <c:v>4.21</c:v>
              </c:pt>
              <c:pt idx="2393">
                <c:v>4.21</c:v>
              </c:pt>
              <c:pt idx="2394">
                <c:v>4.21</c:v>
              </c:pt>
              <c:pt idx="2395">
                <c:v>4.21</c:v>
              </c:pt>
              <c:pt idx="2396">
                <c:v>4.21</c:v>
              </c:pt>
              <c:pt idx="2397">
                <c:v>4.21</c:v>
              </c:pt>
              <c:pt idx="2398">
                <c:v>4.21</c:v>
              </c:pt>
              <c:pt idx="2399">
                <c:v>4.21</c:v>
              </c:pt>
              <c:pt idx="2400">
                <c:v>4.21</c:v>
              </c:pt>
              <c:pt idx="2401">
                <c:v>4.21</c:v>
              </c:pt>
              <c:pt idx="2402">
                <c:v>4.21</c:v>
              </c:pt>
              <c:pt idx="2403">
                <c:v>4.21</c:v>
              </c:pt>
              <c:pt idx="2404">
                <c:v>4.21</c:v>
              </c:pt>
              <c:pt idx="2405">
                <c:v>4.21</c:v>
              </c:pt>
              <c:pt idx="2406">
                <c:v>4.21</c:v>
              </c:pt>
              <c:pt idx="2407">
                <c:v>4.21</c:v>
              </c:pt>
              <c:pt idx="2408">
                <c:v>4.21</c:v>
              </c:pt>
              <c:pt idx="2409">
                <c:v>4.21</c:v>
              </c:pt>
              <c:pt idx="2410">
                <c:v>4.21</c:v>
              </c:pt>
              <c:pt idx="2411">
                <c:v>4.21</c:v>
              </c:pt>
              <c:pt idx="2412">
                <c:v>4.21</c:v>
              </c:pt>
              <c:pt idx="2413">
                <c:v>4.21</c:v>
              </c:pt>
              <c:pt idx="2414">
                <c:v>4.21</c:v>
              </c:pt>
              <c:pt idx="2415">
                <c:v>4.21</c:v>
              </c:pt>
              <c:pt idx="2416">
                <c:v>4.21</c:v>
              </c:pt>
              <c:pt idx="2417">
                <c:v>4.21</c:v>
              </c:pt>
              <c:pt idx="2418">
                <c:v>4.21</c:v>
              </c:pt>
              <c:pt idx="2419">
                <c:v>4.21</c:v>
              </c:pt>
              <c:pt idx="2420">
                <c:v>4.21</c:v>
              </c:pt>
              <c:pt idx="2421">
                <c:v>4.21</c:v>
              </c:pt>
              <c:pt idx="2422">
                <c:v>4.21</c:v>
              </c:pt>
              <c:pt idx="2423">
                <c:v>4.21</c:v>
              </c:pt>
              <c:pt idx="2424">
                <c:v>4.21</c:v>
              </c:pt>
              <c:pt idx="2425">
                <c:v>4.21</c:v>
              </c:pt>
              <c:pt idx="2426">
                <c:v>4.21</c:v>
              </c:pt>
              <c:pt idx="2427">
                <c:v>4.21</c:v>
              </c:pt>
              <c:pt idx="2428">
                <c:v>4.21</c:v>
              </c:pt>
              <c:pt idx="2429">
                <c:v>4.21</c:v>
              </c:pt>
              <c:pt idx="2430">
                <c:v>4.21</c:v>
              </c:pt>
              <c:pt idx="2431">
                <c:v>4.21</c:v>
              </c:pt>
              <c:pt idx="2432">
                <c:v>4.21</c:v>
              </c:pt>
              <c:pt idx="2433">
                <c:v>4.21</c:v>
              </c:pt>
              <c:pt idx="2434">
                <c:v>4.21</c:v>
              </c:pt>
              <c:pt idx="2435">
                <c:v>4.21</c:v>
              </c:pt>
              <c:pt idx="2436">
                <c:v>4.21</c:v>
              </c:pt>
              <c:pt idx="2437">
                <c:v>4.21</c:v>
              </c:pt>
              <c:pt idx="2438">
                <c:v>4.21</c:v>
              </c:pt>
              <c:pt idx="2439">
                <c:v>4.21</c:v>
              </c:pt>
              <c:pt idx="2440">
                <c:v>4.21</c:v>
              </c:pt>
              <c:pt idx="2441">
                <c:v>4.21</c:v>
              </c:pt>
              <c:pt idx="2442">
                <c:v>4.21</c:v>
              </c:pt>
              <c:pt idx="2443">
                <c:v>4.21</c:v>
              </c:pt>
              <c:pt idx="2444">
                <c:v>4.21</c:v>
              </c:pt>
              <c:pt idx="2445">
                <c:v>4.21</c:v>
              </c:pt>
              <c:pt idx="2446">
                <c:v>4.21</c:v>
              </c:pt>
              <c:pt idx="2447">
                <c:v>4.21</c:v>
              </c:pt>
              <c:pt idx="2448">
                <c:v>4.21</c:v>
              </c:pt>
              <c:pt idx="2449">
                <c:v>4.21</c:v>
              </c:pt>
              <c:pt idx="2450">
                <c:v>4.21</c:v>
              </c:pt>
              <c:pt idx="2451">
                <c:v>4.21</c:v>
              </c:pt>
              <c:pt idx="2452">
                <c:v>4.21</c:v>
              </c:pt>
              <c:pt idx="2453">
                <c:v>4.21</c:v>
              </c:pt>
              <c:pt idx="2454">
                <c:v>4.21</c:v>
              </c:pt>
              <c:pt idx="2455">
                <c:v>4.21</c:v>
              </c:pt>
              <c:pt idx="2456">
                <c:v>4.21</c:v>
              </c:pt>
              <c:pt idx="2457">
                <c:v>4.21</c:v>
              </c:pt>
              <c:pt idx="2458">
                <c:v>4.21</c:v>
              </c:pt>
              <c:pt idx="2459">
                <c:v>4.21</c:v>
              </c:pt>
              <c:pt idx="2460">
                <c:v>4.21</c:v>
              </c:pt>
              <c:pt idx="2461">
                <c:v>4.21</c:v>
              </c:pt>
              <c:pt idx="2462">
                <c:v>4.21</c:v>
              </c:pt>
              <c:pt idx="2463">
                <c:v>4.21</c:v>
              </c:pt>
              <c:pt idx="2464">
                <c:v>4.21</c:v>
              </c:pt>
              <c:pt idx="2465">
                <c:v>4.21</c:v>
              </c:pt>
              <c:pt idx="2466">
                <c:v>4.21</c:v>
              </c:pt>
              <c:pt idx="2467">
                <c:v>4.21</c:v>
              </c:pt>
              <c:pt idx="2468">
                <c:v>4.21</c:v>
              </c:pt>
              <c:pt idx="2469">
                <c:v>4.21</c:v>
              </c:pt>
              <c:pt idx="2470">
                <c:v>4.21</c:v>
              </c:pt>
              <c:pt idx="2471">
                <c:v>4.21</c:v>
              </c:pt>
              <c:pt idx="2472">
                <c:v>4.21</c:v>
              </c:pt>
              <c:pt idx="2473">
                <c:v>4.21</c:v>
              </c:pt>
              <c:pt idx="2474">
                <c:v>4.21</c:v>
              </c:pt>
              <c:pt idx="2475">
                <c:v>4.21</c:v>
              </c:pt>
              <c:pt idx="2476">
                <c:v>4.21</c:v>
              </c:pt>
              <c:pt idx="2477">
                <c:v>4.21</c:v>
              </c:pt>
              <c:pt idx="2478">
                <c:v>4.21</c:v>
              </c:pt>
              <c:pt idx="2479">
                <c:v>4.21</c:v>
              </c:pt>
              <c:pt idx="2480">
                <c:v>4.21</c:v>
              </c:pt>
              <c:pt idx="2481">
                <c:v>4.21</c:v>
              </c:pt>
              <c:pt idx="2482">
                <c:v>4.21</c:v>
              </c:pt>
              <c:pt idx="2483">
                <c:v>4.21</c:v>
              </c:pt>
              <c:pt idx="2484">
                <c:v>4.21</c:v>
              </c:pt>
              <c:pt idx="2485">
                <c:v>4.21</c:v>
              </c:pt>
              <c:pt idx="2486">
                <c:v>4.21</c:v>
              </c:pt>
              <c:pt idx="2487">
                <c:v>4.21</c:v>
              </c:pt>
              <c:pt idx="2488">
                <c:v>4.21</c:v>
              </c:pt>
              <c:pt idx="2489">
                <c:v>4.21</c:v>
              </c:pt>
              <c:pt idx="2490">
                <c:v>4.21</c:v>
              </c:pt>
              <c:pt idx="2491">
                <c:v>4.21</c:v>
              </c:pt>
              <c:pt idx="2492">
                <c:v>4.21</c:v>
              </c:pt>
              <c:pt idx="2493">
                <c:v>4.21</c:v>
              </c:pt>
              <c:pt idx="2494">
                <c:v>4.21</c:v>
              </c:pt>
              <c:pt idx="2495">
                <c:v>4.21</c:v>
              </c:pt>
              <c:pt idx="2496">
                <c:v>4.21</c:v>
              </c:pt>
              <c:pt idx="2497">
                <c:v>4.21</c:v>
              </c:pt>
              <c:pt idx="2498">
                <c:v>4.21</c:v>
              </c:pt>
              <c:pt idx="2499">
                <c:v>4.21</c:v>
              </c:pt>
              <c:pt idx="2500">
                <c:v>4.21</c:v>
              </c:pt>
              <c:pt idx="2501">
                <c:v>4.21</c:v>
              </c:pt>
              <c:pt idx="2502">
                <c:v>4.21</c:v>
              </c:pt>
              <c:pt idx="2503">
                <c:v>4.21</c:v>
              </c:pt>
              <c:pt idx="2504">
                <c:v>4.21</c:v>
              </c:pt>
              <c:pt idx="2505">
                <c:v>4.21</c:v>
              </c:pt>
              <c:pt idx="2506">
                <c:v>4.21</c:v>
              </c:pt>
              <c:pt idx="2507">
                <c:v>4.21</c:v>
              </c:pt>
              <c:pt idx="2508">
                <c:v>4.21</c:v>
              </c:pt>
              <c:pt idx="2509">
                <c:v>4.21</c:v>
              </c:pt>
              <c:pt idx="2510">
                <c:v>4.21</c:v>
              </c:pt>
              <c:pt idx="2511">
                <c:v>4.21</c:v>
              </c:pt>
              <c:pt idx="2512">
                <c:v>4.21</c:v>
              </c:pt>
              <c:pt idx="2513">
                <c:v>4.21</c:v>
              </c:pt>
              <c:pt idx="2514">
                <c:v>4.21</c:v>
              </c:pt>
              <c:pt idx="2515">
                <c:v>4.21</c:v>
              </c:pt>
              <c:pt idx="2516">
                <c:v>4.21</c:v>
              </c:pt>
              <c:pt idx="2517">
                <c:v>4.21</c:v>
              </c:pt>
              <c:pt idx="2518">
                <c:v>4.21</c:v>
              </c:pt>
              <c:pt idx="2519">
                <c:v>4.21</c:v>
              </c:pt>
              <c:pt idx="2520">
                <c:v>4.21</c:v>
              </c:pt>
              <c:pt idx="2521">
                <c:v>4.21</c:v>
              </c:pt>
              <c:pt idx="2522">
                <c:v>4.21</c:v>
              </c:pt>
              <c:pt idx="2523">
                <c:v>4.21</c:v>
              </c:pt>
              <c:pt idx="2524">
                <c:v>4.21</c:v>
              </c:pt>
              <c:pt idx="2525">
                <c:v>4.21</c:v>
              </c:pt>
              <c:pt idx="2526">
                <c:v>4.21</c:v>
              </c:pt>
              <c:pt idx="2527">
                <c:v>4.21</c:v>
              </c:pt>
              <c:pt idx="2528">
                <c:v>4.21</c:v>
              </c:pt>
              <c:pt idx="2529">
                <c:v>4.21</c:v>
              </c:pt>
              <c:pt idx="2530">
                <c:v>4.21</c:v>
              </c:pt>
              <c:pt idx="2531">
                <c:v>4.21</c:v>
              </c:pt>
              <c:pt idx="2532">
                <c:v>4.21</c:v>
              </c:pt>
              <c:pt idx="2533">
                <c:v>4.21</c:v>
              </c:pt>
              <c:pt idx="2534">
                <c:v>4.21</c:v>
              </c:pt>
              <c:pt idx="2535">
                <c:v>4.21</c:v>
              </c:pt>
              <c:pt idx="2536">
                <c:v>4.21</c:v>
              </c:pt>
              <c:pt idx="2537">
                <c:v>4.21</c:v>
              </c:pt>
              <c:pt idx="2538">
                <c:v>4.21</c:v>
              </c:pt>
              <c:pt idx="2539">
                <c:v>4.21</c:v>
              </c:pt>
              <c:pt idx="2540">
                <c:v>4.21</c:v>
              </c:pt>
              <c:pt idx="2541">
                <c:v>4.21</c:v>
              </c:pt>
              <c:pt idx="2542">
                <c:v>4.21</c:v>
              </c:pt>
              <c:pt idx="2543">
                <c:v>4.21</c:v>
              </c:pt>
              <c:pt idx="2544">
                <c:v>4.21</c:v>
              </c:pt>
              <c:pt idx="2545">
                <c:v>4.21</c:v>
              </c:pt>
              <c:pt idx="2546">
                <c:v>4.21</c:v>
              </c:pt>
              <c:pt idx="2547">
                <c:v>4.21</c:v>
              </c:pt>
              <c:pt idx="2548">
                <c:v>4.21</c:v>
              </c:pt>
              <c:pt idx="2549">
                <c:v>4.21</c:v>
              </c:pt>
              <c:pt idx="2550">
                <c:v>4.21</c:v>
              </c:pt>
              <c:pt idx="2551">
                <c:v>4.21</c:v>
              </c:pt>
              <c:pt idx="2552">
                <c:v>4.21</c:v>
              </c:pt>
              <c:pt idx="2553">
                <c:v>4.21</c:v>
              </c:pt>
              <c:pt idx="2554">
                <c:v>4.21</c:v>
              </c:pt>
              <c:pt idx="2555">
                <c:v>4.21</c:v>
              </c:pt>
              <c:pt idx="2556">
                <c:v>4.21</c:v>
              </c:pt>
              <c:pt idx="2557">
                <c:v>4.21</c:v>
              </c:pt>
              <c:pt idx="2558">
                <c:v>4.21</c:v>
              </c:pt>
              <c:pt idx="2559">
                <c:v>4.21</c:v>
              </c:pt>
              <c:pt idx="2560">
                <c:v>4.21</c:v>
              </c:pt>
              <c:pt idx="2561">
                <c:v>4.21</c:v>
              </c:pt>
              <c:pt idx="2562">
                <c:v>4.21</c:v>
              </c:pt>
              <c:pt idx="2563">
                <c:v>4.21</c:v>
              </c:pt>
              <c:pt idx="2564">
                <c:v>4.21</c:v>
              </c:pt>
              <c:pt idx="2565">
                <c:v>4.21</c:v>
              </c:pt>
              <c:pt idx="2566">
                <c:v>4.21</c:v>
              </c:pt>
              <c:pt idx="2567">
                <c:v>4.21</c:v>
              </c:pt>
              <c:pt idx="2568">
                <c:v>4.21</c:v>
              </c:pt>
              <c:pt idx="2569">
                <c:v>4.21</c:v>
              </c:pt>
              <c:pt idx="2570">
                <c:v>4.21</c:v>
              </c:pt>
              <c:pt idx="2571">
                <c:v>4.21</c:v>
              </c:pt>
              <c:pt idx="2572">
                <c:v>4.21</c:v>
              </c:pt>
              <c:pt idx="2573">
                <c:v>4.21</c:v>
              </c:pt>
              <c:pt idx="2574">
                <c:v>4.21</c:v>
              </c:pt>
              <c:pt idx="2575">
                <c:v>4.21</c:v>
              </c:pt>
              <c:pt idx="2576">
                <c:v>4.21</c:v>
              </c:pt>
              <c:pt idx="2577">
                <c:v>4.21</c:v>
              </c:pt>
              <c:pt idx="2578">
                <c:v>4.21</c:v>
              </c:pt>
              <c:pt idx="2579">
                <c:v>4.21</c:v>
              </c:pt>
              <c:pt idx="2580">
                <c:v>4.21</c:v>
              </c:pt>
              <c:pt idx="2581">
                <c:v>4.21</c:v>
              </c:pt>
              <c:pt idx="2582">
                <c:v>4.21</c:v>
              </c:pt>
              <c:pt idx="2583">
                <c:v>4.21</c:v>
              </c:pt>
              <c:pt idx="2584">
                <c:v>4.21</c:v>
              </c:pt>
              <c:pt idx="2585">
                <c:v>4.21</c:v>
              </c:pt>
              <c:pt idx="2586">
                <c:v>4.21</c:v>
              </c:pt>
              <c:pt idx="2587">
                <c:v>4.21</c:v>
              </c:pt>
              <c:pt idx="2588">
                <c:v>4.21</c:v>
              </c:pt>
              <c:pt idx="2589">
                <c:v>4.21</c:v>
              </c:pt>
              <c:pt idx="2590">
                <c:v>4.21</c:v>
              </c:pt>
              <c:pt idx="2591">
                <c:v>4.21</c:v>
              </c:pt>
              <c:pt idx="2592">
                <c:v>4.21</c:v>
              </c:pt>
              <c:pt idx="2593">
                <c:v>4.21</c:v>
              </c:pt>
              <c:pt idx="2594">
                <c:v>4.21</c:v>
              </c:pt>
              <c:pt idx="2595">
                <c:v>4.21</c:v>
              </c:pt>
              <c:pt idx="2596">
                <c:v>4.21</c:v>
              </c:pt>
              <c:pt idx="2597">
                <c:v>4.21</c:v>
              </c:pt>
              <c:pt idx="2598">
                <c:v>4.21</c:v>
              </c:pt>
              <c:pt idx="2599">
                <c:v>4.21</c:v>
              </c:pt>
              <c:pt idx="2600">
                <c:v>4.21</c:v>
              </c:pt>
              <c:pt idx="2601">
                <c:v>4.21</c:v>
              </c:pt>
              <c:pt idx="2602">
                <c:v>4.21</c:v>
              </c:pt>
              <c:pt idx="2603">
                <c:v>4.21</c:v>
              </c:pt>
              <c:pt idx="2604">
                <c:v>4.21</c:v>
              </c:pt>
              <c:pt idx="2605">
                <c:v>4.21</c:v>
              </c:pt>
              <c:pt idx="2606">
                <c:v>4.21</c:v>
              </c:pt>
              <c:pt idx="2607">
                <c:v>4.21</c:v>
              </c:pt>
              <c:pt idx="2608">
                <c:v>4.21</c:v>
              </c:pt>
              <c:pt idx="2609">
                <c:v>4.21</c:v>
              </c:pt>
              <c:pt idx="2610">
                <c:v>4.21</c:v>
              </c:pt>
              <c:pt idx="2611">
                <c:v>4.21</c:v>
              </c:pt>
              <c:pt idx="2612">
                <c:v>4.21</c:v>
              </c:pt>
              <c:pt idx="2613">
                <c:v>4.21</c:v>
              </c:pt>
              <c:pt idx="2614">
                <c:v>4.21</c:v>
              </c:pt>
              <c:pt idx="2615">
                <c:v>4.21</c:v>
              </c:pt>
              <c:pt idx="2616">
                <c:v>4.21</c:v>
              </c:pt>
              <c:pt idx="2617">
                <c:v>4.21</c:v>
              </c:pt>
              <c:pt idx="2618">
                <c:v>4.21</c:v>
              </c:pt>
              <c:pt idx="2619">
                <c:v>4.21</c:v>
              </c:pt>
              <c:pt idx="2620">
                <c:v>4.21</c:v>
              </c:pt>
              <c:pt idx="2621">
                <c:v>4.21</c:v>
              </c:pt>
              <c:pt idx="2622">
                <c:v>4.21</c:v>
              </c:pt>
              <c:pt idx="2623">
                <c:v>4.21</c:v>
              </c:pt>
              <c:pt idx="2624">
                <c:v>4.21</c:v>
              </c:pt>
              <c:pt idx="2625">
                <c:v>4.21</c:v>
              </c:pt>
              <c:pt idx="2626">
                <c:v>4.21</c:v>
              </c:pt>
              <c:pt idx="2627">
                <c:v>4.21</c:v>
              </c:pt>
              <c:pt idx="2628">
                <c:v>4.21</c:v>
              </c:pt>
              <c:pt idx="2629">
                <c:v>4.21</c:v>
              </c:pt>
              <c:pt idx="2630">
                <c:v>4.21</c:v>
              </c:pt>
              <c:pt idx="2631">
                <c:v>4.21</c:v>
              </c:pt>
              <c:pt idx="2632">
                <c:v>4.21</c:v>
              </c:pt>
              <c:pt idx="2633">
                <c:v>4.21</c:v>
              </c:pt>
              <c:pt idx="2634">
                <c:v>4.21</c:v>
              </c:pt>
              <c:pt idx="2635">
                <c:v>4.21</c:v>
              </c:pt>
              <c:pt idx="2636">
                <c:v>4.21</c:v>
              </c:pt>
              <c:pt idx="2637">
                <c:v>4.21</c:v>
              </c:pt>
              <c:pt idx="2638">
                <c:v>4.21</c:v>
              </c:pt>
              <c:pt idx="2639">
                <c:v>4.21</c:v>
              </c:pt>
              <c:pt idx="2640">
                <c:v>4.21</c:v>
              </c:pt>
              <c:pt idx="2641">
                <c:v>4.21</c:v>
              </c:pt>
              <c:pt idx="2642">
                <c:v>4.21</c:v>
              </c:pt>
              <c:pt idx="2643">
                <c:v>4.21</c:v>
              </c:pt>
              <c:pt idx="2644">
                <c:v>4.21</c:v>
              </c:pt>
              <c:pt idx="2645">
                <c:v>4.21</c:v>
              </c:pt>
              <c:pt idx="2646">
                <c:v>4.21</c:v>
              </c:pt>
              <c:pt idx="2647">
                <c:v>4.21</c:v>
              </c:pt>
              <c:pt idx="2648">
                <c:v>4.21</c:v>
              </c:pt>
              <c:pt idx="2649">
                <c:v>4.21</c:v>
              </c:pt>
              <c:pt idx="2650">
                <c:v>4.21</c:v>
              </c:pt>
              <c:pt idx="2651">
                <c:v>4.21</c:v>
              </c:pt>
              <c:pt idx="2652">
                <c:v>4.21</c:v>
              </c:pt>
              <c:pt idx="2653">
                <c:v>4.21</c:v>
              </c:pt>
              <c:pt idx="2654">
                <c:v>4.21</c:v>
              </c:pt>
              <c:pt idx="2655">
                <c:v>4.21</c:v>
              </c:pt>
              <c:pt idx="2656">
                <c:v>4.21</c:v>
              </c:pt>
              <c:pt idx="2657">
                <c:v>4.21</c:v>
              </c:pt>
              <c:pt idx="2658">
                <c:v>4.21</c:v>
              </c:pt>
              <c:pt idx="2659">
                <c:v>4.21</c:v>
              </c:pt>
              <c:pt idx="2660">
                <c:v>4.21</c:v>
              </c:pt>
              <c:pt idx="2661">
                <c:v>4.21</c:v>
              </c:pt>
              <c:pt idx="2662">
                <c:v>4.21</c:v>
              </c:pt>
              <c:pt idx="2663">
                <c:v>4.21</c:v>
              </c:pt>
              <c:pt idx="2664">
                <c:v>4.21</c:v>
              </c:pt>
              <c:pt idx="2665">
                <c:v>4.21</c:v>
              </c:pt>
              <c:pt idx="2666">
                <c:v>4.21</c:v>
              </c:pt>
              <c:pt idx="2667">
                <c:v>4.21</c:v>
              </c:pt>
              <c:pt idx="2668">
                <c:v>4.21</c:v>
              </c:pt>
              <c:pt idx="2669">
                <c:v>4.21</c:v>
              </c:pt>
              <c:pt idx="2670">
                <c:v>4.21</c:v>
              </c:pt>
              <c:pt idx="2671">
                <c:v>4.21</c:v>
              </c:pt>
              <c:pt idx="2672">
                <c:v>4.21</c:v>
              </c:pt>
              <c:pt idx="2673">
                <c:v>4.21</c:v>
              </c:pt>
              <c:pt idx="2674">
                <c:v>4.21</c:v>
              </c:pt>
              <c:pt idx="2675">
                <c:v>4.21</c:v>
              </c:pt>
              <c:pt idx="2676">
                <c:v>4.21</c:v>
              </c:pt>
              <c:pt idx="2677">
                <c:v>4.21</c:v>
              </c:pt>
              <c:pt idx="2678">
                <c:v>4.21</c:v>
              </c:pt>
              <c:pt idx="2679">
                <c:v>4.21</c:v>
              </c:pt>
              <c:pt idx="2680">
                <c:v>4.21</c:v>
              </c:pt>
              <c:pt idx="2681">
                <c:v>4.21</c:v>
              </c:pt>
              <c:pt idx="2682">
                <c:v>4.21</c:v>
              </c:pt>
              <c:pt idx="2683">
                <c:v>4.21</c:v>
              </c:pt>
              <c:pt idx="2684">
                <c:v>4.21</c:v>
              </c:pt>
              <c:pt idx="2685">
                <c:v>4.21</c:v>
              </c:pt>
              <c:pt idx="2686">
                <c:v>4.21</c:v>
              </c:pt>
              <c:pt idx="2687">
                <c:v>4.21</c:v>
              </c:pt>
              <c:pt idx="2688">
                <c:v>4.21</c:v>
              </c:pt>
              <c:pt idx="2689">
                <c:v>4.21</c:v>
              </c:pt>
              <c:pt idx="2690">
                <c:v>4.21</c:v>
              </c:pt>
              <c:pt idx="2691">
                <c:v>4.21</c:v>
              </c:pt>
              <c:pt idx="2692">
                <c:v>4.21</c:v>
              </c:pt>
              <c:pt idx="2693">
                <c:v>4.21</c:v>
              </c:pt>
              <c:pt idx="2694">
                <c:v>4.21</c:v>
              </c:pt>
              <c:pt idx="2695">
                <c:v>4.21</c:v>
              </c:pt>
              <c:pt idx="2696">
                <c:v>4.21</c:v>
              </c:pt>
              <c:pt idx="2697">
                <c:v>4.21</c:v>
              </c:pt>
              <c:pt idx="2698">
                <c:v>4.21</c:v>
              </c:pt>
              <c:pt idx="2699">
                <c:v>4.21</c:v>
              </c:pt>
              <c:pt idx="2700">
                <c:v>4.21</c:v>
              </c:pt>
              <c:pt idx="2701">
                <c:v>4.21</c:v>
              </c:pt>
              <c:pt idx="2702">
                <c:v>4.21</c:v>
              </c:pt>
              <c:pt idx="2703">
                <c:v>4.21</c:v>
              </c:pt>
              <c:pt idx="2704">
                <c:v>4.21</c:v>
              </c:pt>
              <c:pt idx="2705">
                <c:v>4.21</c:v>
              </c:pt>
              <c:pt idx="2706">
                <c:v>4.21</c:v>
              </c:pt>
              <c:pt idx="2707">
                <c:v>4.21</c:v>
              </c:pt>
              <c:pt idx="2708">
                <c:v>4.21</c:v>
              </c:pt>
              <c:pt idx="2709">
                <c:v>4.21</c:v>
              </c:pt>
              <c:pt idx="2710">
                <c:v>4.21</c:v>
              </c:pt>
              <c:pt idx="2711">
                <c:v>4.21</c:v>
              </c:pt>
              <c:pt idx="2712">
                <c:v>4.21</c:v>
              </c:pt>
              <c:pt idx="2713">
                <c:v>4.21</c:v>
              </c:pt>
              <c:pt idx="2714">
                <c:v>4.21</c:v>
              </c:pt>
              <c:pt idx="2715">
                <c:v>4.21</c:v>
              </c:pt>
              <c:pt idx="2716">
                <c:v>4.21</c:v>
              </c:pt>
              <c:pt idx="2717">
                <c:v>4.21</c:v>
              </c:pt>
              <c:pt idx="2718">
                <c:v>4.21</c:v>
              </c:pt>
              <c:pt idx="2719">
                <c:v>4.21</c:v>
              </c:pt>
              <c:pt idx="2720">
                <c:v>4.21</c:v>
              </c:pt>
              <c:pt idx="2721">
                <c:v>4.21</c:v>
              </c:pt>
              <c:pt idx="2722">
                <c:v>4.21</c:v>
              </c:pt>
              <c:pt idx="2723">
                <c:v>4.21</c:v>
              </c:pt>
              <c:pt idx="2724">
                <c:v>4.21</c:v>
              </c:pt>
              <c:pt idx="2725">
                <c:v>4.21</c:v>
              </c:pt>
              <c:pt idx="2726">
                <c:v>4.21</c:v>
              </c:pt>
              <c:pt idx="2727">
                <c:v>4.21</c:v>
              </c:pt>
              <c:pt idx="2728">
                <c:v>4.21</c:v>
              </c:pt>
              <c:pt idx="2729">
                <c:v>4.21</c:v>
              </c:pt>
              <c:pt idx="2730">
                <c:v>4.21</c:v>
              </c:pt>
              <c:pt idx="2731">
                <c:v>4.21</c:v>
              </c:pt>
              <c:pt idx="2732">
                <c:v>4.21</c:v>
              </c:pt>
              <c:pt idx="2733">
                <c:v>4.21</c:v>
              </c:pt>
              <c:pt idx="2734">
                <c:v>4.21</c:v>
              </c:pt>
              <c:pt idx="2735">
                <c:v>4.21</c:v>
              </c:pt>
              <c:pt idx="2736">
                <c:v>4.21</c:v>
              </c:pt>
              <c:pt idx="2737">
                <c:v>4.21</c:v>
              </c:pt>
              <c:pt idx="2738">
                <c:v>4.21</c:v>
              </c:pt>
              <c:pt idx="2739">
                <c:v>4.21</c:v>
              </c:pt>
              <c:pt idx="2740">
                <c:v>4.21</c:v>
              </c:pt>
              <c:pt idx="2741">
                <c:v>4.21</c:v>
              </c:pt>
              <c:pt idx="2742">
                <c:v>4.21</c:v>
              </c:pt>
              <c:pt idx="2743">
                <c:v>4.21</c:v>
              </c:pt>
              <c:pt idx="2744">
                <c:v>4.21</c:v>
              </c:pt>
              <c:pt idx="2745">
                <c:v>4.21</c:v>
              </c:pt>
              <c:pt idx="2746">
                <c:v>4.21</c:v>
              </c:pt>
              <c:pt idx="2747">
                <c:v>4.21</c:v>
              </c:pt>
              <c:pt idx="2748">
                <c:v>4.21</c:v>
              </c:pt>
              <c:pt idx="2749">
                <c:v>4.21</c:v>
              </c:pt>
              <c:pt idx="2750">
                <c:v>4.21</c:v>
              </c:pt>
              <c:pt idx="2751">
                <c:v>4.21</c:v>
              </c:pt>
              <c:pt idx="2752">
                <c:v>4.21</c:v>
              </c:pt>
              <c:pt idx="2753">
                <c:v>4.21</c:v>
              </c:pt>
              <c:pt idx="2754">
                <c:v>4.21</c:v>
              </c:pt>
              <c:pt idx="2755">
                <c:v>4.21</c:v>
              </c:pt>
              <c:pt idx="2756">
                <c:v>4.21</c:v>
              </c:pt>
              <c:pt idx="2757">
                <c:v>4.21</c:v>
              </c:pt>
              <c:pt idx="2758">
                <c:v>4.21</c:v>
              </c:pt>
              <c:pt idx="2759">
                <c:v>4.21</c:v>
              </c:pt>
              <c:pt idx="2760">
                <c:v>4.21</c:v>
              </c:pt>
              <c:pt idx="2761">
                <c:v>4.21</c:v>
              </c:pt>
              <c:pt idx="2762">
                <c:v>4.21</c:v>
              </c:pt>
              <c:pt idx="2763">
                <c:v>4.21</c:v>
              </c:pt>
              <c:pt idx="2764">
                <c:v>4.21</c:v>
              </c:pt>
              <c:pt idx="2765">
                <c:v>4.21</c:v>
              </c:pt>
              <c:pt idx="2766">
                <c:v>4.21</c:v>
              </c:pt>
              <c:pt idx="2767">
                <c:v>4.21</c:v>
              </c:pt>
              <c:pt idx="2768">
                <c:v>4.21</c:v>
              </c:pt>
              <c:pt idx="2769">
                <c:v>4.21</c:v>
              </c:pt>
              <c:pt idx="2770">
                <c:v>4.21</c:v>
              </c:pt>
              <c:pt idx="2771">
                <c:v>4.21</c:v>
              </c:pt>
              <c:pt idx="2772">
                <c:v>4.21</c:v>
              </c:pt>
              <c:pt idx="2773">
                <c:v>4.21</c:v>
              </c:pt>
              <c:pt idx="2774">
                <c:v>4.21</c:v>
              </c:pt>
              <c:pt idx="2775">
                <c:v>4.21</c:v>
              </c:pt>
              <c:pt idx="2776">
                <c:v>4.21</c:v>
              </c:pt>
              <c:pt idx="2777">
                <c:v>4.21</c:v>
              </c:pt>
              <c:pt idx="2778">
                <c:v>4.21</c:v>
              </c:pt>
              <c:pt idx="2779">
                <c:v>4.21</c:v>
              </c:pt>
              <c:pt idx="2780">
                <c:v>4.21</c:v>
              </c:pt>
              <c:pt idx="2781">
                <c:v>4.21</c:v>
              </c:pt>
              <c:pt idx="2782">
                <c:v>4.21</c:v>
              </c:pt>
              <c:pt idx="2783">
                <c:v>4.21</c:v>
              </c:pt>
              <c:pt idx="2784">
                <c:v>4.21</c:v>
              </c:pt>
              <c:pt idx="2785">
                <c:v>4.21</c:v>
              </c:pt>
              <c:pt idx="2786">
                <c:v>4.21</c:v>
              </c:pt>
              <c:pt idx="2787">
                <c:v>4.21</c:v>
              </c:pt>
              <c:pt idx="2788">
                <c:v>4.21</c:v>
              </c:pt>
              <c:pt idx="2789">
                <c:v>4.21</c:v>
              </c:pt>
              <c:pt idx="2790">
                <c:v>4.21</c:v>
              </c:pt>
              <c:pt idx="2791">
                <c:v>4.21</c:v>
              </c:pt>
              <c:pt idx="2792">
                <c:v>4.21</c:v>
              </c:pt>
              <c:pt idx="2793">
                <c:v>4.21</c:v>
              </c:pt>
              <c:pt idx="2794">
                <c:v>4.21</c:v>
              </c:pt>
              <c:pt idx="2795">
                <c:v>4.21</c:v>
              </c:pt>
              <c:pt idx="2796">
                <c:v>4.21</c:v>
              </c:pt>
              <c:pt idx="2797">
                <c:v>4.21</c:v>
              </c:pt>
              <c:pt idx="2798">
                <c:v>4.21</c:v>
              </c:pt>
              <c:pt idx="2799">
                <c:v>4.21</c:v>
              </c:pt>
              <c:pt idx="2800">
                <c:v>4.21</c:v>
              </c:pt>
              <c:pt idx="2801">
                <c:v>4.21</c:v>
              </c:pt>
              <c:pt idx="2802">
                <c:v>4.21</c:v>
              </c:pt>
              <c:pt idx="2803">
                <c:v>4.21</c:v>
              </c:pt>
              <c:pt idx="2804">
                <c:v>4.21</c:v>
              </c:pt>
              <c:pt idx="2805">
                <c:v>4.21</c:v>
              </c:pt>
              <c:pt idx="2806">
                <c:v>4.21</c:v>
              </c:pt>
              <c:pt idx="2807">
                <c:v>4.21</c:v>
              </c:pt>
              <c:pt idx="2808">
                <c:v>4.21</c:v>
              </c:pt>
              <c:pt idx="2809">
                <c:v>4.21</c:v>
              </c:pt>
              <c:pt idx="2810">
                <c:v>4.21</c:v>
              </c:pt>
              <c:pt idx="2811">
                <c:v>4.21</c:v>
              </c:pt>
              <c:pt idx="2812">
                <c:v>4.21</c:v>
              </c:pt>
              <c:pt idx="2813">
                <c:v>4.21</c:v>
              </c:pt>
              <c:pt idx="2814">
                <c:v>4.21</c:v>
              </c:pt>
              <c:pt idx="2815">
                <c:v>4.21</c:v>
              </c:pt>
              <c:pt idx="2816">
                <c:v>4.21</c:v>
              </c:pt>
              <c:pt idx="2817">
                <c:v>4.21</c:v>
              </c:pt>
              <c:pt idx="2818">
                <c:v>4.21</c:v>
              </c:pt>
              <c:pt idx="2819">
                <c:v>4.21</c:v>
              </c:pt>
              <c:pt idx="2820">
                <c:v>4.21</c:v>
              </c:pt>
              <c:pt idx="2821">
                <c:v>4.21</c:v>
              </c:pt>
              <c:pt idx="2822">
                <c:v>4.21</c:v>
              </c:pt>
              <c:pt idx="2823">
                <c:v>4.21</c:v>
              </c:pt>
              <c:pt idx="2824">
                <c:v>4.21</c:v>
              </c:pt>
              <c:pt idx="2825">
                <c:v>4.21</c:v>
              </c:pt>
              <c:pt idx="2826">
                <c:v>4.21</c:v>
              </c:pt>
              <c:pt idx="2827">
                <c:v>4.21</c:v>
              </c:pt>
              <c:pt idx="2828">
                <c:v>4.21</c:v>
              </c:pt>
              <c:pt idx="2829">
                <c:v>4.21</c:v>
              </c:pt>
              <c:pt idx="2830">
                <c:v>4.21</c:v>
              </c:pt>
              <c:pt idx="2831">
                <c:v>4.21</c:v>
              </c:pt>
              <c:pt idx="2832">
                <c:v>4.21</c:v>
              </c:pt>
              <c:pt idx="2833">
                <c:v>4.21</c:v>
              </c:pt>
              <c:pt idx="2834">
                <c:v>4.21</c:v>
              </c:pt>
              <c:pt idx="2835">
                <c:v>4.21</c:v>
              </c:pt>
              <c:pt idx="2836">
                <c:v>4.21</c:v>
              </c:pt>
              <c:pt idx="2837">
                <c:v>4.21</c:v>
              </c:pt>
              <c:pt idx="2838">
                <c:v>4.21</c:v>
              </c:pt>
              <c:pt idx="2839">
                <c:v>4.21</c:v>
              </c:pt>
              <c:pt idx="2840">
                <c:v>4.21</c:v>
              </c:pt>
              <c:pt idx="2841">
                <c:v>4.21</c:v>
              </c:pt>
              <c:pt idx="2842">
                <c:v>4.21</c:v>
              </c:pt>
              <c:pt idx="2843">
                <c:v>4.21</c:v>
              </c:pt>
              <c:pt idx="2844">
                <c:v>4.21</c:v>
              </c:pt>
              <c:pt idx="2845">
                <c:v>4.21</c:v>
              </c:pt>
              <c:pt idx="2846">
                <c:v>4.21</c:v>
              </c:pt>
              <c:pt idx="2847">
                <c:v>4.21</c:v>
              </c:pt>
              <c:pt idx="2848">
                <c:v>4.21</c:v>
              </c:pt>
              <c:pt idx="2849">
                <c:v>4.21</c:v>
              </c:pt>
              <c:pt idx="2850">
                <c:v>4.21</c:v>
              </c:pt>
              <c:pt idx="2851">
                <c:v>4.21</c:v>
              </c:pt>
              <c:pt idx="2852">
                <c:v>4.21</c:v>
              </c:pt>
              <c:pt idx="2853">
                <c:v>4.21</c:v>
              </c:pt>
              <c:pt idx="2854">
                <c:v>4.21</c:v>
              </c:pt>
              <c:pt idx="2855">
                <c:v>4.21</c:v>
              </c:pt>
              <c:pt idx="2856">
                <c:v>4.21</c:v>
              </c:pt>
              <c:pt idx="2857">
                <c:v>4.21</c:v>
              </c:pt>
              <c:pt idx="2858">
                <c:v>4.21</c:v>
              </c:pt>
              <c:pt idx="2859">
                <c:v>4.21</c:v>
              </c:pt>
              <c:pt idx="2860">
                <c:v>4.21</c:v>
              </c:pt>
              <c:pt idx="2861">
                <c:v>4.21</c:v>
              </c:pt>
              <c:pt idx="2862">
                <c:v>4.21</c:v>
              </c:pt>
              <c:pt idx="2863">
                <c:v>4.21</c:v>
              </c:pt>
              <c:pt idx="2864">
                <c:v>4.21</c:v>
              </c:pt>
              <c:pt idx="2865">
                <c:v>4.21</c:v>
              </c:pt>
              <c:pt idx="2866">
                <c:v>4.21</c:v>
              </c:pt>
              <c:pt idx="2867">
                <c:v>4.21</c:v>
              </c:pt>
              <c:pt idx="2868">
                <c:v>4.21</c:v>
              </c:pt>
              <c:pt idx="2869">
                <c:v>4.21</c:v>
              </c:pt>
              <c:pt idx="2870">
                <c:v>4.21</c:v>
              </c:pt>
              <c:pt idx="2871">
                <c:v>4.21</c:v>
              </c:pt>
              <c:pt idx="2872">
                <c:v>4.21</c:v>
              </c:pt>
              <c:pt idx="2873">
                <c:v>4.21</c:v>
              </c:pt>
              <c:pt idx="2874">
                <c:v>4.21</c:v>
              </c:pt>
              <c:pt idx="2875">
                <c:v>4.21</c:v>
              </c:pt>
              <c:pt idx="2876">
                <c:v>4.21</c:v>
              </c:pt>
              <c:pt idx="2877">
                <c:v>4.21</c:v>
              </c:pt>
              <c:pt idx="2878">
                <c:v>4.21</c:v>
              </c:pt>
              <c:pt idx="2879">
                <c:v>4.21</c:v>
              </c:pt>
              <c:pt idx="2880">
                <c:v>4.21</c:v>
              </c:pt>
              <c:pt idx="2881">
                <c:v>4.21</c:v>
              </c:pt>
              <c:pt idx="2882">
                <c:v>4.21</c:v>
              </c:pt>
              <c:pt idx="2883">
                <c:v>4.21</c:v>
              </c:pt>
              <c:pt idx="2884">
                <c:v>4.21</c:v>
              </c:pt>
              <c:pt idx="2885">
                <c:v>4.21</c:v>
              </c:pt>
              <c:pt idx="2886">
                <c:v>4.21</c:v>
              </c:pt>
              <c:pt idx="2887">
                <c:v>4.21</c:v>
              </c:pt>
              <c:pt idx="2888">
                <c:v>4.21</c:v>
              </c:pt>
              <c:pt idx="2889">
                <c:v>4.21</c:v>
              </c:pt>
              <c:pt idx="2890">
                <c:v>4.21</c:v>
              </c:pt>
              <c:pt idx="2891">
                <c:v>4.21</c:v>
              </c:pt>
              <c:pt idx="2892">
                <c:v>4.21</c:v>
              </c:pt>
              <c:pt idx="2893">
                <c:v>4.21</c:v>
              </c:pt>
              <c:pt idx="2894">
                <c:v>4.21</c:v>
              </c:pt>
              <c:pt idx="2895">
                <c:v>4.21</c:v>
              </c:pt>
              <c:pt idx="2896">
                <c:v>4.21</c:v>
              </c:pt>
              <c:pt idx="2897">
                <c:v>4.21</c:v>
              </c:pt>
              <c:pt idx="2898">
                <c:v>4.21</c:v>
              </c:pt>
              <c:pt idx="2899">
                <c:v>4.21</c:v>
              </c:pt>
              <c:pt idx="2900">
                <c:v>4.21</c:v>
              </c:pt>
              <c:pt idx="2901">
                <c:v>4.21</c:v>
              </c:pt>
              <c:pt idx="2902">
                <c:v>4.21</c:v>
              </c:pt>
              <c:pt idx="2903">
                <c:v>4.21</c:v>
              </c:pt>
              <c:pt idx="2904">
                <c:v>4.21</c:v>
              </c:pt>
              <c:pt idx="2905">
                <c:v>4.21</c:v>
              </c:pt>
              <c:pt idx="2906">
                <c:v>4.21</c:v>
              </c:pt>
              <c:pt idx="2907">
                <c:v>4.21</c:v>
              </c:pt>
              <c:pt idx="2908">
                <c:v>4.21</c:v>
              </c:pt>
              <c:pt idx="2909">
                <c:v>4.21</c:v>
              </c:pt>
              <c:pt idx="2910">
                <c:v>4.21</c:v>
              </c:pt>
              <c:pt idx="2911">
                <c:v>4.21</c:v>
              </c:pt>
              <c:pt idx="2912">
                <c:v>4.21</c:v>
              </c:pt>
              <c:pt idx="2913">
                <c:v>4.21</c:v>
              </c:pt>
              <c:pt idx="2914">
                <c:v>4.21</c:v>
              </c:pt>
              <c:pt idx="2915">
                <c:v>4.21</c:v>
              </c:pt>
              <c:pt idx="2916">
                <c:v>4.21</c:v>
              </c:pt>
              <c:pt idx="2917">
                <c:v>4.21</c:v>
              </c:pt>
              <c:pt idx="2918">
                <c:v>4.21</c:v>
              </c:pt>
              <c:pt idx="2919">
                <c:v>4.21</c:v>
              </c:pt>
              <c:pt idx="2920">
                <c:v>4.21</c:v>
              </c:pt>
              <c:pt idx="2921">
                <c:v>4.21</c:v>
              </c:pt>
              <c:pt idx="2922">
                <c:v>4.21</c:v>
              </c:pt>
              <c:pt idx="2923">
                <c:v>4.21</c:v>
              </c:pt>
              <c:pt idx="2924">
                <c:v>4.21</c:v>
              </c:pt>
              <c:pt idx="2925">
                <c:v>4.21</c:v>
              </c:pt>
              <c:pt idx="2926">
                <c:v>4.21</c:v>
              </c:pt>
              <c:pt idx="2927">
                <c:v>4.21</c:v>
              </c:pt>
              <c:pt idx="2928">
                <c:v>4.21</c:v>
              </c:pt>
              <c:pt idx="2929">
                <c:v>4.21</c:v>
              </c:pt>
              <c:pt idx="2930">
                <c:v>4.21</c:v>
              </c:pt>
              <c:pt idx="2931">
                <c:v>4.21</c:v>
              </c:pt>
              <c:pt idx="2932">
                <c:v>4.21</c:v>
              </c:pt>
              <c:pt idx="2933">
                <c:v>4.21</c:v>
              </c:pt>
              <c:pt idx="2934">
                <c:v>4.21</c:v>
              </c:pt>
              <c:pt idx="2935">
                <c:v>4.21</c:v>
              </c:pt>
              <c:pt idx="2936">
                <c:v>4.21</c:v>
              </c:pt>
              <c:pt idx="2937">
                <c:v>4.21</c:v>
              </c:pt>
              <c:pt idx="2938">
                <c:v>4.21</c:v>
              </c:pt>
              <c:pt idx="2939">
                <c:v>4.21</c:v>
              </c:pt>
              <c:pt idx="2940">
                <c:v>4.21</c:v>
              </c:pt>
              <c:pt idx="2941">
                <c:v>4.21</c:v>
              </c:pt>
              <c:pt idx="2942">
                <c:v>4.21</c:v>
              </c:pt>
              <c:pt idx="2943">
                <c:v>4.21</c:v>
              </c:pt>
              <c:pt idx="2944">
                <c:v>4.21</c:v>
              </c:pt>
              <c:pt idx="2945">
                <c:v>4.21</c:v>
              </c:pt>
              <c:pt idx="2946">
                <c:v>4.21</c:v>
              </c:pt>
              <c:pt idx="2947">
                <c:v>4.21</c:v>
              </c:pt>
              <c:pt idx="2948">
                <c:v>4.21</c:v>
              </c:pt>
              <c:pt idx="2949">
                <c:v>4.21</c:v>
              </c:pt>
              <c:pt idx="2950">
                <c:v>4.21</c:v>
              </c:pt>
              <c:pt idx="2951">
                <c:v>4.21</c:v>
              </c:pt>
              <c:pt idx="2952">
                <c:v>4.21</c:v>
              </c:pt>
              <c:pt idx="2953">
                <c:v>4.21</c:v>
              </c:pt>
              <c:pt idx="2954">
                <c:v>4.21</c:v>
              </c:pt>
              <c:pt idx="2955">
                <c:v>4.21</c:v>
              </c:pt>
              <c:pt idx="2956">
                <c:v>4.21</c:v>
              </c:pt>
              <c:pt idx="2957">
                <c:v>4.21</c:v>
              </c:pt>
              <c:pt idx="2958">
                <c:v>4.21</c:v>
              </c:pt>
              <c:pt idx="2959">
                <c:v>4.21</c:v>
              </c:pt>
              <c:pt idx="2960">
                <c:v>4.21</c:v>
              </c:pt>
              <c:pt idx="2961">
                <c:v>4.21</c:v>
              </c:pt>
              <c:pt idx="2962">
                <c:v>4.21</c:v>
              </c:pt>
              <c:pt idx="2963">
                <c:v>4.21</c:v>
              </c:pt>
              <c:pt idx="2964">
                <c:v>4.21</c:v>
              </c:pt>
              <c:pt idx="2965">
                <c:v>4.21</c:v>
              </c:pt>
              <c:pt idx="2966">
                <c:v>4.21</c:v>
              </c:pt>
              <c:pt idx="2967">
                <c:v>4.21</c:v>
              </c:pt>
              <c:pt idx="2968">
                <c:v>4.21</c:v>
              </c:pt>
              <c:pt idx="2969">
                <c:v>4.21</c:v>
              </c:pt>
              <c:pt idx="2970">
                <c:v>4.21</c:v>
              </c:pt>
              <c:pt idx="2971">
                <c:v>4.21</c:v>
              </c:pt>
              <c:pt idx="2972">
                <c:v>4.21</c:v>
              </c:pt>
              <c:pt idx="2973">
                <c:v>4.21</c:v>
              </c:pt>
              <c:pt idx="2974">
                <c:v>4.21</c:v>
              </c:pt>
              <c:pt idx="2975">
                <c:v>4.21</c:v>
              </c:pt>
              <c:pt idx="2976">
                <c:v>4.21</c:v>
              </c:pt>
              <c:pt idx="2977">
                <c:v>4.21</c:v>
              </c:pt>
              <c:pt idx="2978">
                <c:v>4.21</c:v>
              </c:pt>
              <c:pt idx="2979">
                <c:v>4.21</c:v>
              </c:pt>
              <c:pt idx="2980">
                <c:v>4.21</c:v>
              </c:pt>
              <c:pt idx="2981">
                <c:v>4.21</c:v>
              </c:pt>
              <c:pt idx="2982">
                <c:v>4.21</c:v>
              </c:pt>
              <c:pt idx="2983">
                <c:v>4.21</c:v>
              </c:pt>
              <c:pt idx="2984">
                <c:v>4.21</c:v>
              </c:pt>
              <c:pt idx="2985">
                <c:v>4.21</c:v>
              </c:pt>
              <c:pt idx="2986">
                <c:v>4.21</c:v>
              </c:pt>
              <c:pt idx="2987">
                <c:v>4.21</c:v>
              </c:pt>
              <c:pt idx="2988">
                <c:v>4.21</c:v>
              </c:pt>
              <c:pt idx="2989">
                <c:v>4.21</c:v>
              </c:pt>
              <c:pt idx="2990">
                <c:v>4.21</c:v>
              </c:pt>
              <c:pt idx="2991">
                <c:v>4.21</c:v>
              </c:pt>
              <c:pt idx="2992">
                <c:v>4.21</c:v>
              </c:pt>
              <c:pt idx="2993">
                <c:v>4.21</c:v>
              </c:pt>
              <c:pt idx="2994">
                <c:v>4.21</c:v>
              </c:pt>
              <c:pt idx="2995">
                <c:v>4.21</c:v>
              </c:pt>
              <c:pt idx="2996">
                <c:v>4.21</c:v>
              </c:pt>
              <c:pt idx="2997">
                <c:v>4.21</c:v>
              </c:pt>
              <c:pt idx="2998">
                <c:v>4.21</c:v>
              </c:pt>
              <c:pt idx="2999">
                <c:v>4.21</c:v>
              </c:pt>
              <c:pt idx="3000">
                <c:v>4.21</c:v>
              </c:pt>
              <c:pt idx="3001">
                <c:v>4.21</c:v>
              </c:pt>
              <c:pt idx="3002">
                <c:v>4.21</c:v>
              </c:pt>
              <c:pt idx="3003">
                <c:v>4.21</c:v>
              </c:pt>
              <c:pt idx="3004">
                <c:v>4.21</c:v>
              </c:pt>
              <c:pt idx="3005">
                <c:v>4.21</c:v>
              </c:pt>
              <c:pt idx="3006">
                <c:v>4.21</c:v>
              </c:pt>
              <c:pt idx="3007">
                <c:v>4.21</c:v>
              </c:pt>
              <c:pt idx="3008">
                <c:v>4.21</c:v>
              </c:pt>
              <c:pt idx="3009">
                <c:v>4.21</c:v>
              </c:pt>
              <c:pt idx="3010">
                <c:v>4.21</c:v>
              </c:pt>
              <c:pt idx="3011">
                <c:v>4.21</c:v>
              </c:pt>
              <c:pt idx="3012">
                <c:v>4.21</c:v>
              </c:pt>
              <c:pt idx="3013">
                <c:v>4.21</c:v>
              </c:pt>
              <c:pt idx="3014">
                <c:v>4.21</c:v>
              </c:pt>
              <c:pt idx="3015">
                <c:v>4.21</c:v>
              </c:pt>
              <c:pt idx="3016">
                <c:v>4.21</c:v>
              </c:pt>
              <c:pt idx="3017">
                <c:v>4.21</c:v>
              </c:pt>
              <c:pt idx="3018">
                <c:v>4.21</c:v>
              </c:pt>
              <c:pt idx="3019">
                <c:v>4.21</c:v>
              </c:pt>
              <c:pt idx="3020">
                <c:v>4.21</c:v>
              </c:pt>
              <c:pt idx="3021">
                <c:v>4.21</c:v>
              </c:pt>
              <c:pt idx="3022">
                <c:v>4.21</c:v>
              </c:pt>
              <c:pt idx="3023">
                <c:v>4.21</c:v>
              </c:pt>
              <c:pt idx="3024">
                <c:v>4.21</c:v>
              </c:pt>
              <c:pt idx="3025">
                <c:v>4.21</c:v>
              </c:pt>
              <c:pt idx="3026">
                <c:v>4.21</c:v>
              </c:pt>
              <c:pt idx="3027">
                <c:v>4.21</c:v>
              </c:pt>
              <c:pt idx="3028">
                <c:v>4.21</c:v>
              </c:pt>
              <c:pt idx="3029">
                <c:v>4.21</c:v>
              </c:pt>
              <c:pt idx="3030">
                <c:v>4.21</c:v>
              </c:pt>
              <c:pt idx="3031">
                <c:v>4.21</c:v>
              </c:pt>
              <c:pt idx="3032">
                <c:v>4.21</c:v>
              </c:pt>
              <c:pt idx="3033">
                <c:v>4.21</c:v>
              </c:pt>
              <c:pt idx="3034">
                <c:v>4.21</c:v>
              </c:pt>
              <c:pt idx="3035">
                <c:v>4.21</c:v>
              </c:pt>
              <c:pt idx="3036">
                <c:v>4.21</c:v>
              </c:pt>
              <c:pt idx="3037">
                <c:v>4.21</c:v>
              </c:pt>
              <c:pt idx="3038">
                <c:v>4.21</c:v>
              </c:pt>
              <c:pt idx="3039">
                <c:v>4.21</c:v>
              </c:pt>
              <c:pt idx="3040">
                <c:v>4.21</c:v>
              </c:pt>
              <c:pt idx="3041">
                <c:v>4.21</c:v>
              </c:pt>
              <c:pt idx="3042">
                <c:v>4.21</c:v>
              </c:pt>
              <c:pt idx="3043">
                <c:v>4.21</c:v>
              </c:pt>
              <c:pt idx="3044">
                <c:v>4.21</c:v>
              </c:pt>
              <c:pt idx="3045">
                <c:v>4.21</c:v>
              </c:pt>
              <c:pt idx="3046">
                <c:v>4.21</c:v>
              </c:pt>
              <c:pt idx="3047">
                <c:v>4.21</c:v>
              </c:pt>
              <c:pt idx="3048">
                <c:v>4.21</c:v>
              </c:pt>
              <c:pt idx="3049">
                <c:v>4.21</c:v>
              </c:pt>
              <c:pt idx="3050">
                <c:v>4.21</c:v>
              </c:pt>
              <c:pt idx="3051">
                <c:v>4.21</c:v>
              </c:pt>
              <c:pt idx="3052">
                <c:v>4.21</c:v>
              </c:pt>
              <c:pt idx="3053">
                <c:v>4.21</c:v>
              </c:pt>
              <c:pt idx="3054">
                <c:v>4.21</c:v>
              </c:pt>
              <c:pt idx="3055">
                <c:v>4.21</c:v>
              </c:pt>
              <c:pt idx="3056">
                <c:v>4.21</c:v>
              </c:pt>
              <c:pt idx="3057">
                <c:v>4.21</c:v>
              </c:pt>
              <c:pt idx="3058">
                <c:v>4.21</c:v>
              </c:pt>
              <c:pt idx="3059">
                <c:v>4.21</c:v>
              </c:pt>
              <c:pt idx="3060">
                <c:v>4.21</c:v>
              </c:pt>
              <c:pt idx="3061">
                <c:v>4.21</c:v>
              </c:pt>
              <c:pt idx="3062">
                <c:v>4.21</c:v>
              </c:pt>
              <c:pt idx="3063">
                <c:v>4.21</c:v>
              </c:pt>
              <c:pt idx="3064">
                <c:v>4.21</c:v>
              </c:pt>
              <c:pt idx="3065">
                <c:v>4.21</c:v>
              </c:pt>
              <c:pt idx="3066">
                <c:v>4.21</c:v>
              </c:pt>
              <c:pt idx="3067">
                <c:v>4.21</c:v>
              </c:pt>
              <c:pt idx="3068">
                <c:v>4.21</c:v>
              </c:pt>
              <c:pt idx="3069">
                <c:v>4.21</c:v>
              </c:pt>
              <c:pt idx="3070">
                <c:v>4.21</c:v>
              </c:pt>
              <c:pt idx="3071">
                <c:v>4.21</c:v>
              </c:pt>
              <c:pt idx="3072">
                <c:v>4.21</c:v>
              </c:pt>
              <c:pt idx="3073">
                <c:v>4.21</c:v>
              </c:pt>
              <c:pt idx="3074">
                <c:v>4.21</c:v>
              </c:pt>
              <c:pt idx="3075">
                <c:v>4.21</c:v>
              </c:pt>
              <c:pt idx="3076">
                <c:v>4.21</c:v>
              </c:pt>
              <c:pt idx="3077">
                <c:v>4.21</c:v>
              </c:pt>
              <c:pt idx="3078">
                <c:v>4.21</c:v>
              </c:pt>
              <c:pt idx="3079">
                <c:v>4.21</c:v>
              </c:pt>
              <c:pt idx="3080">
                <c:v>4.21</c:v>
              </c:pt>
              <c:pt idx="3081">
                <c:v>4.21</c:v>
              </c:pt>
              <c:pt idx="3082">
                <c:v>4.21</c:v>
              </c:pt>
              <c:pt idx="3083">
                <c:v>4.21</c:v>
              </c:pt>
              <c:pt idx="3084">
                <c:v>4.21</c:v>
              </c:pt>
              <c:pt idx="3085">
                <c:v>4.21</c:v>
              </c:pt>
              <c:pt idx="3086">
                <c:v>4.21</c:v>
              </c:pt>
              <c:pt idx="3087">
                <c:v>4.21</c:v>
              </c:pt>
              <c:pt idx="3088">
                <c:v>4.21</c:v>
              </c:pt>
              <c:pt idx="3089">
                <c:v>4.21</c:v>
              </c:pt>
              <c:pt idx="3090">
                <c:v>4.21</c:v>
              </c:pt>
              <c:pt idx="3091">
                <c:v>4.21</c:v>
              </c:pt>
              <c:pt idx="3092">
                <c:v>4.21</c:v>
              </c:pt>
              <c:pt idx="3093">
                <c:v>4.21</c:v>
              </c:pt>
              <c:pt idx="3094">
                <c:v>4.21</c:v>
              </c:pt>
              <c:pt idx="3095">
                <c:v>4.21</c:v>
              </c:pt>
              <c:pt idx="3096">
                <c:v>4.21</c:v>
              </c:pt>
              <c:pt idx="3097">
                <c:v>4.21</c:v>
              </c:pt>
              <c:pt idx="3098">
                <c:v>4.21</c:v>
              </c:pt>
              <c:pt idx="3099">
                <c:v>4.21</c:v>
              </c:pt>
              <c:pt idx="3100">
                <c:v>4.21</c:v>
              </c:pt>
              <c:pt idx="3101">
                <c:v>4.21</c:v>
              </c:pt>
              <c:pt idx="3102">
                <c:v>4.21</c:v>
              </c:pt>
              <c:pt idx="3103">
                <c:v>4.21</c:v>
              </c:pt>
              <c:pt idx="3104">
                <c:v>4.21</c:v>
              </c:pt>
              <c:pt idx="3105">
                <c:v>4.21</c:v>
              </c:pt>
              <c:pt idx="3106">
                <c:v>4.21</c:v>
              </c:pt>
              <c:pt idx="3107">
                <c:v>4.21</c:v>
              </c:pt>
              <c:pt idx="3108">
                <c:v>4.21</c:v>
              </c:pt>
              <c:pt idx="3109">
                <c:v>4.21</c:v>
              </c:pt>
              <c:pt idx="3110">
                <c:v>4.21</c:v>
              </c:pt>
              <c:pt idx="3111">
                <c:v>4.21</c:v>
              </c:pt>
              <c:pt idx="3112">
                <c:v>4.21</c:v>
              </c:pt>
              <c:pt idx="3113">
                <c:v>4.21</c:v>
              </c:pt>
              <c:pt idx="3114">
                <c:v>4.21</c:v>
              </c:pt>
              <c:pt idx="3115">
                <c:v>4.21</c:v>
              </c:pt>
              <c:pt idx="3116">
                <c:v>4.21</c:v>
              </c:pt>
              <c:pt idx="3117">
                <c:v>4.21</c:v>
              </c:pt>
              <c:pt idx="3118">
                <c:v>4.21</c:v>
              </c:pt>
              <c:pt idx="3119">
                <c:v>4.21</c:v>
              </c:pt>
              <c:pt idx="3120">
                <c:v>4.21</c:v>
              </c:pt>
              <c:pt idx="3121">
                <c:v>4.21</c:v>
              </c:pt>
              <c:pt idx="3122">
                <c:v>4.21</c:v>
              </c:pt>
              <c:pt idx="3123">
                <c:v>4.21</c:v>
              </c:pt>
              <c:pt idx="3124">
                <c:v>4.21</c:v>
              </c:pt>
              <c:pt idx="3125">
                <c:v>4.21</c:v>
              </c:pt>
              <c:pt idx="3126">
                <c:v>4.21</c:v>
              </c:pt>
              <c:pt idx="3127">
                <c:v>4.21</c:v>
              </c:pt>
              <c:pt idx="3128">
                <c:v>4.21</c:v>
              </c:pt>
              <c:pt idx="3129">
                <c:v>4.21</c:v>
              </c:pt>
              <c:pt idx="3130">
                <c:v>4.21</c:v>
              </c:pt>
              <c:pt idx="3131">
                <c:v>4.21</c:v>
              </c:pt>
              <c:pt idx="3132">
                <c:v>4.21</c:v>
              </c:pt>
              <c:pt idx="3133">
                <c:v>4.21</c:v>
              </c:pt>
              <c:pt idx="3134">
                <c:v>4.21</c:v>
              </c:pt>
              <c:pt idx="3135">
                <c:v>4.21</c:v>
              </c:pt>
              <c:pt idx="3136">
                <c:v>4.21</c:v>
              </c:pt>
              <c:pt idx="3137">
                <c:v>4.21</c:v>
              </c:pt>
              <c:pt idx="3138">
                <c:v>4.21</c:v>
              </c:pt>
              <c:pt idx="3139">
                <c:v>4.21</c:v>
              </c:pt>
              <c:pt idx="3140">
                <c:v>4.21</c:v>
              </c:pt>
              <c:pt idx="3141">
                <c:v>4.21</c:v>
              </c:pt>
              <c:pt idx="3142">
                <c:v>4.21</c:v>
              </c:pt>
              <c:pt idx="3143">
                <c:v>4.21</c:v>
              </c:pt>
              <c:pt idx="3144">
                <c:v>4.21</c:v>
              </c:pt>
              <c:pt idx="3145">
                <c:v>4.21</c:v>
              </c:pt>
              <c:pt idx="3146">
                <c:v>4.21</c:v>
              </c:pt>
              <c:pt idx="3147">
                <c:v>4.21</c:v>
              </c:pt>
              <c:pt idx="3148">
                <c:v>4.21</c:v>
              </c:pt>
              <c:pt idx="3149">
                <c:v>4.21</c:v>
              </c:pt>
              <c:pt idx="3150">
                <c:v>4.21</c:v>
              </c:pt>
              <c:pt idx="3151">
                <c:v>4.21</c:v>
              </c:pt>
              <c:pt idx="3152">
                <c:v>4.21</c:v>
              </c:pt>
              <c:pt idx="3153">
                <c:v>4.21</c:v>
              </c:pt>
              <c:pt idx="3154">
                <c:v>4.21</c:v>
              </c:pt>
              <c:pt idx="3155">
                <c:v>4.21</c:v>
              </c:pt>
              <c:pt idx="3156">
                <c:v>4.21</c:v>
              </c:pt>
              <c:pt idx="3157">
                <c:v>4.21</c:v>
              </c:pt>
              <c:pt idx="3158">
                <c:v>4.21</c:v>
              </c:pt>
              <c:pt idx="3159">
                <c:v>4.21</c:v>
              </c:pt>
              <c:pt idx="3160">
                <c:v>4.21</c:v>
              </c:pt>
              <c:pt idx="3161">
                <c:v>4.21</c:v>
              </c:pt>
              <c:pt idx="3162">
                <c:v>4.21</c:v>
              </c:pt>
              <c:pt idx="3163">
                <c:v>4.21</c:v>
              </c:pt>
              <c:pt idx="3164">
                <c:v>4.21</c:v>
              </c:pt>
              <c:pt idx="3165">
                <c:v>4.21</c:v>
              </c:pt>
              <c:pt idx="3166">
                <c:v>4.21</c:v>
              </c:pt>
              <c:pt idx="3167">
                <c:v>4.21</c:v>
              </c:pt>
              <c:pt idx="3168">
                <c:v>4.21</c:v>
              </c:pt>
              <c:pt idx="3169">
                <c:v>4.21</c:v>
              </c:pt>
              <c:pt idx="3170">
                <c:v>4.21</c:v>
              </c:pt>
              <c:pt idx="3171">
                <c:v>4.21</c:v>
              </c:pt>
              <c:pt idx="3172">
                <c:v>4.21</c:v>
              </c:pt>
              <c:pt idx="3173">
                <c:v>4.21</c:v>
              </c:pt>
              <c:pt idx="3174">
                <c:v>4.21</c:v>
              </c:pt>
              <c:pt idx="3175">
                <c:v>4.21</c:v>
              </c:pt>
              <c:pt idx="3176">
                <c:v>4.21</c:v>
              </c:pt>
              <c:pt idx="3177">
                <c:v>4.21</c:v>
              </c:pt>
              <c:pt idx="3178">
                <c:v>4.21</c:v>
              </c:pt>
              <c:pt idx="3179">
                <c:v>4.21</c:v>
              </c:pt>
              <c:pt idx="3180">
                <c:v>4.21</c:v>
              </c:pt>
              <c:pt idx="3181">
                <c:v>4.21</c:v>
              </c:pt>
              <c:pt idx="3182">
                <c:v>4.21</c:v>
              </c:pt>
              <c:pt idx="3183">
                <c:v>4.21</c:v>
              </c:pt>
              <c:pt idx="3184">
                <c:v>4.21</c:v>
              </c:pt>
              <c:pt idx="3185">
                <c:v>4.21</c:v>
              </c:pt>
              <c:pt idx="3186">
                <c:v>4.21</c:v>
              </c:pt>
              <c:pt idx="3187">
                <c:v>4.21</c:v>
              </c:pt>
              <c:pt idx="3188">
                <c:v>4.21</c:v>
              </c:pt>
              <c:pt idx="3189">
                <c:v>4.21</c:v>
              </c:pt>
              <c:pt idx="3190">
                <c:v>4.21</c:v>
              </c:pt>
              <c:pt idx="3191">
                <c:v>4.21</c:v>
              </c:pt>
              <c:pt idx="3192">
                <c:v>4.21</c:v>
              </c:pt>
              <c:pt idx="3193">
                <c:v>4.21</c:v>
              </c:pt>
              <c:pt idx="3194">
                <c:v>4.21</c:v>
              </c:pt>
              <c:pt idx="3195">
                <c:v>4.21</c:v>
              </c:pt>
              <c:pt idx="3196">
                <c:v>4.21</c:v>
              </c:pt>
              <c:pt idx="3197">
                <c:v>4.21</c:v>
              </c:pt>
              <c:pt idx="3198">
                <c:v>4.21</c:v>
              </c:pt>
              <c:pt idx="3199">
                <c:v>4.21</c:v>
              </c:pt>
              <c:pt idx="3200">
                <c:v>4.21</c:v>
              </c:pt>
              <c:pt idx="3201">
                <c:v>4.21</c:v>
              </c:pt>
              <c:pt idx="3202">
                <c:v>4.21</c:v>
              </c:pt>
              <c:pt idx="3203">
                <c:v>4.21</c:v>
              </c:pt>
              <c:pt idx="3204">
                <c:v>4.21</c:v>
              </c:pt>
              <c:pt idx="3205">
                <c:v>4.21</c:v>
              </c:pt>
              <c:pt idx="3206">
                <c:v>4.21</c:v>
              </c:pt>
              <c:pt idx="3207">
                <c:v>4.21</c:v>
              </c:pt>
              <c:pt idx="3208">
                <c:v>4.21</c:v>
              </c:pt>
              <c:pt idx="3209">
                <c:v>4.21</c:v>
              </c:pt>
              <c:pt idx="3210">
                <c:v>4.21</c:v>
              </c:pt>
              <c:pt idx="3211">
                <c:v>4.21</c:v>
              </c:pt>
              <c:pt idx="3212">
                <c:v>4.21</c:v>
              </c:pt>
              <c:pt idx="3213">
                <c:v>4.21</c:v>
              </c:pt>
              <c:pt idx="3214">
                <c:v>4.21</c:v>
              </c:pt>
              <c:pt idx="3215">
                <c:v>4.21</c:v>
              </c:pt>
              <c:pt idx="3216">
                <c:v>4.21</c:v>
              </c:pt>
              <c:pt idx="3217">
                <c:v>4.21</c:v>
              </c:pt>
              <c:pt idx="3218">
                <c:v>4.21</c:v>
              </c:pt>
              <c:pt idx="3219">
                <c:v>4.21</c:v>
              </c:pt>
              <c:pt idx="3220">
                <c:v>4.21</c:v>
              </c:pt>
              <c:pt idx="3221">
                <c:v>4.21</c:v>
              </c:pt>
              <c:pt idx="3222">
                <c:v>4.21</c:v>
              </c:pt>
              <c:pt idx="3223">
                <c:v>4.21</c:v>
              </c:pt>
              <c:pt idx="3224">
                <c:v>4.21</c:v>
              </c:pt>
              <c:pt idx="3225">
                <c:v>4.21</c:v>
              </c:pt>
              <c:pt idx="3226">
                <c:v>4.21</c:v>
              </c:pt>
              <c:pt idx="3227">
                <c:v>4.21</c:v>
              </c:pt>
              <c:pt idx="3228">
                <c:v>4.21</c:v>
              </c:pt>
              <c:pt idx="3229">
                <c:v>4.21</c:v>
              </c:pt>
              <c:pt idx="3230">
                <c:v>4.21</c:v>
              </c:pt>
              <c:pt idx="3231">
                <c:v>4.21</c:v>
              </c:pt>
              <c:pt idx="3232">
                <c:v>4.21</c:v>
              </c:pt>
              <c:pt idx="3233">
                <c:v>4.21</c:v>
              </c:pt>
              <c:pt idx="3234">
                <c:v>4.21</c:v>
              </c:pt>
              <c:pt idx="3235">
                <c:v>4.21</c:v>
              </c:pt>
              <c:pt idx="3236">
                <c:v>4.21</c:v>
              </c:pt>
              <c:pt idx="3237">
                <c:v>4.21</c:v>
              </c:pt>
              <c:pt idx="3238">
                <c:v>4.21</c:v>
              </c:pt>
              <c:pt idx="3239">
                <c:v>4.21</c:v>
              </c:pt>
              <c:pt idx="3240">
                <c:v>4.21</c:v>
              </c:pt>
              <c:pt idx="3241">
                <c:v>4.21</c:v>
              </c:pt>
              <c:pt idx="3242">
                <c:v>4.21</c:v>
              </c:pt>
              <c:pt idx="3243">
                <c:v>4.21</c:v>
              </c:pt>
              <c:pt idx="3244">
                <c:v>4.21</c:v>
              </c:pt>
              <c:pt idx="3245">
                <c:v>4.21</c:v>
              </c:pt>
              <c:pt idx="3246">
                <c:v>4.21</c:v>
              </c:pt>
              <c:pt idx="3247">
                <c:v>4.21</c:v>
              </c:pt>
              <c:pt idx="3248">
                <c:v>4.21</c:v>
              </c:pt>
              <c:pt idx="3249">
                <c:v>4.21</c:v>
              </c:pt>
              <c:pt idx="3250">
                <c:v>4.21</c:v>
              </c:pt>
              <c:pt idx="3251">
                <c:v>4.21</c:v>
              </c:pt>
              <c:pt idx="3252">
                <c:v>4.21</c:v>
              </c:pt>
              <c:pt idx="3253">
                <c:v>4.21</c:v>
              </c:pt>
              <c:pt idx="3254">
                <c:v>4.21</c:v>
              </c:pt>
              <c:pt idx="3255">
                <c:v>4.21</c:v>
              </c:pt>
              <c:pt idx="3256">
                <c:v>4.21</c:v>
              </c:pt>
              <c:pt idx="3257">
                <c:v>4.21</c:v>
              </c:pt>
              <c:pt idx="3258">
                <c:v>4.21</c:v>
              </c:pt>
              <c:pt idx="3259">
                <c:v>4.21</c:v>
              </c:pt>
              <c:pt idx="3260">
                <c:v>4.21</c:v>
              </c:pt>
              <c:pt idx="3261">
                <c:v>4.21</c:v>
              </c:pt>
              <c:pt idx="3262">
                <c:v>4.21</c:v>
              </c:pt>
              <c:pt idx="3263">
                <c:v>4.21</c:v>
              </c:pt>
              <c:pt idx="3264">
                <c:v>4.21</c:v>
              </c:pt>
              <c:pt idx="3265">
                <c:v>4.21</c:v>
              </c:pt>
              <c:pt idx="3266">
                <c:v>4.21</c:v>
              </c:pt>
              <c:pt idx="3267">
                <c:v>4.21</c:v>
              </c:pt>
              <c:pt idx="3268">
                <c:v>4.21</c:v>
              </c:pt>
              <c:pt idx="3269">
                <c:v>4.21</c:v>
              </c:pt>
              <c:pt idx="3270">
                <c:v>4.21</c:v>
              </c:pt>
              <c:pt idx="3271">
                <c:v>4.21</c:v>
              </c:pt>
              <c:pt idx="3272">
                <c:v>4.21</c:v>
              </c:pt>
              <c:pt idx="3273">
                <c:v>4.21</c:v>
              </c:pt>
              <c:pt idx="3274">
                <c:v>4.21</c:v>
              </c:pt>
              <c:pt idx="3275">
                <c:v>4.21</c:v>
              </c:pt>
              <c:pt idx="3276">
                <c:v>4.21</c:v>
              </c:pt>
              <c:pt idx="3277">
                <c:v>4.21</c:v>
              </c:pt>
              <c:pt idx="3278">
                <c:v>4.21</c:v>
              </c:pt>
              <c:pt idx="3279">
                <c:v>4.21</c:v>
              </c:pt>
              <c:pt idx="3280">
                <c:v>4.21</c:v>
              </c:pt>
              <c:pt idx="3281">
                <c:v>4.21</c:v>
              </c:pt>
              <c:pt idx="3282">
                <c:v>4.21</c:v>
              </c:pt>
              <c:pt idx="3283">
                <c:v>4.21</c:v>
              </c:pt>
              <c:pt idx="3284">
                <c:v>4.21</c:v>
              </c:pt>
              <c:pt idx="3285">
                <c:v>4.21</c:v>
              </c:pt>
              <c:pt idx="3286">
                <c:v>4.21</c:v>
              </c:pt>
              <c:pt idx="3287">
                <c:v>4.21</c:v>
              </c:pt>
              <c:pt idx="3288">
                <c:v>4.21</c:v>
              </c:pt>
              <c:pt idx="3289">
                <c:v>4.21</c:v>
              </c:pt>
              <c:pt idx="3290">
                <c:v>4.21</c:v>
              </c:pt>
              <c:pt idx="3291">
                <c:v>4.21</c:v>
              </c:pt>
              <c:pt idx="3292">
                <c:v>4.21</c:v>
              </c:pt>
              <c:pt idx="3293">
                <c:v>4.21</c:v>
              </c:pt>
              <c:pt idx="3294">
                <c:v>4.21</c:v>
              </c:pt>
              <c:pt idx="3295">
                <c:v>4.21</c:v>
              </c:pt>
              <c:pt idx="3296">
                <c:v>4.21</c:v>
              </c:pt>
              <c:pt idx="3297">
                <c:v>4.21</c:v>
              </c:pt>
              <c:pt idx="3298">
                <c:v>4.21</c:v>
              </c:pt>
              <c:pt idx="3299">
                <c:v>4.21</c:v>
              </c:pt>
              <c:pt idx="3300">
                <c:v>4.21</c:v>
              </c:pt>
              <c:pt idx="3301">
                <c:v>4.21</c:v>
              </c:pt>
              <c:pt idx="3302">
                <c:v>4.21</c:v>
              </c:pt>
              <c:pt idx="3303">
                <c:v>4.21</c:v>
              </c:pt>
              <c:pt idx="3304">
                <c:v>4.21</c:v>
              </c:pt>
              <c:pt idx="3305">
                <c:v>4.21</c:v>
              </c:pt>
              <c:pt idx="3306">
                <c:v>4.21</c:v>
              </c:pt>
              <c:pt idx="3307">
                <c:v>4.21</c:v>
              </c:pt>
              <c:pt idx="3308">
                <c:v>4.21</c:v>
              </c:pt>
              <c:pt idx="3309">
                <c:v>4.21</c:v>
              </c:pt>
              <c:pt idx="3310">
                <c:v>4.21</c:v>
              </c:pt>
              <c:pt idx="3311">
                <c:v>4.21</c:v>
              </c:pt>
              <c:pt idx="3312">
                <c:v>4.21</c:v>
              </c:pt>
              <c:pt idx="3313">
                <c:v>4.21</c:v>
              </c:pt>
              <c:pt idx="3314">
                <c:v>4.21</c:v>
              </c:pt>
              <c:pt idx="3315">
                <c:v>4.21</c:v>
              </c:pt>
              <c:pt idx="3316">
                <c:v>4.21</c:v>
              </c:pt>
              <c:pt idx="3317">
                <c:v>4.21</c:v>
              </c:pt>
              <c:pt idx="3318">
                <c:v>4.21</c:v>
              </c:pt>
              <c:pt idx="3319">
                <c:v>4.21</c:v>
              </c:pt>
              <c:pt idx="3320">
                <c:v>4.21</c:v>
              </c:pt>
              <c:pt idx="3321">
                <c:v>4.21</c:v>
              </c:pt>
              <c:pt idx="3322">
                <c:v>4.21</c:v>
              </c:pt>
              <c:pt idx="3323">
                <c:v>4.21</c:v>
              </c:pt>
              <c:pt idx="3324">
                <c:v>4.21</c:v>
              </c:pt>
              <c:pt idx="3325">
                <c:v>4.21</c:v>
              </c:pt>
              <c:pt idx="3326">
                <c:v>4.21</c:v>
              </c:pt>
              <c:pt idx="3327">
                <c:v>4.21</c:v>
              </c:pt>
              <c:pt idx="3328">
                <c:v>4.21</c:v>
              </c:pt>
              <c:pt idx="3329">
                <c:v>4.21</c:v>
              </c:pt>
              <c:pt idx="3330">
                <c:v>4.21</c:v>
              </c:pt>
              <c:pt idx="3331">
                <c:v>4.21</c:v>
              </c:pt>
              <c:pt idx="3332">
                <c:v>4.21</c:v>
              </c:pt>
              <c:pt idx="3333">
                <c:v>4.21</c:v>
              </c:pt>
              <c:pt idx="3334">
                <c:v>4.21</c:v>
              </c:pt>
              <c:pt idx="3335">
                <c:v>4.21</c:v>
              </c:pt>
              <c:pt idx="3336">
                <c:v>4.21</c:v>
              </c:pt>
              <c:pt idx="3337">
                <c:v>4.21</c:v>
              </c:pt>
              <c:pt idx="3338">
                <c:v>4.21</c:v>
              </c:pt>
              <c:pt idx="3339">
                <c:v>4.21</c:v>
              </c:pt>
              <c:pt idx="3340">
                <c:v>4.21</c:v>
              </c:pt>
              <c:pt idx="3341">
                <c:v>4.21</c:v>
              </c:pt>
              <c:pt idx="3342">
                <c:v>4.21</c:v>
              </c:pt>
              <c:pt idx="3343">
                <c:v>4.21</c:v>
              </c:pt>
              <c:pt idx="3344">
                <c:v>4.21</c:v>
              </c:pt>
              <c:pt idx="3345">
                <c:v>4.21</c:v>
              </c:pt>
              <c:pt idx="3346">
                <c:v>4.21</c:v>
              </c:pt>
              <c:pt idx="3347">
                <c:v>4.21</c:v>
              </c:pt>
              <c:pt idx="3348">
                <c:v>4.21</c:v>
              </c:pt>
              <c:pt idx="3349">
                <c:v>4.21</c:v>
              </c:pt>
              <c:pt idx="3350">
                <c:v>4.21</c:v>
              </c:pt>
              <c:pt idx="3351">
                <c:v>4.21</c:v>
              </c:pt>
              <c:pt idx="3352">
                <c:v>4.21</c:v>
              </c:pt>
              <c:pt idx="3353">
                <c:v>4.21</c:v>
              </c:pt>
              <c:pt idx="3354">
                <c:v>4.21</c:v>
              </c:pt>
              <c:pt idx="3355">
                <c:v>4.21</c:v>
              </c:pt>
              <c:pt idx="3356">
                <c:v>4.21</c:v>
              </c:pt>
              <c:pt idx="3357">
                <c:v>4.21</c:v>
              </c:pt>
              <c:pt idx="3358">
                <c:v>4.21</c:v>
              </c:pt>
              <c:pt idx="3359">
                <c:v>4.21</c:v>
              </c:pt>
              <c:pt idx="3360">
                <c:v>4.21</c:v>
              </c:pt>
              <c:pt idx="3361">
                <c:v>4.21</c:v>
              </c:pt>
              <c:pt idx="3362">
                <c:v>4.21</c:v>
              </c:pt>
              <c:pt idx="3363">
                <c:v>4.21</c:v>
              </c:pt>
              <c:pt idx="3364">
                <c:v>4.21</c:v>
              </c:pt>
              <c:pt idx="3365">
                <c:v>4.21</c:v>
              </c:pt>
              <c:pt idx="3366">
                <c:v>4.21</c:v>
              </c:pt>
              <c:pt idx="3367">
                <c:v>4.21</c:v>
              </c:pt>
              <c:pt idx="3368">
                <c:v>4.21</c:v>
              </c:pt>
              <c:pt idx="3369">
                <c:v>4.21</c:v>
              </c:pt>
              <c:pt idx="3370">
                <c:v>4.21</c:v>
              </c:pt>
              <c:pt idx="3371">
                <c:v>4.21</c:v>
              </c:pt>
              <c:pt idx="3372">
                <c:v>4.21</c:v>
              </c:pt>
              <c:pt idx="3373">
                <c:v>4.21</c:v>
              </c:pt>
              <c:pt idx="3374">
                <c:v>4.21</c:v>
              </c:pt>
              <c:pt idx="3375">
                <c:v>4.21</c:v>
              </c:pt>
              <c:pt idx="3376">
                <c:v>4.21</c:v>
              </c:pt>
              <c:pt idx="3377">
                <c:v>4.21</c:v>
              </c:pt>
              <c:pt idx="3378">
                <c:v>4.21</c:v>
              </c:pt>
              <c:pt idx="3379">
                <c:v>4.21</c:v>
              </c:pt>
              <c:pt idx="3380">
                <c:v>4.21</c:v>
              </c:pt>
              <c:pt idx="3381">
                <c:v>4.21</c:v>
              </c:pt>
              <c:pt idx="3382">
                <c:v>4.21</c:v>
              </c:pt>
              <c:pt idx="3383">
                <c:v>4.21</c:v>
              </c:pt>
              <c:pt idx="3384">
                <c:v>4.21</c:v>
              </c:pt>
              <c:pt idx="3385">
                <c:v>4.21</c:v>
              </c:pt>
              <c:pt idx="3386">
                <c:v>4.21</c:v>
              </c:pt>
              <c:pt idx="3387">
                <c:v>4.21</c:v>
              </c:pt>
              <c:pt idx="3388">
                <c:v>4.21</c:v>
              </c:pt>
              <c:pt idx="3389">
                <c:v>4.21</c:v>
              </c:pt>
              <c:pt idx="3390">
                <c:v>4.21</c:v>
              </c:pt>
              <c:pt idx="3391">
                <c:v>4.21</c:v>
              </c:pt>
              <c:pt idx="3392">
                <c:v>4.21</c:v>
              </c:pt>
              <c:pt idx="3393">
                <c:v>4.21</c:v>
              </c:pt>
              <c:pt idx="3394">
                <c:v>4.21</c:v>
              </c:pt>
              <c:pt idx="3395">
                <c:v>4.21</c:v>
              </c:pt>
              <c:pt idx="3396">
                <c:v>4.21</c:v>
              </c:pt>
              <c:pt idx="3397">
                <c:v>4.21</c:v>
              </c:pt>
              <c:pt idx="3398">
                <c:v>4.21</c:v>
              </c:pt>
              <c:pt idx="3399">
                <c:v>4.21</c:v>
              </c:pt>
              <c:pt idx="3400">
                <c:v>4.21</c:v>
              </c:pt>
              <c:pt idx="3401">
                <c:v>4.21</c:v>
              </c:pt>
              <c:pt idx="3402">
                <c:v>4.21</c:v>
              </c:pt>
              <c:pt idx="3403">
                <c:v>4.21</c:v>
              </c:pt>
              <c:pt idx="3404">
                <c:v>4.21</c:v>
              </c:pt>
              <c:pt idx="3405">
                <c:v>4.21</c:v>
              </c:pt>
              <c:pt idx="3406">
                <c:v>4.21</c:v>
              </c:pt>
              <c:pt idx="3407">
                <c:v>4.21</c:v>
              </c:pt>
              <c:pt idx="3408">
                <c:v>4.21</c:v>
              </c:pt>
              <c:pt idx="3409">
                <c:v>4.21</c:v>
              </c:pt>
              <c:pt idx="3410">
                <c:v>4.21</c:v>
              </c:pt>
              <c:pt idx="3411">
                <c:v>4.21</c:v>
              </c:pt>
              <c:pt idx="3412">
                <c:v>4.21</c:v>
              </c:pt>
              <c:pt idx="3413">
                <c:v>4.21</c:v>
              </c:pt>
              <c:pt idx="3414">
                <c:v>4.21</c:v>
              </c:pt>
              <c:pt idx="3415">
                <c:v>4.21</c:v>
              </c:pt>
              <c:pt idx="3416">
                <c:v>4.21</c:v>
              </c:pt>
              <c:pt idx="3417">
                <c:v>4.21</c:v>
              </c:pt>
              <c:pt idx="3418">
                <c:v>4.21</c:v>
              </c:pt>
              <c:pt idx="3419">
                <c:v>4.21</c:v>
              </c:pt>
              <c:pt idx="3420">
                <c:v>4.21</c:v>
              </c:pt>
              <c:pt idx="3421">
                <c:v>4.21</c:v>
              </c:pt>
              <c:pt idx="3422">
                <c:v>4.21</c:v>
              </c:pt>
              <c:pt idx="3423">
                <c:v>4.21</c:v>
              </c:pt>
              <c:pt idx="3424">
                <c:v>4.21</c:v>
              </c:pt>
              <c:pt idx="3425">
                <c:v>4.21</c:v>
              </c:pt>
              <c:pt idx="3426">
                <c:v>4.21</c:v>
              </c:pt>
              <c:pt idx="3427">
                <c:v>4.21</c:v>
              </c:pt>
              <c:pt idx="3428">
                <c:v>4.21</c:v>
              </c:pt>
              <c:pt idx="3429">
                <c:v>4.21</c:v>
              </c:pt>
              <c:pt idx="3430">
                <c:v>4.21</c:v>
              </c:pt>
              <c:pt idx="3431">
                <c:v>4.21</c:v>
              </c:pt>
              <c:pt idx="3432">
                <c:v>4.21</c:v>
              </c:pt>
              <c:pt idx="3433">
                <c:v>4.21</c:v>
              </c:pt>
              <c:pt idx="3434">
                <c:v>4.21</c:v>
              </c:pt>
              <c:pt idx="3435">
                <c:v>4.21</c:v>
              </c:pt>
              <c:pt idx="3436">
                <c:v>4.21</c:v>
              </c:pt>
              <c:pt idx="3437">
                <c:v>4.21</c:v>
              </c:pt>
              <c:pt idx="3438">
                <c:v>4.21</c:v>
              </c:pt>
              <c:pt idx="3439">
                <c:v>4.21</c:v>
              </c:pt>
              <c:pt idx="3440">
                <c:v>4.21</c:v>
              </c:pt>
              <c:pt idx="3441">
                <c:v>4.21</c:v>
              </c:pt>
              <c:pt idx="3442">
                <c:v>4.21</c:v>
              </c:pt>
              <c:pt idx="3443">
                <c:v>4.21</c:v>
              </c:pt>
              <c:pt idx="3444">
                <c:v>4.21</c:v>
              </c:pt>
              <c:pt idx="3445">
                <c:v>4.21</c:v>
              </c:pt>
              <c:pt idx="3446">
                <c:v>4.21</c:v>
              </c:pt>
              <c:pt idx="3447">
                <c:v>4.21</c:v>
              </c:pt>
              <c:pt idx="3448">
                <c:v>4.21</c:v>
              </c:pt>
              <c:pt idx="3449">
                <c:v>4.21</c:v>
              </c:pt>
              <c:pt idx="3450">
                <c:v>4.21</c:v>
              </c:pt>
              <c:pt idx="3451">
                <c:v>4.21</c:v>
              </c:pt>
              <c:pt idx="3452">
                <c:v>4.21</c:v>
              </c:pt>
              <c:pt idx="3453">
                <c:v>4.21</c:v>
              </c:pt>
              <c:pt idx="3454">
                <c:v>4.21</c:v>
              </c:pt>
              <c:pt idx="3455">
                <c:v>4.21</c:v>
              </c:pt>
              <c:pt idx="3456">
                <c:v>4.21</c:v>
              </c:pt>
              <c:pt idx="3457">
                <c:v>4.21</c:v>
              </c:pt>
              <c:pt idx="3458">
                <c:v>4.21</c:v>
              </c:pt>
              <c:pt idx="3459">
                <c:v>4.21</c:v>
              </c:pt>
              <c:pt idx="3460">
                <c:v>4.21</c:v>
              </c:pt>
              <c:pt idx="3461">
                <c:v>4.21</c:v>
              </c:pt>
              <c:pt idx="3462">
                <c:v>4.21</c:v>
              </c:pt>
              <c:pt idx="3463">
                <c:v>4.21</c:v>
              </c:pt>
              <c:pt idx="3464">
                <c:v>4.21</c:v>
              </c:pt>
              <c:pt idx="3465">
                <c:v>4.21</c:v>
              </c:pt>
              <c:pt idx="3466">
                <c:v>4.21</c:v>
              </c:pt>
              <c:pt idx="3467">
                <c:v>4.21</c:v>
              </c:pt>
              <c:pt idx="3468">
                <c:v>4.21</c:v>
              </c:pt>
              <c:pt idx="3469">
                <c:v>4.21</c:v>
              </c:pt>
              <c:pt idx="3470">
                <c:v>4.21</c:v>
              </c:pt>
              <c:pt idx="3471">
                <c:v>4.21</c:v>
              </c:pt>
              <c:pt idx="3472">
                <c:v>4.21</c:v>
              </c:pt>
              <c:pt idx="3473">
                <c:v>4.21</c:v>
              </c:pt>
              <c:pt idx="3474">
                <c:v>4.21</c:v>
              </c:pt>
              <c:pt idx="3475">
                <c:v>4.21</c:v>
              </c:pt>
            </c:numLit>
          </c:yVal>
          <c:smooth val="0"/>
          <c:extLst>
            <c:ext xmlns:c16="http://schemas.microsoft.com/office/drawing/2014/chart" uri="{C3380CC4-5D6E-409C-BE32-E72D297353CC}">
              <c16:uniqueId val="{00000006-A6C0-46C5-A0BA-F3EB5F2E5C25}"/>
            </c:ext>
          </c:extLst>
        </c:ser>
        <c:ser>
          <c:idx val="3"/>
          <c:order val="2"/>
          <c:spPr>
            <a:ln w="31750" cap="rnd">
              <a:solidFill>
                <a:srgbClr val="C00000"/>
              </a:solidFill>
              <a:round/>
            </a:ln>
            <a:effectLst>
              <a:outerShdw blurRad="40000" dist="23000" dir="5400000" rotWithShape="0">
                <a:srgbClr val="000000">
                  <a:alpha val="35000"/>
                </a:srgbClr>
              </a:outerShdw>
            </a:effectLst>
          </c:spPr>
          <c:marker>
            <c:symbol val="none"/>
          </c:marker>
          <c:dLbls>
            <c:dLbl>
              <c:idx val="107"/>
              <c:layout>
                <c:manualLayout>
                  <c:x val="1.944498762811022E-2"/>
                  <c:y val="2.9613457408732998E-2"/>
                </c:manualLayout>
              </c:layout>
              <c:tx>
                <c:rich>
                  <a:bodyPr rot="0" spcFirstLastPara="1" vertOverflow="ellipsis" vert="horz" wrap="square" lIns="38100" tIns="19050" rIns="38100" bIns="19050" anchor="ctr" anchorCtr="0">
                    <a:spAutoFit/>
                  </a:bodyPr>
                  <a:lstStyle/>
                  <a:p>
                    <a:pPr algn="ctr">
                      <a:defRPr sz="900" b="1" i="0" u="none" strike="noStrike" kern="1200" baseline="0">
                        <a:solidFill>
                          <a:schemeClr val="tx2"/>
                        </a:solidFill>
                        <a:latin typeface="+mn-lt"/>
                        <a:ea typeface="+mn-ea"/>
                        <a:cs typeface="+mn-cs"/>
                      </a:defRPr>
                    </a:pPr>
                    <a:r>
                      <a:rPr lang="en-US" sz="900" b="1"/>
                      <a:t>UC 2004-09 period</a:t>
                    </a:r>
                    <a:r>
                      <a:rPr lang="en-US" sz="900" b="1" baseline="0"/>
                      <a:t> (6.57%)</a:t>
                    </a:r>
                    <a:endParaRPr lang="en-US" sz="900" b="1"/>
                  </a:p>
                </c:rich>
              </c:tx>
              <c:spPr>
                <a:noFill/>
                <a:ln>
                  <a:noFill/>
                </a:ln>
                <a:effectLst/>
              </c:spPr>
              <c:txPr>
                <a:bodyPr rot="0" spcFirstLastPara="1" vertOverflow="ellipsis" vert="horz" wrap="square" lIns="38100" tIns="19050" rIns="38100" bIns="19050" anchor="ctr" anchorCtr="0">
                  <a:spAutoFit/>
                </a:bodyPr>
                <a:lstStyle/>
                <a:p>
                  <a:pPr algn="ctr">
                    <a:defRPr sz="9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C0-46C5-A0BA-F3EB5F2E5C25}"/>
                </c:ext>
              </c:extLst>
            </c:dLbl>
            <c:dLbl>
              <c:idx val="1332"/>
              <c:layout>
                <c:manualLayout>
                  <c:x val="-1.1477682487843333E-2"/>
                  <c:y val="-2.7227153424003874E-2"/>
                </c:manualLayout>
              </c:layout>
              <c:tx>
                <c:rich>
                  <a:bodyPr/>
                  <a:lstStyle/>
                  <a:p>
                    <a:r>
                      <a:rPr lang="en-US" b="1"/>
                      <a:t>UC 2009-14 period (</a:t>
                    </a:r>
                    <a:fld id="{B3536B3D-3CA4-43FE-8DFC-CB5FCAFB1F72}" type="VALUE">
                      <a:rPr lang="en-US" b="1"/>
                      <a:pPr/>
                      <a:t>[VALUE]</a:t>
                    </a:fld>
                    <a:r>
                      <a:rPr lang="en-US" b="1"/>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6C0-46C5-A0BA-F3EB5F2E5C25}"/>
                </c:ext>
              </c:extLst>
            </c:dLbl>
            <c:dLbl>
              <c:idx val="2108"/>
              <c:layout>
                <c:manualLayout>
                  <c:x val="5.7541632558964925E-2"/>
                  <c:y val="8.0520400858983543E-2"/>
                </c:manualLayout>
              </c:layout>
              <c:tx>
                <c:rich>
                  <a:bodyPr/>
                  <a:lstStyle/>
                  <a:p>
                    <a:r>
                      <a:rPr lang="en-US" b="1"/>
                      <a:t>UC 2014-19 period (6.59%)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C0-46C5-A0BA-F3EB5F2E5C25}"/>
                </c:ext>
              </c:extLst>
            </c:dLbl>
            <c:dLbl>
              <c:idx val="3478"/>
              <c:layout>
                <c:manualLayout>
                  <c:x val="-3.535581914251823E-2"/>
                  <c:y val="2.8561716678746161E-2"/>
                </c:manualLayout>
              </c:layout>
              <c:tx>
                <c:rich>
                  <a:bodyPr/>
                  <a:lstStyle/>
                  <a:p>
                    <a:r>
                      <a:rPr lang="en-US"/>
                      <a:t>AER DD 2019-24</a:t>
                    </a:r>
                    <a:r>
                      <a:rPr lang="en-US" baseline="0"/>
                      <a:t> (</a:t>
                    </a:r>
                    <a:fld id="{6B04E3F6-506D-487A-BC7D-612C294B03AA}" type="YVALUE">
                      <a:rPr lang="en-US"/>
                      <a:pPr/>
                      <a:t>[Y 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6C0-46C5-A0BA-F3EB5F2E5C2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3476"/>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38412</c:v>
              </c:pt>
              <c:pt idx="22">
                <c:v>38413</c:v>
              </c:pt>
              <c:pt idx="23">
                <c:v>38414</c:v>
              </c:pt>
              <c:pt idx="24">
                <c:v>38415</c:v>
              </c:pt>
              <c:pt idx="25">
                <c:v>38418</c:v>
              </c:pt>
              <c:pt idx="26">
                <c:v>38419</c:v>
              </c:pt>
              <c:pt idx="27">
                <c:v>38420</c:v>
              </c:pt>
              <c:pt idx="28">
                <c:v>38421</c:v>
              </c:pt>
              <c:pt idx="29">
                <c:v>38422</c:v>
              </c:pt>
              <c:pt idx="30">
                <c:v>38425</c:v>
              </c:pt>
              <c:pt idx="31">
                <c:v>38426</c:v>
              </c:pt>
              <c:pt idx="32">
                <c:v>38427</c:v>
              </c:pt>
              <c:pt idx="33">
                <c:v>38428</c:v>
              </c:pt>
              <c:pt idx="34">
                <c:v>38429</c:v>
              </c:pt>
              <c:pt idx="35">
                <c:v>38432</c:v>
              </c:pt>
              <c:pt idx="36">
                <c:v>38433</c:v>
              </c:pt>
              <c:pt idx="37">
                <c:v>38434</c:v>
              </c:pt>
              <c:pt idx="38">
                <c:v>38435</c:v>
              </c:pt>
              <c:pt idx="39">
                <c:v>38440</c:v>
              </c:pt>
              <c:pt idx="40">
                <c:v>38441</c:v>
              </c:pt>
              <c:pt idx="41">
                <c:v>38442</c:v>
              </c:pt>
              <c:pt idx="42">
                <c:v>38443</c:v>
              </c:pt>
              <c:pt idx="43">
                <c:v>38446</c:v>
              </c:pt>
              <c:pt idx="44">
                <c:v>38447</c:v>
              </c:pt>
              <c:pt idx="45">
                <c:v>38448</c:v>
              </c:pt>
              <c:pt idx="46">
                <c:v>38449</c:v>
              </c:pt>
              <c:pt idx="47">
                <c:v>38450</c:v>
              </c:pt>
              <c:pt idx="48">
                <c:v>38453</c:v>
              </c:pt>
              <c:pt idx="49">
                <c:v>38454</c:v>
              </c:pt>
              <c:pt idx="50">
                <c:v>38455</c:v>
              </c:pt>
              <c:pt idx="51">
                <c:v>38456</c:v>
              </c:pt>
              <c:pt idx="52">
                <c:v>38457</c:v>
              </c:pt>
              <c:pt idx="53">
                <c:v>38460</c:v>
              </c:pt>
              <c:pt idx="54">
                <c:v>38461</c:v>
              </c:pt>
              <c:pt idx="55">
                <c:v>38462</c:v>
              </c:pt>
              <c:pt idx="56">
                <c:v>38463</c:v>
              </c:pt>
              <c:pt idx="57">
                <c:v>38464</c:v>
              </c:pt>
              <c:pt idx="58">
                <c:v>38468</c:v>
              </c:pt>
              <c:pt idx="59">
                <c:v>38469</c:v>
              </c:pt>
              <c:pt idx="60">
                <c:v>38470</c:v>
              </c:pt>
              <c:pt idx="61">
                <c:v>38471</c:v>
              </c:pt>
              <c:pt idx="62">
                <c:v>38474</c:v>
              </c:pt>
              <c:pt idx="63">
                <c:v>38475</c:v>
              </c:pt>
              <c:pt idx="64">
                <c:v>38476</c:v>
              </c:pt>
              <c:pt idx="65">
                <c:v>38477</c:v>
              </c:pt>
              <c:pt idx="66">
                <c:v>38478</c:v>
              </c:pt>
              <c:pt idx="67">
                <c:v>38481</c:v>
              </c:pt>
              <c:pt idx="68">
                <c:v>38482</c:v>
              </c:pt>
              <c:pt idx="69">
                <c:v>38483</c:v>
              </c:pt>
              <c:pt idx="70">
                <c:v>38484</c:v>
              </c:pt>
              <c:pt idx="71">
                <c:v>38485</c:v>
              </c:pt>
              <c:pt idx="72">
                <c:v>38488</c:v>
              </c:pt>
              <c:pt idx="73">
                <c:v>38489</c:v>
              </c:pt>
              <c:pt idx="74">
                <c:v>38490</c:v>
              </c:pt>
              <c:pt idx="75">
                <c:v>38491</c:v>
              </c:pt>
              <c:pt idx="76">
                <c:v>38492</c:v>
              </c:pt>
              <c:pt idx="77">
                <c:v>38495</c:v>
              </c:pt>
              <c:pt idx="78">
                <c:v>38496</c:v>
              </c:pt>
              <c:pt idx="79">
                <c:v>38497</c:v>
              </c:pt>
              <c:pt idx="80">
                <c:v>38498</c:v>
              </c:pt>
              <c:pt idx="81">
                <c:v>38499</c:v>
              </c:pt>
              <c:pt idx="82">
                <c:v>38502</c:v>
              </c:pt>
              <c:pt idx="83">
                <c:v>38503</c:v>
              </c:pt>
              <c:pt idx="84">
                <c:v>38504</c:v>
              </c:pt>
              <c:pt idx="85">
                <c:v>38505</c:v>
              </c:pt>
              <c:pt idx="86">
                <c:v>38506</c:v>
              </c:pt>
              <c:pt idx="87">
                <c:v>38509</c:v>
              </c:pt>
              <c:pt idx="88">
                <c:v>38510</c:v>
              </c:pt>
              <c:pt idx="89">
                <c:v>38511</c:v>
              </c:pt>
              <c:pt idx="90">
                <c:v>38512</c:v>
              </c:pt>
              <c:pt idx="91">
                <c:v>38513</c:v>
              </c:pt>
              <c:pt idx="92">
                <c:v>38517</c:v>
              </c:pt>
              <c:pt idx="93">
                <c:v>38518</c:v>
              </c:pt>
              <c:pt idx="94">
                <c:v>38519</c:v>
              </c:pt>
              <c:pt idx="95">
                <c:v>38520</c:v>
              </c:pt>
              <c:pt idx="96">
                <c:v>38523</c:v>
              </c:pt>
              <c:pt idx="97">
                <c:v>38524</c:v>
              </c:pt>
              <c:pt idx="98">
                <c:v>38525</c:v>
              </c:pt>
              <c:pt idx="99">
                <c:v>38526</c:v>
              </c:pt>
              <c:pt idx="100">
                <c:v>38527</c:v>
              </c:pt>
              <c:pt idx="101">
                <c:v>38530</c:v>
              </c:pt>
              <c:pt idx="102">
                <c:v>38531</c:v>
              </c:pt>
              <c:pt idx="103">
                <c:v>38532</c:v>
              </c:pt>
              <c:pt idx="104">
                <c:v>38533</c:v>
              </c:pt>
              <c:pt idx="105">
                <c:v>38534</c:v>
              </c:pt>
              <c:pt idx="106">
                <c:v>38537</c:v>
              </c:pt>
              <c:pt idx="107">
                <c:v>38538</c:v>
              </c:pt>
              <c:pt idx="108">
                <c:v>38539</c:v>
              </c:pt>
              <c:pt idx="109">
                <c:v>38540</c:v>
              </c:pt>
              <c:pt idx="110">
                <c:v>38541</c:v>
              </c:pt>
              <c:pt idx="111">
                <c:v>38544</c:v>
              </c:pt>
              <c:pt idx="112">
                <c:v>38545</c:v>
              </c:pt>
              <c:pt idx="113">
                <c:v>38546</c:v>
              </c:pt>
              <c:pt idx="114">
                <c:v>38547</c:v>
              </c:pt>
              <c:pt idx="115">
                <c:v>38548</c:v>
              </c:pt>
              <c:pt idx="116">
                <c:v>38551</c:v>
              </c:pt>
              <c:pt idx="117">
                <c:v>38552</c:v>
              </c:pt>
              <c:pt idx="118">
                <c:v>38553</c:v>
              </c:pt>
              <c:pt idx="119">
                <c:v>38554</c:v>
              </c:pt>
              <c:pt idx="120">
                <c:v>38555</c:v>
              </c:pt>
              <c:pt idx="121">
                <c:v>38558</c:v>
              </c:pt>
              <c:pt idx="122">
                <c:v>38559</c:v>
              </c:pt>
              <c:pt idx="123">
                <c:v>38560</c:v>
              </c:pt>
              <c:pt idx="124">
                <c:v>38561</c:v>
              </c:pt>
              <c:pt idx="125">
                <c:v>38562</c:v>
              </c:pt>
              <c:pt idx="126">
                <c:v>38565</c:v>
              </c:pt>
              <c:pt idx="127">
                <c:v>38566</c:v>
              </c:pt>
              <c:pt idx="128">
                <c:v>38567</c:v>
              </c:pt>
              <c:pt idx="129">
                <c:v>38568</c:v>
              </c:pt>
              <c:pt idx="130">
                <c:v>38569</c:v>
              </c:pt>
              <c:pt idx="131">
                <c:v>38572</c:v>
              </c:pt>
              <c:pt idx="132">
                <c:v>38573</c:v>
              </c:pt>
              <c:pt idx="133">
                <c:v>38574</c:v>
              </c:pt>
              <c:pt idx="134">
                <c:v>38575</c:v>
              </c:pt>
              <c:pt idx="135">
                <c:v>38576</c:v>
              </c:pt>
              <c:pt idx="136">
                <c:v>38579</c:v>
              </c:pt>
              <c:pt idx="137">
                <c:v>38580</c:v>
              </c:pt>
              <c:pt idx="138">
                <c:v>38581</c:v>
              </c:pt>
              <c:pt idx="139">
                <c:v>38582</c:v>
              </c:pt>
              <c:pt idx="140">
                <c:v>38583</c:v>
              </c:pt>
              <c:pt idx="141">
                <c:v>38586</c:v>
              </c:pt>
              <c:pt idx="142">
                <c:v>38587</c:v>
              </c:pt>
              <c:pt idx="143">
                <c:v>38588</c:v>
              </c:pt>
              <c:pt idx="144">
                <c:v>38589</c:v>
              </c:pt>
              <c:pt idx="145">
                <c:v>38590</c:v>
              </c:pt>
              <c:pt idx="146">
                <c:v>38593</c:v>
              </c:pt>
              <c:pt idx="147">
                <c:v>38594</c:v>
              </c:pt>
              <c:pt idx="148">
                <c:v>38595</c:v>
              </c:pt>
              <c:pt idx="149">
                <c:v>38596</c:v>
              </c:pt>
              <c:pt idx="150">
                <c:v>38597</c:v>
              </c:pt>
              <c:pt idx="151">
                <c:v>38600</c:v>
              </c:pt>
              <c:pt idx="152">
                <c:v>38601</c:v>
              </c:pt>
              <c:pt idx="153">
                <c:v>38602</c:v>
              </c:pt>
              <c:pt idx="154">
                <c:v>38603</c:v>
              </c:pt>
              <c:pt idx="155">
                <c:v>38604</c:v>
              </c:pt>
              <c:pt idx="156">
                <c:v>38607</c:v>
              </c:pt>
              <c:pt idx="157">
                <c:v>38608</c:v>
              </c:pt>
              <c:pt idx="158">
                <c:v>38609</c:v>
              </c:pt>
              <c:pt idx="159">
                <c:v>38610</c:v>
              </c:pt>
              <c:pt idx="160">
                <c:v>38611</c:v>
              </c:pt>
              <c:pt idx="161">
                <c:v>38614</c:v>
              </c:pt>
              <c:pt idx="162">
                <c:v>38615</c:v>
              </c:pt>
              <c:pt idx="163">
                <c:v>38616</c:v>
              </c:pt>
              <c:pt idx="164">
                <c:v>38617</c:v>
              </c:pt>
              <c:pt idx="165">
                <c:v>38618</c:v>
              </c:pt>
              <c:pt idx="166">
                <c:v>38621</c:v>
              </c:pt>
              <c:pt idx="167">
                <c:v>38622</c:v>
              </c:pt>
              <c:pt idx="168">
                <c:v>38623</c:v>
              </c:pt>
              <c:pt idx="169">
                <c:v>38624</c:v>
              </c:pt>
              <c:pt idx="170">
                <c:v>38625</c:v>
              </c:pt>
              <c:pt idx="171">
                <c:v>38628</c:v>
              </c:pt>
              <c:pt idx="172">
                <c:v>38629</c:v>
              </c:pt>
              <c:pt idx="173">
                <c:v>38630</c:v>
              </c:pt>
              <c:pt idx="174">
                <c:v>38631</c:v>
              </c:pt>
              <c:pt idx="175">
                <c:v>38632</c:v>
              </c:pt>
              <c:pt idx="176">
                <c:v>38635</c:v>
              </c:pt>
              <c:pt idx="177">
                <c:v>38636</c:v>
              </c:pt>
              <c:pt idx="178">
                <c:v>38637</c:v>
              </c:pt>
              <c:pt idx="179">
                <c:v>38638</c:v>
              </c:pt>
              <c:pt idx="180">
                <c:v>38639</c:v>
              </c:pt>
              <c:pt idx="181">
                <c:v>38642</c:v>
              </c:pt>
              <c:pt idx="182">
                <c:v>38643</c:v>
              </c:pt>
              <c:pt idx="183">
                <c:v>38644</c:v>
              </c:pt>
              <c:pt idx="184">
                <c:v>38645</c:v>
              </c:pt>
              <c:pt idx="185">
                <c:v>38646</c:v>
              </c:pt>
              <c:pt idx="186">
                <c:v>38649</c:v>
              </c:pt>
              <c:pt idx="187">
                <c:v>38650</c:v>
              </c:pt>
              <c:pt idx="188">
                <c:v>38651</c:v>
              </c:pt>
              <c:pt idx="189">
                <c:v>38652</c:v>
              </c:pt>
              <c:pt idx="190">
                <c:v>38653</c:v>
              </c:pt>
              <c:pt idx="191">
                <c:v>38656</c:v>
              </c:pt>
              <c:pt idx="192">
                <c:v>38657</c:v>
              </c:pt>
              <c:pt idx="193">
                <c:v>38658</c:v>
              </c:pt>
              <c:pt idx="194">
                <c:v>38659</c:v>
              </c:pt>
              <c:pt idx="195">
                <c:v>38660</c:v>
              </c:pt>
              <c:pt idx="196">
                <c:v>38663</c:v>
              </c:pt>
              <c:pt idx="197">
                <c:v>38664</c:v>
              </c:pt>
              <c:pt idx="198">
                <c:v>38665</c:v>
              </c:pt>
              <c:pt idx="199">
                <c:v>38666</c:v>
              </c:pt>
              <c:pt idx="200">
                <c:v>38667</c:v>
              </c:pt>
              <c:pt idx="201">
                <c:v>38670</c:v>
              </c:pt>
              <c:pt idx="202">
                <c:v>38671</c:v>
              </c:pt>
              <c:pt idx="203">
                <c:v>38672</c:v>
              </c:pt>
              <c:pt idx="204">
                <c:v>38673</c:v>
              </c:pt>
              <c:pt idx="205">
                <c:v>38674</c:v>
              </c:pt>
              <c:pt idx="206">
                <c:v>38677</c:v>
              </c:pt>
              <c:pt idx="207">
                <c:v>38678</c:v>
              </c:pt>
              <c:pt idx="208">
                <c:v>38679</c:v>
              </c:pt>
              <c:pt idx="209">
                <c:v>38680</c:v>
              </c:pt>
              <c:pt idx="210">
                <c:v>38681</c:v>
              </c:pt>
              <c:pt idx="211">
                <c:v>38684</c:v>
              </c:pt>
              <c:pt idx="212">
                <c:v>38685</c:v>
              </c:pt>
              <c:pt idx="213">
                <c:v>38686</c:v>
              </c:pt>
              <c:pt idx="214">
                <c:v>38687</c:v>
              </c:pt>
              <c:pt idx="215">
                <c:v>38688</c:v>
              </c:pt>
              <c:pt idx="216">
                <c:v>38691</c:v>
              </c:pt>
              <c:pt idx="217">
                <c:v>38692</c:v>
              </c:pt>
              <c:pt idx="218">
                <c:v>38693</c:v>
              </c:pt>
              <c:pt idx="219">
                <c:v>38694</c:v>
              </c:pt>
              <c:pt idx="220">
                <c:v>38695</c:v>
              </c:pt>
              <c:pt idx="221">
                <c:v>38698</c:v>
              </c:pt>
              <c:pt idx="222">
                <c:v>38699</c:v>
              </c:pt>
              <c:pt idx="223">
                <c:v>38700</c:v>
              </c:pt>
              <c:pt idx="224">
                <c:v>38701</c:v>
              </c:pt>
              <c:pt idx="225">
                <c:v>38702</c:v>
              </c:pt>
              <c:pt idx="226">
                <c:v>38705</c:v>
              </c:pt>
              <c:pt idx="227">
                <c:v>38706</c:v>
              </c:pt>
              <c:pt idx="228">
                <c:v>38707</c:v>
              </c:pt>
              <c:pt idx="229">
                <c:v>38708</c:v>
              </c:pt>
              <c:pt idx="230">
                <c:v>38709</c:v>
              </c:pt>
              <c:pt idx="231">
                <c:v>38714</c:v>
              </c:pt>
              <c:pt idx="232">
                <c:v>38715</c:v>
              </c:pt>
              <c:pt idx="233">
                <c:v>38716</c:v>
              </c:pt>
              <c:pt idx="234">
                <c:v>38720</c:v>
              </c:pt>
              <c:pt idx="235">
                <c:v>38721</c:v>
              </c:pt>
              <c:pt idx="236">
                <c:v>38722</c:v>
              </c:pt>
              <c:pt idx="237">
                <c:v>38723</c:v>
              </c:pt>
              <c:pt idx="238">
                <c:v>38726</c:v>
              </c:pt>
              <c:pt idx="239">
                <c:v>38727</c:v>
              </c:pt>
              <c:pt idx="240">
                <c:v>38728</c:v>
              </c:pt>
              <c:pt idx="241">
                <c:v>38729</c:v>
              </c:pt>
              <c:pt idx="242">
                <c:v>38730</c:v>
              </c:pt>
              <c:pt idx="243">
                <c:v>38733</c:v>
              </c:pt>
              <c:pt idx="244">
                <c:v>38734</c:v>
              </c:pt>
              <c:pt idx="245">
                <c:v>38735</c:v>
              </c:pt>
              <c:pt idx="246">
                <c:v>38736</c:v>
              </c:pt>
              <c:pt idx="247">
                <c:v>38737</c:v>
              </c:pt>
              <c:pt idx="248">
                <c:v>38740</c:v>
              </c:pt>
              <c:pt idx="249">
                <c:v>38741</c:v>
              </c:pt>
              <c:pt idx="250">
                <c:v>38742</c:v>
              </c:pt>
              <c:pt idx="251">
                <c:v>38744</c:v>
              </c:pt>
              <c:pt idx="252">
                <c:v>38747</c:v>
              </c:pt>
              <c:pt idx="253">
                <c:v>38748</c:v>
              </c:pt>
              <c:pt idx="254">
                <c:v>38749</c:v>
              </c:pt>
              <c:pt idx="255">
                <c:v>38750</c:v>
              </c:pt>
              <c:pt idx="256">
                <c:v>38751</c:v>
              </c:pt>
              <c:pt idx="257">
                <c:v>38754</c:v>
              </c:pt>
              <c:pt idx="258">
                <c:v>38755</c:v>
              </c:pt>
              <c:pt idx="259">
                <c:v>38756</c:v>
              </c:pt>
              <c:pt idx="260">
                <c:v>38757</c:v>
              </c:pt>
              <c:pt idx="261">
                <c:v>38758</c:v>
              </c:pt>
              <c:pt idx="262">
                <c:v>38761</c:v>
              </c:pt>
              <c:pt idx="263">
                <c:v>38762</c:v>
              </c:pt>
              <c:pt idx="264">
                <c:v>38763</c:v>
              </c:pt>
              <c:pt idx="265">
                <c:v>38764</c:v>
              </c:pt>
              <c:pt idx="266">
                <c:v>38765</c:v>
              </c:pt>
              <c:pt idx="267">
                <c:v>38768</c:v>
              </c:pt>
              <c:pt idx="268">
                <c:v>38769</c:v>
              </c:pt>
              <c:pt idx="269">
                <c:v>38770</c:v>
              </c:pt>
              <c:pt idx="270">
                <c:v>38771</c:v>
              </c:pt>
              <c:pt idx="271">
                <c:v>38772</c:v>
              </c:pt>
              <c:pt idx="272">
                <c:v>38775</c:v>
              </c:pt>
              <c:pt idx="273">
                <c:v>38776</c:v>
              </c:pt>
              <c:pt idx="274">
                <c:v>38777</c:v>
              </c:pt>
              <c:pt idx="275">
                <c:v>38778</c:v>
              </c:pt>
              <c:pt idx="276">
                <c:v>38779</c:v>
              </c:pt>
              <c:pt idx="277">
                <c:v>38782</c:v>
              </c:pt>
              <c:pt idx="278">
                <c:v>38783</c:v>
              </c:pt>
              <c:pt idx="279">
                <c:v>38784</c:v>
              </c:pt>
              <c:pt idx="280">
                <c:v>38785</c:v>
              </c:pt>
              <c:pt idx="281">
                <c:v>38786</c:v>
              </c:pt>
              <c:pt idx="282">
                <c:v>38789</c:v>
              </c:pt>
              <c:pt idx="283">
                <c:v>38790</c:v>
              </c:pt>
              <c:pt idx="284">
                <c:v>38791</c:v>
              </c:pt>
              <c:pt idx="285">
                <c:v>38792</c:v>
              </c:pt>
              <c:pt idx="286">
                <c:v>38793</c:v>
              </c:pt>
              <c:pt idx="287">
                <c:v>38796</c:v>
              </c:pt>
              <c:pt idx="288">
                <c:v>38797</c:v>
              </c:pt>
              <c:pt idx="289">
                <c:v>38798</c:v>
              </c:pt>
              <c:pt idx="290">
                <c:v>38799</c:v>
              </c:pt>
              <c:pt idx="291">
                <c:v>38800</c:v>
              </c:pt>
              <c:pt idx="292">
                <c:v>38803</c:v>
              </c:pt>
              <c:pt idx="293">
                <c:v>38804</c:v>
              </c:pt>
              <c:pt idx="294">
                <c:v>38805</c:v>
              </c:pt>
              <c:pt idx="295">
                <c:v>38806</c:v>
              </c:pt>
              <c:pt idx="296">
                <c:v>38807</c:v>
              </c:pt>
              <c:pt idx="297">
                <c:v>38810</c:v>
              </c:pt>
              <c:pt idx="298">
                <c:v>38811</c:v>
              </c:pt>
              <c:pt idx="299">
                <c:v>38812</c:v>
              </c:pt>
              <c:pt idx="300">
                <c:v>38813</c:v>
              </c:pt>
              <c:pt idx="301">
                <c:v>38814</c:v>
              </c:pt>
              <c:pt idx="302">
                <c:v>38817</c:v>
              </c:pt>
              <c:pt idx="303">
                <c:v>38818</c:v>
              </c:pt>
              <c:pt idx="304">
                <c:v>38819</c:v>
              </c:pt>
              <c:pt idx="305">
                <c:v>38820</c:v>
              </c:pt>
              <c:pt idx="306">
                <c:v>38825</c:v>
              </c:pt>
              <c:pt idx="307">
                <c:v>38826</c:v>
              </c:pt>
              <c:pt idx="308">
                <c:v>38827</c:v>
              </c:pt>
              <c:pt idx="309">
                <c:v>38828</c:v>
              </c:pt>
              <c:pt idx="310">
                <c:v>38831</c:v>
              </c:pt>
              <c:pt idx="311">
                <c:v>38833</c:v>
              </c:pt>
              <c:pt idx="312">
                <c:v>38834</c:v>
              </c:pt>
              <c:pt idx="313">
                <c:v>38835</c:v>
              </c:pt>
              <c:pt idx="314">
                <c:v>38838</c:v>
              </c:pt>
              <c:pt idx="315">
                <c:v>38839</c:v>
              </c:pt>
              <c:pt idx="316">
                <c:v>38840</c:v>
              </c:pt>
              <c:pt idx="317">
                <c:v>38841</c:v>
              </c:pt>
              <c:pt idx="318">
                <c:v>38842</c:v>
              </c:pt>
              <c:pt idx="319">
                <c:v>38845</c:v>
              </c:pt>
              <c:pt idx="320">
                <c:v>38846</c:v>
              </c:pt>
              <c:pt idx="321">
                <c:v>38847</c:v>
              </c:pt>
              <c:pt idx="322">
                <c:v>38848</c:v>
              </c:pt>
              <c:pt idx="323">
                <c:v>38849</c:v>
              </c:pt>
              <c:pt idx="324">
                <c:v>38852</c:v>
              </c:pt>
              <c:pt idx="325">
                <c:v>38853</c:v>
              </c:pt>
              <c:pt idx="326">
                <c:v>38854</c:v>
              </c:pt>
              <c:pt idx="327">
                <c:v>38855</c:v>
              </c:pt>
              <c:pt idx="328">
                <c:v>38856</c:v>
              </c:pt>
              <c:pt idx="329">
                <c:v>38859</c:v>
              </c:pt>
              <c:pt idx="330">
                <c:v>38860</c:v>
              </c:pt>
              <c:pt idx="331">
                <c:v>38861</c:v>
              </c:pt>
              <c:pt idx="332">
                <c:v>38862</c:v>
              </c:pt>
              <c:pt idx="333">
                <c:v>38863</c:v>
              </c:pt>
              <c:pt idx="334">
                <c:v>38866</c:v>
              </c:pt>
              <c:pt idx="335">
                <c:v>38867</c:v>
              </c:pt>
              <c:pt idx="336">
                <c:v>38868</c:v>
              </c:pt>
              <c:pt idx="337">
                <c:v>38869</c:v>
              </c:pt>
              <c:pt idx="338">
                <c:v>38870</c:v>
              </c:pt>
              <c:pt idx="339">
                <c:v>38873</c:v>
              </c:pt>
              <c:pt idx="340">
                <c:v>38874</c:v>
              </c:pt>
              <c:pt idx="341">
                <c:v>38875</c:v>
              </c:pt>
              <c:pt idx="342">
                <c:v>38876</c:v>
              </c:pt>
              <c:pt idx="343">
                <c:v>38877</c:v>
              </c:pt>
              <c:pt idx="344">
                <c:v>38881</c:v>
              </c:pt>
              <c:pt idx="345">
                <c:v>38882</c:v>
              </c:pt>
              <c:pt idx="346">
                <c:v>38883</c:v>
              </c:pt>
              <c:pt idx="347">
                <c:v>38884</c:v>
              </c:pt>
              <c:pt idx="348">
                <c:v>38887</c:v>
              </c:pt>
              <c:pt idx="349">
                <c:v>38888</c:v>
              </c:pt>
              <c:pt idx="350">
                <c:v>38889</c:v>
              </c:pt>
              <c:pt idx="351">
                <c:v>38890</c:v>
              </c:pt>
              <c:pt idx="352">
                <c:v>38891</c:v>
              </c:pt>
              <c:pt idx="353">
                <c:v>38894</c:v>
              </c:pt>
              <c:pt idx="354">
                <c:v>38895</c:v>
              </c:pt>
              <c:pt idx="355">
                <c:v>38896</c:v>
              </c:pt>
              <c:pt idx="356">
                <c:v>38897</c:v>
              </c:pt>
              <c:pt idx="357">
                <c:v>38898</c:v>
              </c:pt>
              <c:pt idx="358">
                <c:v>38901</c:v>
              </c:pt>
              <c:pt idx="359">
                <c:v>38902</c:v>
              </c:pt>
              <c:pt idx="360">
                <c:v>38903</c:v>
              </c:pt>
              <c:pt idx="361">
                <c:v>38904</c:v>
              </c:pt>
              <c:pt idx="362">
                <c:v>38905</c:v>
              </c:pt>
              <c:pt idx="363">
                <c:v>38908</c:v>
              </c:pt>
              <c:pt idx="364">
                <c:v>38909</c:v>
              </c:pt>
              <c:pt idx="365">
                <c:v>38910</c:v>
              </c:pt>
              <c:pt idx="366">
                <c:v>38911</c:v>
              </c:pt>
              <c:pt idx="367">
                <c:v>38912</c:v>
              </c:pt>
              <c:pt idx="368">
                <c:v>38915</c:v>
              </c:pt>
              <c:pt idx="369">
                <c:v>38916</c:v>
              </c:pt>
              <c:pt idx="370">
                <c:v>38917</c:v>
              </c:pt>
              <c:pt idx="371">
                <c:v>38918</c:v>
              </c:pt>
              <c:pt idx="372">
                <c:v>38919</c:v>
              </c:pt>
              <c:pt idx="373">
                <c:v>38922</c:v>
              </c:pt>
              <c:pt idx="374">
                <c:v>38923</c:v>
              </c:pt>
              <c:pt idx="375">
                <c:v>38924</c:v>
              </c:pt>
              <c:pt idx="376">
                <c:v>38925</c:v>
              </c:pt>
              <c:pt idx="377">
                <c:v>38926</c:v>
              </c:pt>
              <c:pt idx="378">
                <c:v>38929</c:v>
              </c:pt>
              <c:pt idx="379">
                <c:v>38930</c:v>
              </c:pt>
              <c:pt idx="380">
                <c:v>38931</c:v>
              </c:pt>
              <c:pt idx="381">
                <c:v>38932</c:v>
              </c:pt>
              <c:pt idx="382">
                <c:v>38933</c:v>
              </c:pt>
              <c:pt idx="383">
                <c:v>38936</c:v>
              </c:pt>
              <c:pt idx="384">
                <c:v>38937</c:v>
              </c:pt>
              <c:pt idx="385">
                <c:v>38938</c:v>
              </c:pt>
              <c:pt idx="386">
                <c:v>38939</c:v>
              </c:pt>
              <c:pt idx="387">
                <c:v>38940</c:v>
              </c:pt>
              <c:pt idx="388">
                <c:v>38943</c:v>
              </c:pt>
              <c:pt idx="389">
                <c:v>38944</c:v>
              </c:pt>
              <c:pt idx="390">
                <c:v>38945</c:v>
              </c:pt>
              <c:pt idx="391">
                <c:v>38946</c:v>
              </c:pt>
              <c:pt idx="392">
                <c:v>38947</c:v>
              </c:pt>
              <c:pt idx="393">
                <c:v>38950</c:v>
              </c:pt>
              <c:pt idx="394">
                <c:v>38951</c:v>
              </c:pt>
              <c:pt idx="395">
                <c:v>38952</c:v>
              </c:pt>
              <c:pt idx="396">
                <c:v>38953</c:v>
              </c:pt>
              <c:pt idx="397">
                <c:v>38954</c:v>
              </c:pt>
              <c:pt idx="398">
                <c:v>38957</c:v>
              </c:pt>
              <c:pt idx="399">
                <c:v>38958</c:v>
              </c:pt>
              <c:pt idx="400">
                <c:v>38959</c:v>
              </c:pt>
              <c:pt idx="401">
                <c:v>38960</c:v>
              </c:pt>
              <c:pt idx="402">
                <c:v>38961</c:v>
              </c:pt>
              <c:pt idx="403">
                <c:v>38964</c:v>
              </c:pt>
              <c:pt idx="404">
                <c:v>38965</c:v>
              </c:pt>
              <c:pt idx="405">
                <c:v>38966</c:v>
              </c:pt>
              <c:pt idx="406">
                <c:v>38967</c:v>
              </c:pt>
              <c:pt idx="407">
                <c:v>38968</c:v>
              </c:pt>
              <c:pt idx="408">
                <c:v>38971</c:v>
              </c:pt>
              <c:pt idx="409">
                <c:v>38972</c:v>
              </c:pt>
              <c:pt idx="410">
                <c:v>38973</c:v>
              </c:pt>
              <c:pt idx="411">
                <c:v>38974</c:v>
              </c:pt>
              <c:pt idx="412">
                <c:v>38975</c:v>
              </c:pt>
              <c:pt idx="413">
                <c:v>38978</c:v>
              </c:pt>
              <c:pt idx="414">
                <c:v>38979</c:v>
              </c:pt>
              <c:pt idx="415">
                <c:v>38980</c:v>
              </c:pt>
              <c:pt idx="416">
                <c:v>38981</c:v>
              </c:pt>
              <c:pt idx="417">
                <c:v>38982</c:v>
              </c:pt>
              <c:pt idx="418">
                <c:v>38985</c:v>
              </c:pt>
              <c:pt idx="419">
                <c:v>38986</c:v>
              </c:pt>
              <c:pt idx="420">
                <c:v>38987</c:v>
              </c:pt>
              <c:pt idx="421">
                <c:v>38988</c:v>
              </c:pt>
              <c:pt idx="422">
                <c:v>38989</c:v>
              </c:pt>
              <c:pt idx="423">
                <c:v>38992</c:v>
              </c:pt>
              <c:pt idx="424">
                <c:v>38993</c:v>
              </c:pt>
              <c:pt idx="425">
                <c:v>38994</c:v>
              </c:pt>
              <c:pt idx="426">
                <c:v>38995</c:v>
              </c:pt>
              <c:pt idx="427">
                <c:v>38996</c:v>
              </c:pt>
              <c:pt idx="428">
                <c:v>38999</c:v>
              </c:pt>
              <c:pt idx="429">
                <c:v>39000</c:v>
              </c:pt>
              <c:pt idx="430">
                <c:v>39001</c:v>
              </c:pt>
              <c:pt idx="431">
                <c:v>39002</c:v>
              </c:pt>
              <c:pt idx="432">
                <c:v>39003</c:v>
              </c:pt>
              <c:pt idx="433">
                <c:v>39006</c:v>
              </c:pt>
              <c:pt idx="434">
                <c:v>39007</c:v>
              </c:pt>
              <c:pt idx="435">
                <c:v>39008</c:v>
              </c:pt>
              <c:pt idx="436">
                <c:v>39009</c:v>
              </c:pt>
              <c:pt idx="437">
                <c:v>39010</c:v>
              </c:pt>
              <c:pt idx="438">
                <c:v>39013</c:v>
              </c:pt>
              <c:pt idx="439">
                <c:v>39014</c:v>
              </c:pt>
              <c:pt idx="440">
                <c:v>39015</c:v>
              </c:pt>
              <c:pt idx="441">
                <c:v>39016</c:v>
              </c:pt>
              <c:pt idx="442">
                <c:v>39017</c:v>
              </c:pt>
              <c:pt idx="443">
                <c:v>39020</c:v>
              </c:pt>
              <c:pt idx="444">
                <c:v>39021</c:v>
              </c:pt>
              <c:pt idx="445">
                <c:v>39022</c:v>
              </c:pt>
              <c:pt idx="446">
                <c:v>39023</c:v>
              </c:pt>
              <c:pt idx="447">
                <c:v>39024</c:v>
              </c:pt>
              <c:pt idx="448">
                <c:v>39027</c:v>
              </c:pt>
              <c:pt idx="449">
                <c:v>39028</c:v>
              </c:pt>
              <c:pt idx="450">
                <c:v>39029</c:v>
              </c:pt>
              <c:pt idx="451">
                <c:v>39030</c:v>
              </c:pt>
              <c:pt idx="452">
                <c:v>39031</c:v>
              </c:pt>
              <c:pt idx="453">
                <c:v>39034</c:v>
              </c:pt>
              <c:pt idx="454">
                <c:v>39035</c:v>
              </c:pt>
              <c:pt idx="455">
                <c:v>39036</c:v>
              </c:pt>
              <c:pt idx="456">
                <c:v>39037</c:v>
              </c:pt>
              <c:pt idx="457">
                <c:v>39038</c:v>
              </c:pt>
              <c:pt idx="458">
                <c:v>39041</c:v>
              </c:pt>
              <c:pt idx="459">
                <c:v>39042</c:v>
              </c:pt>
              <c:pt idx="460">
                <c:v>39043</c:v>
              </c:pt>
              <c:pt idx="461">
                <c:v>39044</c:v>
              </c:pt>
              <c:pt idx="462">
                <c:v>39045</c:v>
              </c:pt>
              <c:pt idx="463">
                <c:v>39048</c:v>
              </c:pt>
              <c:pt idx="464">
                <c:v>39049</c:v>
              </c:pt>
              <c:pt idx="465">
                <c:v>39050</c:v>
              </c:pt>
              <c:pt idx="466">
                <c:v>39051</c:v>
              </c:pt>
              <c:pt idx="467">
                <c:v>39052</c:v>
              </c:pt>
              <c:pt idx="468">
                <c:v>39055</c:v>
              </c:pt>
              <c:pt idx="469">
                <c:v>39056</c:v>
              </c:pt>
              <c:pt idx="470">
                <c:v>39057</c:v>
              </c:pt>
              <c:pt idx="471">
                <c:v>39058</c:v>
              </c:pt>
              <c:pt idx="472">
                <c:v>39059</c:v>
              </c:pt>
              <c:pt idx="473">
                <c:v>39062</c:v>
              </c:pt>
              <c:pt idx="474">
                <c:v>39063</c:v>
              </c:pt>
              <c:pt idx="475">
                <c:v>39064</c:v>
              </c:pt>
              <c:pt idx="476">
                <c:v>39065</c:v>
              </c:pt>
              <c:pt idx="477">
                <c:v>39066</c:v>
              </c:pt>
              <c:pt idx="478">
                <c:v>39069</c:v>
              </c:pt>
              <c:pt idx="479">
                <c:v>39070</c:v>
              </c:pt>
              <c:pt idx="480">
                <c:v>39071</c:v>
              </c:pt>
              <c:pt idx="481">
                <c:v>39072</c:v>
              </c:pt>
              <c:pt idx="482">
                <c:v>39073</c:v>
              </c:pt>
              <c:pt idx="483">
                <c:v>39078</c:v>
              </c:pt>
              <c:pt idx="484">
                <c:v>39079</c:v>
              </c:pt>
              <c:pt idx="485">
                <c:v>39080</c:v>
              </c:pt>
              <c:pt idx="486">
                <c:v>39084</c:v>
              </c:pt>
              <c:pt idx="487">
                <c:v>39085</c:v>
              </c:pt>
              <c:pt idx="488">
                <c:v>39086</c:v>
              </c:pt>
              <c:pt idx="489">
                <c:v>39087</c:v>
              </c:pt>
              <c:pt idx="490">
                <c:v>39090</c:v>
              </c:pt>
              <c:pt idx="491">
                <c:v>39091</c:v>
              </c:pt>
              <c:pt idx="492">
                <c:v>39092</c:v>
              </c:pt>
              <c:pt idx="493">
                <c:v>39093</c:v>
              </c:pt>
              <c:pt idx="494">
                <c:v>39094</c:v>
              </c:pt>
              <c:pt idx="495">
                <c:v>39097</c:v>
              </c:pt>
              <c:pt idx="496">
                <c:v>39098</c:v>
              </c:pt>
              <c:pt idx="497">
                <c:v>39099</c:v>
              </c:pt>
              <c:pt idx="498">
                <c:v>39100</c:v>
              </c:pt>
              <c:pt idx="499">
                <c:v>39101</c:v>
              </c:pt>
              <c:pt idx="500">
                <c:v>39104</c:v>
              </c:pt>
              <c:pt idx="501">
                <c:v>39105</c:v>
              </c:pt>
              <c:pt idx="502">
                <c:v>39106</c:v>
              </c:pt>
              <c:pt idx="503">
                <c:v>39107</c:v>
              </c:pt>
              <c:pt idx="504">
                <c:v>39111</c:v>
              </c:pt>
              <c:pt idx="505">
                <c:v>39112</c:v>
              </c:pt>
              <c:pt idx="506">
                <c:v>39113</c:v>
              </c:pt>
              <c:pt idx="507">
                <c:v>39114</c:v>
              </c:pt>
              <c:pt idx="508">
                <c:v>39115</c:v>
              </c:pt>
              <c:pt idx="509">
                <c:v>39118</c:v>
              </c:pt>
              <c:pt idx="510">
                <c:v>39119</c:v>
              </c:pt>
              <c:pt idx="511">
                <c:v>39120</c:v>
              </c:pt>
              <c:pt idx="512">
                <c:v>39121</c:v>
              </c:pt>
              <c:pt idx="513">
                <c:v>39122</c:v>
              </c:pt>
              <c:pt idx="514">
                <c:v>39125</c:v>
              </c:pt>
              <c:pt idx="515">
                <c:v>39126</c:v>
              </c:pt>
              <c:pt idx="516">
                <c:v>39127</c:v>
              </c:pt>
              <c:pt idx="517">
                <c:v>39128</c:v>
              </c:pt>
              <c:pt idx="518">
                <c:v>39129</c:v>
              </c:pt>
              <c:pt idx="519">
                <c:v>39132</c:v>
              </c:pt>
              <c:pt idx="520">
                <c:v>39133</c:v>
              </c:pt>
              <c:pt idx="521">
                <c:v>39134</c:v>
              </c:pt>
              <c:pt idx="522">
                <c:v>39135</c:v>
              </c:pt>
              <c:pt idx="523">
                <c:v>39136</c:v>
              </c:pt>
              <c:pt idx="524">
                <c:v>39139</c:v>
              </c:pt>
              <c:pt idx="525">
                <c:v>39140</c:v>
              </c:pt>
              <c:pt idx="526">
                <c:v>39141</c:v>
              </c:pt>
              <c:pt idx="527">
                <c:v>39142</c:v>
              </c:pt>
              <c:pt idx="528">
                <c:v>39143</c:v>
              </c:pt>
              <c:pt idx="529">
                <c:v>39146</c:v>
              </c:pt>
              <c:pt idx="530">
                <c:v>39147</c:v>
              </c:pt>
              <c:pt idx="531">
                <c:v>39148</c:v>
              </c:pt>
              <c:pt idx="532">
                <c:v>39149</c:v>
              </c:pt>
              <c:pt idx="533">
                <c:v>39150</c:v>
              </c:pt>
              <c:pt idx="534">
                <c:v>39153</c:v>
              </c:pt>
              <c:pt idx="535">
                <c:v>39154</c:v>
              </c:pt>
              <c:pt idx="536">
                <c:v>39155</c:v>
              </c:pt>
              <c:pt idx="537">
                <c:v>39156</c:v>
              </c:pt>
              <c:pt idx="538">
                <c:v>39157</c:v>
              </c:pt>
              <c:pt idx="539">
                <c:v>39160</c:v>
              </c:pt>
              <c:pt idx="540">
                <c:v>39161</c:v>
              </c:pt>
              <c:pt idx="541">
                <c:v>39162</c:v>
              </c:pt>
              <c:pt idx="542">
                <c:v>39163</c:v>
              </c:pt>
              <c:pt idx="543">
                <c:v>39164</c:v>
              </c:pt>
              <c:pt idx="544">
                <c:v>39167</c:v>
              </c:pt>
              <c:pt idx="545">
                <c:v>39168</c:v>
              </c:pt>
              <c:pt idx="546">
                <c:v>39169</c:v>
              </c:pt>
              <c:pt idx="547">
                <c:v>39170</c:v>
              </c:pt>
              <c:pt idx="548">
                <c:v>39171</c:v>
              </c:pt>
              <c:pt idx="549">
                <c:v>39174</c:v>
              </c:pt>
              <c:pt idx="550">
                <c:v>39175</c:v>
              </c:pt>
              <c:pt idx="551">
                <c:v>39176</c:v>
              </c:pt>
              <c:pt idx="552">
                <c:v>39177</c:v>
              </c:pt>
              <c:pt idx="553">
                <c:v>39182</c:v>
              </c:pt>
              <c:pt idx="554">
                <c:v>39183</c:v>
              </c:pt>
              <c:pt idx="555">
                <c:v>39184</c:v>
              </c:pt>
              <c:pt idx="556">
                <c:v>39185</c:v>
              </c:pt>
              <c:pt idx="557">
                <c:v>39188</c:v>
              </c:pt>
              <c:pt idx="558">
                <c:v>39189</c:v>
              </c:pt>
              <c:pt idx="559">
                <c:v>39190</c:v>
              </c:pt>
              <c:pt idx="560">
                <c:v>39191</c:v>
              </c:pt>
              <c:pt idx="561">
                <c:v>39192</c:v>
              </c:pt>
              <c:pt idx="562">
                <c:v>39195</c:v>
              </c:pt>
              <c:pt idx="563">
                <c:v>39196</c:v>
              </c:pt>
              <c:pt idx="564">
                <c:v>39198</c:v>
              </c:pt>
              <c:pt idx="565">
                <c:v>39199</c:v>
              </c:pt>
              <c:pt idx="566">
                <c:v>39202</c:v>
              </c:pt>
              <c:pt idx="567">
                <c:v>39203</c:v>
              </c:pt>
              <c:pt idx="568">
                <c:v>39204</c:v>
              </c:pt>
              <c:pt idx="569">
                <c:v>39205</c:v>
              </c:pt>
              <c:pt idx="570">
                <c:v>39206</c:v>
              </c:pt>
              <c:pt idx="571">
                <c:v>39209</c:v>
              </c:pt>
              <c:pt idx="572">
                <c:v>39210</c:v>
              </c:pt>
              <c:pt idx="573">
                <c:v>39211</c:v>
              </c:pt>
              <c:pt idx="574">
                <c:v>39212</c:v>
              </c:pt>
              <c:pt idx="575">
                <c:v>39213</c:v>
              </c:pt>
              <c:pt idx="576">
                <c:v>39216</c:v>
              </c:pt>
              <c:pt idx="577">
                <c:v>39217</c:v>
              </c:pt>
              <c:pt idx="578">
                <c:v>39218</c:v>
              </c:pt>
              <c:pt idx="579">
                <c:v>39219</c:v>
              </c:pt>
              <c:pt idx="580">
                <c:v>39220</c:v>
              </c:pt>
              <c:pt idx="581">
                <c:v>39223</c:v>
              </c:pt>
              <c:pt idx="582">
                <c:v>39224</c:v>
              </c:pt>
              <c:pt idx="583">
                <c:v>39225</c:v>
              </c:pt>
              <c:pt idx="584">
                <c:v>39226</c:v>
              </c:pt>
              <c:pt idx="585">
                <c:v>39227</c:v>
              </c:pt>
              <c:pt idx="586">
                <c:v>39230</c:v>
              </c:pt>
              <c:pt idx="587">
                <c:v>39231</c:v>
              </c:pt>
              <c:pt idx="588">
                <c:v>39232</c:v>
              </c:pt>
              <c:pt idx="589">
                <c:v>39233</c:v>
              </c:pt>
              <c:pt idx="590">
                <c:v>39234</c:v>
              </c:pt>
              <c:pt idx="591">
                <c:v>39237</c:v>
              </c:pt>
              <c:pt idx="592">
                <c:v>39238</c:v>
              </c:pt>
              <c:pt idx="593">
                <c:v>39239</c:v>
              </c:pt>
              <c:pt idx="594">
                <c:v>39240</c:v>
              </c:pt>
              <c:pt idx="595">
                <c:v>39241</c:v>
              </c:pt>
              <c:pt idx="596">
                <c:v>39245</c:v>
              </c:pt>
              <c:pt idx="597">
                <c:v>39246</c:v>
              </c:pt>
              <c:pt idx="598">
                <c:v>39247</c:v>
              </c:pt>
              <c:pt idx="599">
                <c:v>39248</c:v>
              </c:pt>
              <c:pt idx="600">
                <c:v>39251</c:v>
              </c:pt>
              <c:pt idx="601">
                <c:v>39252</c:v>
              </c:pt>
              <c:pt idx="602">
                <c:v>39253</c:v>
              </c:pt>
              <c:pt idx="603">
                <c:v>39254</c:v>
              </c:pt>
              <c:pt idx="604">
                <c:v>39255</c:v>
              </c:pt>
              <c:pt idx="605">
                <c:v>39258</c:v>
              </c:pt>
              <c:pt idx="606">
                <c:v>39259</c:v>
              </c:pt>
              <c:pt idx="607">
                <c:v>39260</c:v>
              </c:pt>
              <c:pt idx="608">
                <c:v>39261</c:v>
              </c:pt>
              <c:pt idx="609">
                <c:v>39262</c:v>
              </c:pt>
              <c:pt idx="610">
                <c:v>39265</c:v>
              </c:pt>
              <c:pt idx="611">
                <c:v>39266</c:v>
              </c:pt>
              <c:pt idx="612">
                <c:v>39267</c:v>
              </c:pt>
              <c:pt idx="613">
                <c:v>39268</c:v>
              </c:pt>
              <c:pt idx="614">
                <c:v>39269</c:v>
              </c:pt>
              <c:pt idx="615">
                <c:v>39272</c:v>
              </c:pt>
              <c:pt idx="616">
                <c:v>39273</c:v>
              </c:pt>
              <c:pt idx="617">
                <c:v>39274</c:v>
              </c:pt>
              <c:pt idx="618">
                <c:v>39275</c:v>
              </c:pt>
              <c:pt idx="619">
                <c:v>39276</c:v>
              </c:pt>
              <c:pt idx="620">
                <c:v>39279</c:v>
              </c:pt>
              <c:pt idx="621">
                <c:v>39280</c:v>
              </c:pt>
              <c:pt idx="622">
                <c:v>39281</c:v>
              </c:pt>
              <c:pt idx="623">
                <c:v>39282</c:v>
              </c:pt>
              <c:pt idx="624">
                <c:v>39283</c:v>
              </c:pt>
              <c:pt idx="625">
                <c:v>39286</c:v>
              </c:pt>
              <c:pt idx="626">
                <c:v>39287</c:v>
              </c:pt>
              <c:pt idx="627">
                <c:v>39288</c:v>
              </c:pt>
              <c:pt idx="628">
                <c:v>39289</c:v>
              </c:pt>
              <c:pt idx="629">
                <c:v>39290</c:v>
              </c:pt>
              <c:pt idx="630">
                <c:v>39293</c:v>
              </c:pt>
              <c:pt idx="631">
                <c:v>39294</c:v>
              </c:pt>
              <c:pt idx="632">
                <c:v>39295</c:v>
              </c:pt>
              <c:pt idx="633">
                <c:v>39296</c:v>
              </c:pt>
              <c:pt idx="634">
                <c:v>39297</c:v>
              </c:pt>
              <c:pt idx="635">
                <c:v>39300</c:v>
              </c:pt>
              <c:pt idx="636">
                <c:v>39301</c:v>
              </c:pt>
              <c:pt idx="637">
                <c:v>39302</c:v>
              </c:pt>
              <c:pt idx="638">
                <c:v>39303</c:v>
              </c:pt>
              <c:pt idx="639">
                <c:v>39304</c:v>
              </c:pt>
              <c:pt idx="640">
                <c:v>39307</c:v>
              </c:pt>
              <c:pt idx="641">
                <c:v>39308</c:v>
              </c:pt>
              <c:pt idx="642">
                <c:v>39309</c:v>
              </c:pt>
              <c:pt idx="643">
                <c:v>39310</c:v>
              </c:pt>
              <c:pt idx="644">
                <c:v>39311</c:v>
              </c:pt>
              <c:pt idx="645">
                <c:v>39314</c:v>
              </c:pt>
              <c:pt idx="646">
                <c:v>39315</c:v>
              </c:pt>
              <c:pt idx="647">
                <c:v>39316</c:v>
              </c:pt>
              <c:pt idx="648">
                <c:v>39317</c:v>
              </c:pt>
              <c:pt idx="649">
                <c:v>39318</c:v>
              </c:pt>
              <c:pt idx="650">
                <c:v>39321</c:v>
              </c:pt>
              <c:pt idx="651">
                <c:v>39322</c:v>
              </c:pt>
              <c:pt idx="652">
                <c:v>39323</c:v>
              </c:pt>
              <c:pt idx="653">
                <c:v>39324</c:v>
              </c:pt>
              <c:pt idx="654">
                <c:v>39325</c:v>
              </c:pt>
              <c:pt idx="655">
                <c:v>39328</c:v>
              </c:pt>
              <c:pt idx="656">
                <c:v>39329</c:v>
              </c:pt>
              <c:pt idx="657">
                <c:v>39330</c:v>
              </c:pt>
              <c:pt idx="658">
                <c:v>39331</c:v>
              </c:pt>
              <c:pt idx="659">
                <c:v>39332</c:v>
              </c:pt>
              <c:pt idx="660">
                <c:v>39335</c:v>
              </c:pt>
              <c:pt idx="661">
                <c:v>39336</c:v>
              </c:pt>
              <c:pt idx="662">
                <c:v>39337</c:v>
              </c:pt>
              <c:pt idx="663">
                <c:v>39338</c:v>
              </c:pt>
              <c:pt idx="664">
                <c:v>39339</c:v>
              </c:pt>
              <c:pt idx="665">
                <c:v>39342</c:v>
              </c:pt>
              <c:pt idx="666">
                <c:v>39343</c:v>
              </c:pt>
              <c:pt idx="667">
                <c:v>39344</c:v>
              </c:pt>
              <c:pt idx="668">
                <c:v>39345</c:v>
              </c:pt>
              <c:pt idx="669">
                <c:v>39346</c:v>
              </c:pt>
              <c:pt idx="670">
                <c:v>39349</c:v>
              </c:pt>
              <c:pt idx="671">
                <c:v>39350</c:v>
              </c:pt>
              <c:pt idx="672">
                <c:v>39351</c:v>
              </c:pt>
              <c:pt idx="673">
                <c:v>39352</c:v>
              </c:pt>
              <c:pt idx="674">
                <c:v>39353</c:v>
              </c:pt>
              <c:pt idx="675">
                <c:v>39356</c:v>
              </c:pt>
              <c:pt idx="676">
                <c:v>39357</c:v>
              </c:pt>
              <c:pt idx="677">
                <c:v>39358</c:v>
              </c:pt>
              <c:pt idx="678">
                <c:v>39359</c:v>
              </c:pt>
              <c:pt idx="679">
                <c:v>39360</c:v>
              </c:pt>
              <c:pt idx="680">
                <c:v>39363</c:v>
              </c:pt>
              <c:pt idx="681">
                <c:v>39364</c:v>
              </c:pt>
              <c:pt idx="682">
                <c:v>39365</c:v>
              </c:pt>
              <c:pt idx="683">
                <c:v>39366</c:v>
              </c:pt>
              <c:pt idx="684">
                <c:v>39367</c:v>
              </c:pt>
              <c:pt idx="685">
                <c:v>39370</c:v>
              </c:pt>
              <c:pt idx="686">
                <c:v>39371</c:v>
              </c:pt>
              <c:pt idx="687">
                <c:v>39372</c:v>
              </c:pt>
              <c:pt idx="688">
                <c:v>39373</c:v>
              </c:pt>
              <c:pt idx="689">
                <c:v>39374</c:v>
              </c:pt>
              <c:pt idx="690">
                <c:v>39377</c:v>
              </c:pt>
              <c:pt idx="691">
                <c:v>39378</c:v>
              </c:pt>
              <c:pt idx="692">
                <c:v>39379</c:v>
              </c:pt>
              <c:pt idx="693">
                <c:v>39380</c:v>
              </c:pt>
              <c:pt idx="694">
                <c:v>39381</c:v>
              </c:pt>
              <c:pt idx="695">
                <c:v>39384</c:v>
              </c:pt>
              <c:pt idx="696">
                <c:v>39385</c:v>
              </c:pt>
              <c:pt idx="697">
                <c:v>39386</c:v>
              </c:pt>
              <c:pt idx="698">
                <c:v>39387</c:v>
              </c:pt>
              <c:pt idx="699">
                <c:v>39388</c:v>
              </c:pt>
              <c:pt idx="700">
                <c:v>39391</c:v>
              </c:pt>
              <c:pt idx="701">
                <c:v>39392</c:v>
              </c:pt>
              <c:pt idx="702">
                <c:v>39393</c:v>
              </c:pt>
              <c:pt idx="703">
                <c:v>39394</c:v>
              </c:pt>
              <c:pt idx="704">
                <c:v>39395</c:v>
              </c:pt>
              <c:pt idx="705">
                <c:v>39398</c:v>
              </c:pt>
              <c:pt idx="706">
                <c:v>39399</c:v>
              </c:pt>
              <c:pt idx="707">
                <c:v>39400</c:v>
              </c:pt>
              <c:pt idx="708">
                <c:v>39401</c:v>
              </c:pt>
              <c:pt idx="709">
                <c:v>39402</c:v>
              </c:pt>
              <c:pt idx="710">
                <c:v>39405</c:v>
              </c:pt>
              <c:pt idx="711">
                <c:v>39406</c:v>
              </c:pt>
              <c:pt idx="712">
                <c:v>39407</c:v>
              </c:pt>
              <c:pt idx="713">
                <c:v>39408</c:v>
              </c:pt>
              <c:pt idx="714">
                <c:v>39409</c:v>
              </c:pt>
              <c:pt idx="715">
                <c:v>39412</c:v>
              </c:pt>
              <c:pt idx="716">
                <c:v>39413</c:v>
              </c:pt>
              <c:pt idx="717">
                <c:v>39414</c:v>
              </c:pt>
              <c:pt idx="718">
                <c:v>39415</c:v>
              </c:pt>
              <c:pt idx="719">
                <c:v>39416</c:v>
              </c:pt>
              <c:pt idx="720">
                <c:v>39419</c:v>
              </c:pt>
              <c:pt idx="721">
                <c:v>39420</c:v>
              </c:pt>
              <c:pt idx="722">
                <c:v>39421</c:v>
              </c:pt>
              <c:pt idx="723">
                <c:v>39422</c:v>
              </c:pt>
              <c:pt idx="724">
                <c:v>39423</c:v>
              </c:pt>
              <c:pt idx="725">
                <c:v>39426</c:v>
              </c:pt>
              <c:pt idx="726">
                <c:v>39427</c:v>
              </c:pt>
              <c:pt idx="727">
                <c:v>39428</c:v>
              </c:pt>
              <c:pt idx="728">
                <c:v>39429</c:v>
              </c:pt>
              <c:pt idx="729">
                <c:v>39430</c:v>
              </c:pt>
              <c:pt idx="730">
                <c:v>39433</c:v>
              </c:pt>
              <c:pt idx="731">
                <c:v>39434</c:v>
              </c:pt>
              <c:pt idx="732">
                <c:v>39435</c:v>
              </c:pt>
              <c:pt idx="733">
                <c:v>39436</c:v>
              </c:pt>
              <c:pt idx="734">
                <c:v>39437</c:v>
              </c:pt>
              <c:pt idx="735">
                <c:v>39440</c:v>
              </c:pt>
              <c:pt idx="736">
                <c:v>39443</c:v>
              </c:pt>
              <c:pt idx="737">
                <c:v>39444</c:v>
              </c:pt>
              <c:pt idx="738">
                <c:v>39447</c:v>
              </c:pt>
              <c:pt idx="739">
                <c:v>39449</c:v>
              </c:pt>
              <c:pt idx="740">
                <c:v>39450</c:v>
              </c:pt>
              <c:pt idx="741">
                <c:v>39451</c:v>
              </c:pt>
              <c:pt idx="742">
                <c:v>39454</c:v>
              </c:pt>
              <c:pt idx="743">
                <c:v>39455</c:v>
              </c:pt>
              <c:pt idx="744">
                <c:v>39456</c:v>
              </c:pt>
              <c:pt idx="745">
                <c:v>39457</c:v>
              </c:pt>
              <c:pt idx="746">
                <c:v>39458</c:v>
              </c:pt>
              <c:pt idx="747">
                <c:v>39461</c:v>
              </c:pt>
              <c:pt idx="748">
                <c:v>39462</c:v>
              </c:pt>
              <c:pt idx="749">
                <c:v>39463</c:v>
              </c:pt>
              <c:pt idx="750">
                <c:v>39464</c:v>
              </c:pt>
              <c:pt idx="751">
                <c:v>39465</c:v>
              </c:pt>
              <c:pt idx="752">
                <c:v>39468</c:v>
              </c:pt>
              <c:pt idx="753">
                <c:v>39469</c:v>
              </c:pt>
              <c:pt idx="754">
                <c:v>39470</c:v>
              </c:pt>
              <c:pt idx="755">
                <c:v>39471</c:v>
              </c:pt>
              <c:pt idx="756">
                <c:v>39472</c:v>
              </c:pt>
              <c:pt idx="757">
                <c:v>39476</c:v>
              </c:pt>
              <c:pt idx="758">
                <c:v>39477</c:v>
              </c:pt>
              <c:pt idx="759">
                <c:v>39478</c:v>
              </c:pt>
              <c:pt idx="760">
                <c:v>39479</c:v>
              </c:pt>
              <c:pt idx="761">
                <c:v>39482</c:v>
              </c:pt>
              <c:pt idx="762">
                <c:v>39483</c:v>
              </c:pt>
              <c:pt idx="763">
                <c:v>39484</c:v>
              </c:pt>
              <c:pt idx="764">
                <c:v>39485</c:v>
              </c:pt>
              <c:pt idx="765">
                <c:v>39486</c:v>
              </c:pt>
              <c:pt idx="766">
                <c:v>39489</c:v>
              </c:pt>
              <c:pt idx="767">
                <c:v>39490</c:v>
              </c:pt>
              <c:pt idx="768">
                <c:v>39491</c:v>
              </c:pt>
              <c:pt idx="769">
                <c:v>39492</c:v>
              </c:pt>
              <c:pt idx="770">
                <c:v>39493</c:v>
              </c:pt>
              <c:pt idx="771">
                <c:v>39496</c:v>
              </c:pt>
              <c:pt idx="772">
                <c:v>39497</c:v>
              </c:pt>
              <c:pt idx="773">
                <c:v>39498</c:v>
              </c:pt>
              <c:pt idx="774">
                <c:v>39499</c:v>
              </c:pt>
              <c:pt idx="775">
                <c:v>39500</c:v>
              </c:pt>
              <c:pt idx="776">
                <c:v>39503</c:v>
              </c:pt>
              <c:pt idx="777">
                <c:v>39504</c:v>
              </c:pt>
              <c:pt idx="778">
                <c:v>39505</c:v>
              </c:pt>
              <c:pt idx="779">
                <c:v>39506</c:v>
              </c:pt>
              <c:pt idx="780">
                <c:v>39507</c:v>
              </c:pt>
              <c:pt idx="781">
                <c:v>39510</c:v>
              </c:pt>
              <c:pt idx="782">
                <c:v>39511</c:v>
              </c:pt>
              <c:pt idx="783">
                <c:v>39512</c:v>
              </c:pt>
              <c:pt idx="784">
                <c:v>39513</c:v>
              </c:pt>
              <c:pt idx="785">
                <c:v>39514</c:v>
              </c:pt>
              <c:pt idx="786">
                <c:v>39517</c:v>
              </c:pt>
              <c:pt idx="787">
                <c:v>39518</c:v>
              </c:pt>
              <c:pt idx="788">
                <c:v>39519</c:v>
              </c:pt>
              <c:pt idx="789">
                <c:v>39520</c:v>
              </c:pt>
              <c:pt idx="790">
                <c:v>39521</c:v>
              </c:pt>
              <c:pt idx="791">
                <c:v>39524</c:v>
              </c:pt>
              <c:pt idx="792">
                <c:v>39525</c:v>
              </c:pt>
              <c:pt idx="793">
                <c:v>39526</c:v>
              </c:pt>
              <c:pt idx="794">
                <c:v>39527</c:v>
              </c:pt>
              <c:pt idx="795">
                <c:v>39532</c:v>
              </c:pt>
              <c:pt idx="796">
                <c:v>39533</c:v>
              </c:pt>
              <c:pt idx="797">
                <c:v>39534</c:v>
              </c:pt>
              <c:pt idx="798">
                <c:v>39535</c:v>
              </c:pt>
              <c:pt idx="799">
                <c:v>39538</c:v>
              </c:pt>
              <c:pt idx="800">
                <c:v>39539</c:v>
              </c:pt>
              <c:pt idx="801">
                <c:v>39540</c:v>
              </c:pt>
              <c:pt idx="802">
                <c:v>39541</c:v>
              </c:pt>
              <c:pt idx="803">
                <c:v>39542</c:v>
              </c:pt>
              <c:pt idx="804">
                <c:v>39545</c:v>
              </c:pt>
              <c:pt idx="805">
                <c:v>39546</c:v>
              </c:pt>
              <c:pt idx="806">
                <c:v>39547</c:v>
              </c:pt>
              <c:pt idx="807">
                <c:v>39548</c:v>
              </c:pt>
              <c:pt idx="808">
                <c:v>39549</c:v>
              </c:pt>
              <c:pt idx="809">
                <c:v>39552</c:v>
              </c:pt>
              <c:pt idx="810">
                <c:v>39553</c:v>
              </c:pt>
              <c:pt idx="811">
                <c:v>39554</c:v>
              </c:pt>
              <c:pt idx="812">
                <c:v>39555</c:v>
              </c:pt>
              <c:pt idx="813">
                <c:v>39556</c:v>
              </c:pt>
              <c:pt idx="814">
                <c:v>39559</c:v>
              </c:pt>
              <c:pt idx="815">
                <c:v>39560</c:v>
              </c:pt>
              <c:pt idx="816">
                <c:v>39561</c:v>
              </c:pt>
              <c:pt idx="817">
                <c:v>39562</c:v>
              </c:pt>
              <c:pt idx="818">
                <c:v>39566</c:v>
              </c:pt>
              <c:pt idx="819">
                <c:v>39567</c:v>
              </c:pt>
              <c:pt idx="820">
                <c:v>39568</c:v>
              </c:pt>
              <c:pt idx="821">
                <c:v>39569</c:v>
              </c:pt>
              <c:pt idx="822">
                <c:v>39570</c:v>
              </c:pt>
              <c:pt idx="823">
                <c:v>39573</c:v>
              </c:pt>
              <c:pt idx="824">
                <c:v>39574</c:v>
              </c:pt>
              <c:pt idx="825">
                <c:v>39575</c:v>
              </c:pt>
              <c:pt idx="826">
                <c:v>39576</c:v>
              </c:pt>
              <c:pt idx="827">
                <c:v>39577</c:v>
              </c:pt>
              <c:pt idx="828">
                <c:v>39580</c:v>
              </c:pt>
              <c:pt idx="829">
                <c:v>39581</c:v>
              </c:pt>
              <c:pt idx="830">
                <c:v>39582</c:v>
              </c:pt>
              <c:pt idx="831">
                <c:v>39583</c:v>
              </c:pt>
              <c:pt idx="832">
                <c:v>39584</c:v>
              </c:pt>
              <c:pt idx="833">
                <c:v>39587</c:v>
              </c:pt>
              <c:pt idx="834">
                <c:v>39588</c:v>
              </c:pt>
              <c:pt idx="835">
                <c:v>39589</c:v>
              </c:pt>
              <c:pt idx="836">
                <c:v>39590</c:v>
              </c:pt>
              <c:pt idx="837">
                <c:v>39591</c:v>
              </c:pt>
              <c:pt idx="838">
                <c:v>39594</c:v>
              </c:pt>
              <c:pt idx="839">
                <c:v>39595</c:v>
              </c:pt>
              <c:pt idx="840">
                <c:v>39596</c:v>
              </c:pt>
              <c:pt idx="841">
                <c:v>39597</c:v>
              </c:pt>
              <c:pt idx="842">
                <c:v>39598</c:v>
              </c:pt>
              <c:pt idx="843">
                <c:v>39601</c:v>
              </c:pt>
              <c:pt idx="844">
                <c:v>39602</c:v>
              </c:pt>
              <c:pt idx="845">
                <c:v>39603</c:v>
              </c:pt>
              <c:pt idx="846">
                <c:v>39604</c:v>
              </c:pt>
              <c:pt idx="847">
                <c:v>39605</c:v>
              </c:pt>
              <c:pt idx="848">
                <c:v>39609</c:v>
              </c:pt>
              <c:pt idx="849">
                <c:v>39610</c:v>
              </c:pt>
              <c:pt idx="850">
                <c:v>39611</c:v>
              </c:pt>
              <c:pt idx="851">
                <c:v>39612</c:v>
              </c:pt>
              <c:pt idx="852">
                <c:v>39615</c:v>
              </c:pt>
              <c:pt idx="853">
                <c:v>39616</c:v>
              </c:pt>
              <c:pt idx="854">
                <c:v>39617</c:v>
              </c:pt>
              <c:pt idx="855">
                <c:v>39618</c:v>
              </c:pt>
              <c:pt idx="856">
                <c:v>39619</c:v>
              </c:pt>
              <c:pt idx="857">
                <c:v>39622</c:v>
              </c:pt>
              <c:pt idx="858">
                <c:v>39623</c:v>
              </c:pt>
              <c:pt idx="859">
                <c:v>39624</c:v>
              </c:pt>
              <c:pt idx="860">
                <c:v>39625</c:v>
              </c:pt>
              <c:pt idx="861">
                <c:v>39626</c:v>
              </c:pt>
              <c:pt idx="862">
                <c:v>39629</c:v>
              </c:pt>
              <c:pt idx="863">
                <c:v>39630</c:v>
              </c:pt>
              <c:pt idx="864">
                <c:v>39631</c:v>
              </c:pt>
              <c:pt idx="865">
                <c:v>39632</c:v>
              </c:pt>
              <c:pt idx="866">
                <c:v>39633</c:v>
              </c:pt>
              <c:pt idx="867">
                <c:v>39636</c:v>
              </c:pt>
              <c:pt idx="868">
                <c:v>39637</c:v>
              </c:pt>
              <c:pt idx="869">
                <c:v>39638</c:v>
              </c:pt>
              <c:pt idx="870">
                <c:v>39639</c:v>
              </c:pt>
              <c:pt idx="871">
                <c:v>39640</c:v>
              </c:pt>
              <c:pt idx="872">
                <c:v>39643</c:v>
              </c:pt>
              <c:pt idx="873">
                <c:v>39644</c:v>
              </c:pt>
              <c:pt idx="874">
                <c:v>39645</c:v>
              </c:pt>
              <c:pt idx="875">
                <c:v>39646</c:v>
              </c:pt>
              <c:pt idx="876">
                <c:v>39647</c:v>
              </c:pt>
              <c:pt idx="877">
                <c:v>39650</c:v>
              </c:pt>
              <c:pt idx="878">
                <c:v>39651</c:v>
              </c:pt>
              <c:pt idx="879">
                <c:v>39652</c:v>
              </c:pt>
              <c:pt idx="880">
                <c:v>39653</c:v>
              </c:pt>
              <c:pt idx="881">
                <c:v>39654</c:v>
              </c:pt>
              <c:pt idx="882">
                <c:v>39657</c:v>
              </c:pt>
              <c:pt idx="883">
                <c:v>39658</c:v>
              </c:pt>
              <c:pt idx="884">
                <c:v>39659</c:v>
              </c:pt>
              <c:pt idx="885">
                <c:v>39660</c:v>
              </c:pt>
              <c:pt idx="886">
                <c:v>39661</c:v>
              </c:pt>
              <c:pt idx="887">
                <c:v>39664</c:v>
              </c:pt>
              <c:pt idx="888">
                <c:v>39665</c:v>
              </c:pt>
              <c:pt idx="889">
                <c:v>39666</c:v>
              </c:pt>
              <c:pt idx="890">
                <c:v>39667</c:v>
              </c:pt>
              <c:pt idx="891">
                <c:v>39668</c:v>
              </c:pt>
              <c:pt idx="892">
                <c:v>39671</c:v>
              </c:pt>
              <c:pt idx="893">
                <c:v>39672</c:v>
              </c:pt>
              <c:pt idx="894">
                <c:v>39673</c:v>
              </c:pt>
              <c:pt idx="895">
                <c:v>39674</c:v>
              </c:pt>
              <c:pt idx="896">
                <c:v>39675</c:v>
              </c:pt>
              <c:pt idx="897">
                <c:v>39678</c:v>
              </c:pt>
              <c:pt idx="898">
                <c:v>39679</c:v>
              </c:pt>
              <c:pt idx="899">
                <c:v>39680</c:v>
              </c:pt>
              <c:pt idx="900">
                <c:v>39681</c:v>
              </c:pt>
              <c:pt idx="901">
                <c:v>39682</c:v>
              </c:pt>
              <c:pt idx="902">
                <c:v>39685</c:v>
              </c:pt>
              <c:pt idx="903">
                <c:v>39686</c:v>
              </c:pt>
              <c:pt idx="904">
                <c:v>39687</c:v>
              </c:pt>
              <c:pt idx="905">
                <c:v>39688</c:v>
              </c:pt>
              <c:pt idx="906">
                <c:v>39689</c:v>
              </c:pt>
              <c:pt idx="907">
                <c:v>39692</c:v>
              </c:pt>
              <c:pt idx="908">
                <c:v>39693</c:v>
              </c:pt>
              <c:pt idx="909">
                <c:v>39694</c:v>
              </c:pt>
              <c:pt idx="910">
                <c:v>39695</c:v>
              </c:pt>
              <c:pt idx="911">
                <c:v>39696</c:v>
              </c:pt>
              <c:pt idx="912">
                <c:v>39699</c:v>
              </c:pt>
              <c:pt idx="913">
                <c:v>39700</c:v>
              </c:pt>
              <c:pt idx="914">
                <c:v>39701</c:v>
              </c:pt>
              <c:pt idx="915">
                <c:v>39702</c:v>
              </c:pt>
              <c:pt idx="916">
                <c:v>39703</c:v>
              </c:pt>
              <c:pt idx="917">
                <c:v>39706</c:v>
              </c:pt>
              <c:pt idx="918">
                <c:v>39707</c:v>
              </c:pt>
              <c:pt idx="919">
                <c:v>39708</c:v>
              </c:pt>
              <c:pt idx="920">
                <c:v>39709</c:v>
              </c:pt>
              <c:pt idx="921">
                <c:v>39710</c:v>
              </c:pt>
              <c:pt idx="922">
                <c:v>39713</c:v>
              </c:pt>
              <c:pt idx="923">
                <c:v>39714</c:v>
              </c:pt>
              <c:pt idx="924">
                <c:v>39715</c:v>
              </c:pt>
              <c:pt idx="925">
                <c:v>39716</c:v>
              </c:pt>
              <c:pt idx="926">
                <c:v>39717</c:v>
              </c:pt>
              <c:pt idx="927">
                <c:v>39720</c:v>
              </c:pt>
              <c:pt idx="928">
                <c:v>39721</c:v>
              </c:pt>
              <c:pt idx="929">
                <c:v>39722</c:v>
              </c:pt>
              <c:pt idx="930">
                <c:v>39723</c:v>
              </c:pt>
              <c:pt idx="931">
                <c:v>39724</c:v>
              </c:pt>
              <c:pt idx="932">
                <c:v>39727</c:v>
              </c:pt>
              <c:pt idx="933">
                <c:v>39728</c:v>
              </c:pt>
              <c:pt idx="934">
                <c:v>39729</c:v>
              </c:pt>
              <c:pt idx="935">
                <c:v>39730</c:v>
              </c:pt>
              <c:pt idx="936">
                <c:v>39731</c:v>
              </c:pt>
              <c:pt idx="937">
                <c:v>39734</c:v>
              </c:pt>
              <c:pt idx="938">
                <c:v>39735</c:v>
              </c:pt>
              <c:pt idx="939">
                <c:v>39736</c:v>
              </c:pt>
              <c:pt idx="940">
                <c:v>39737</c:v>
              </c:pt>
              <c:pt idx="941">
                <c:v>39738</c:v>
              </c:pt>
              <c:pt idx="942">
                <c:v>39741</c:v>
              </c:pt>
              <c:pt idx="943">
                <c:v>39742</c:v>
              </c:pt>
              <c:pt idx="944">
                <c:v>39743</c:v>
              </c:pt>
              <c:pt idx="945">
                <c:v>39744</c:v>
              </c:pt>
              <c:pt idx="946">
                <c:v>39745</c:v>
              </c:pt>
              <c:pt idx="947">
                <c:v>39748</c:v>
              </c:pt>
              <c:pt idx="948">
                <c:v>39749</c:v>
              </c:pt>
              <c:pt idx="949">
                <c:v>39750</c:v>
              </c:pt>
              <c:pt idx="950">
                <c:v>39751</c:v>
              </c:pt>
              <c:pt idx="951">
                <c:v>39752</c:v>
              </c:pt>
              <c:pt idx="952">
                <c:v>39755</c:v>
              </c:pt>
              <c:pt idx="953">
                <c:v>39756</c:v>
              </c:pt>
              <c:pt idx="954">
                <c:v>39757</c:v>
              </c:pt>
              <c:pt idx="955">
                <c:v>39758</c:v>
              </c:pt>
              <c:pt idx="956">
                <c:v>39759</c:v>
              </c:pt>
              <c:pt idx="957">
                <c:v>39762</c:v>
              </c:pt>
              <c:pt idx="958">
                <c:v>39763</c:v>
              </c:pt>
              <c:pt idx="959">
                <c:v>39764</c:v>
              </c:pt>
              <c:pt idx="960">
                <c:v>39765</c:v>
              </c:pt>
              <c:pt idx="961">
                <c:v>39766</c:v>
              </c:pt>
              <c:pt idx="962">
                <c:v>39769</c:v>
              </c:pt>
              <c:pt idx="963">
                <c:v>39770</c:v>
              </c:pt>
              <c:pt idx="964">
                <c:v>39771</c:v>
              </c:pt>
              <c:pt idx="965">
                <c:v>39772</c:v>
              </c:pt>
              <c:pt idx="966">
                <c:v>39773</c:v>
              </c:pt>
              <c:pt idx="967">
                <c:v>39776</c:v>
              </c:pt>
              <c:pt idx="968">
                <c:v>39777</c:v>
              </c:pt>
              <c:pt idx="969">
                <c:v>39778</c:v>
              </c:pt>
              <c:pt idx="970">
                <c:v>39779</c:v>
              </c:pt>
              <c:pt idx="971">
                <c:v>39780</c:v>
              </c:pt>
              <c:pt idx="972">
                <c:v>39783</c:v>
              </c:pt>
              <c:pt idx="973">
                <c:v>39784</c:v>
              </c:pt>
              <c:pt idx="974">
                <c:v>39785</c:v>
              </c:pt>
              <c:pt idx="975">
                <c:v>39786</c:v>
              </c:pt>
              <c:pt idx="976">
                <c:v>39787</c:v>
              </c:pt>
              <c:pt idx="977">
                <c:v>39790</c:v>
              </c:pt>
              <c:pt idx="978">
                <c:v>39791</c:v>
              </c:pt>
              <c:pt idx="979">
                <c:v>39792</c:v>
              </c:pt>
              <c:pt idx="980">
                <c:v>39793</c:v>
              </c:pt>
              <c:pt idx="981">
                <c:v>39794</c:v>
              </c:pt>
              <c:pt idx="982">
                <c:v>39797</c:v>
              </c:pt>
              <c:pt idx="983">
                <c:v>39798</c:v>
              </c:pt>
              <c:pt idx="984">
                <c:v>39799</c:v>
              </c:pt>
              <c:pt idx="985">
                <c:v>39800</c:v>
              </c:pt>
              <c:pt idx="986">
                <c:v>39801</c:v>
              </c:pt>
              <c:pt idx="987">
                <c:v>39804</c:v>
              </c:pt>
              <c:pt idx="988">
                <c:v>39805</c:v>
              </c:pt>
              <c:pt idx="989">
                <c:v>39806</c:v>
              </c:pt>
              <c:pt idx="990">
                <c:v>39811</c:v>
              </c:pt>
              <c:pt idx="991">
                <c:v>39812</c:v>
              </c:pt>
              <c:pt idx="992">
                <c:v>39813</c:v>
              </c:pt>
              <c:pt idx="993">
                <c:v>39815</c:v>
              </c:pt>
              <c:pt idx="994">
                <c:v>39818</c:v>
              </c:pt>
              <c:pt idx="995">
                <c:v>39819</c:v>
              </c:pt>
              <c:pt idx="996">
                <c:v>39820</c:v>
              </c:pt>
              <c:pt idx="997">
                <c:v>39821</c:v>
              </c:pt>
              <c:pt idx="998">
                <c:v>39822</c:v>
              </c:pt>
              <c:pt idx="999">
                <c:v>39825</c:v>
              </c:pt>
              <c:pt idx="1000">
                <c:v>39826</c:v>
              </c:pt>
              <c:pt idx="1001">
                <c:v>39827</c:v>
              </c:pt>
              <c:pt idx="1002">
                <c:v>39828</c:v>
              </c:pt>
              <c:pt idx="1003">
                <c:v>39829</c:v>
              </c:pt>
              <c:pt idx="1004">
                <c:v>39832</c:v>
              </c:pt>
              <c:pt idx="1005">
                <c:v>39833</c:v>
              </c:pt>
              <c:pt idx="1006">
                <c:v>39834</c:v>
              </c:pt>
              <c:pt idx="1007">
                <c:v>39835</c:v>
              </c:pt>
              <c:pt idx="1008">
                <c:v>39836</c:v>
              </c:pt>
              <c:pt idx="1009">
                <c:v>39840</c:v>
              </c:pt>
              <c:pt idx="1010">
                <c:v>39841</c:v>
              </c:pt>
              <c:pt idx="1011">
                <c:v>39842</c:v>
              </c:pt>
              <c:pt idx="1012">
                <c:v>39843</c:v>
              </c:pt>
              <c:pt idx="1013">
                <c:v>39846</c:v>
              </c:pt>
              <c:pt idx="1014">
                <c:v>39847</c:v>
              </c:pt>
              <c:pt idx="1015">
                <c:v>39848</c:v>
              </c:pt>
              <c:pt idx="1016">
                <c:v>39849</c:v>
              </c:pt>
              <c:pt idx="1017">
                <c:v>39850</c:v>
              </c:pt>
              <c:pt idx="1018">
                <c:v>39853</c:v>
              </c:pt>
              <c:pt idx="1019">
                <c:v>39854</c:v>
              </c:pt>
              <c:pt idx="1020">
                <c:v>39855</c:v>
              </c:pt>
              <c:pt idx="1021">
                <c:v>39856</c:v>
              </c:pt>
              <c:pt idx="1022">
                <c:v>39857</c:v>
              </c:pt>
              <c:pt idx="1023">
                <c:v>39860</c:v>
              </c:pt>
              <c:pt idx="1024">
                <c:v>39861</c:v>
              </c:pt>
              <c:pt idx="1025">
                <c:v>39862</c:v>
              </c:pt>
              <c:pt idx="1026">
                <c:v>39863</c:v>
              </c:pt>
              <c:pt idx="1027">
                <c:v>39864</c:v>
              </c:pt>
              <c:pt idx="1028">
                <c:v>39867</c:v>
              </c:pt>
              <c:pt idx="1029">
                <c:v>39868</c:v>
              </c:pt>
              <c:pt idx="1030">
                <c:v>39869</c:v>
              </c:pt>
              <c:pt idx="1031">
                <c:v>39870</c:v>
              </c:pt>
              <c:pt idx="1032">
                <c:v>39871</c:v>
              </c:pt>
              <c:pt idx="1033">
                <c:v>39874</c:v>
              </c:pt>
              <c:pt idx="1034">
                <c:v>39875</c:v>
              </c:pt>
              <c:pt idx="1035">
                <c:v>39876</c:v>
              </c:pt>
              <c:pt idx="1036">
                <c:v>39877</c:v>
              </c:pt>
              <c:pt idx="1037">
                <c:v>39878</c:v>
              </c:pt>
              <c:pt idx="1038">
                <c:v>39881</c:v>
              </c:pt>
              <c:pt idx="1039">
                <c:v>39882</c:v>
              </c:pt>
              <c:pt idx="1040">
                <c:v>39883</c:v>
              </c:pt>
              <c:pt idx="1041">
                <c:v>39884</c:v>
              </c:pt>
              <c:pt idx="1042">
                <c:v>39885</c:v>
              </c:pt>
              <c:pt idx="1043">
                <c:v>39888</c:v>
              </c:pt>
              <c:pt idx="1044">
                <c:v>39889</c:v>
              </c:pt>
              <c:pt idx="1045">
                <c:v>39890</c:v>
              </c:pt>
              <c:pt idx="1046">
                <c:v>39891</c:v>
              </c:pt>
              <c:pt idx="1047">
                <c:v>39892</c:v>
              </c:pt>
              <c:pt idx="1048">
                <c:v>39895</c:v>
              </c:pt>
              <c:pt idx="1049">
                <c:v>39896</c:v>
              </c:pt>
              <c:pt idx="1050">
                <c:v>39897</c:v>
              </c:pt>
              <c:pt idx="1051">
                <c:v>39898</c:v>
              </c:pt>
              <c:pt idx="1052">
                <c:v>39899</c:v>
              </c:pt>
              <c:pt idx="1053">
                <c:v>39902</c:v>
              </c:pt>
              <c:pt idx="1054">
                <c:v>39903</c:v>
              </c:pt>
              <c:pt idx="1055">
                <c:v>39904</c:v>
              </c:pt>
              <c:pt idx="1056">
                <c:v>39905</c:v>
              </c:pt>
              <c:pt idx="1057">
                <c:v>39906</c:v>
              </c:pt>
              <c:pt idx="1058">
                <c:v>39909</c:v>
              </c:pt>
              <c:pt idx="1059">
                <c:v>39910</c:v>
              </c:pt>
              <c:pt idx="1060">
                <c:v>39911</c:v>
              </c:pt>
              <c:pt idx="1061">
                <c:v>39912</c:v>
              </c:pt>
              <c:pt idx="1062">
                <c:v>39917</c:v>
              </c:pt>
              <c:pt idx="1063">
                <c:v>39918</c:v>
              </c:pt>
              <c:pt idx="1064">
                <c:v>39919</c:v>
              </c:pt>
              <c:pt idx="1065">
                <c:v>39920</c:v>
              </c:pt>
              <c:pt idx="1066">
                <c:v>39923</c:v>
              </c:pt>
              <c:pt idx="1067">
                <c:v>39924</c:v>
              </c:pt>
              <c:pt idx="1068">
                <c:v>39925</c:v>
              </c:pt>
              <c:pt idx="1069">
                <c:v>39926</c:v>
              </c:pt>
              <c:pt idx="1070">
                <c:v>39927</c:v>
              </c:pt>
              <c:pt idx="1071">
                <c:v>39930</c:v>
              </c:pt>
              <c:pt idx="1072">
                <c:v>39931</c:v>
              </c:pt>
              <c:pt idx="1073">
                <c:v>39932</c:v>
              </c:pt>
              <c:pt idx="1074">
                <c:v>39933</c:v>
              </c:pt>
              <c:pt idx="1075">
                <c:v>39934</c:v>
              </c:pt>
              <c:pt idx="1076">
                <c:v>39937</c:v>
              </c:pt>
              <c:pt idx="1077">
                <c:v>39938</c:v>
              </c:pt>
              <c:pt idx="1078">
                <c:v>39939</c:v>
              </c:pt>
              <c:pt idx="1079">
                <c:v>39940</c:v>
              </c:pt>
              <c:pt idx="1080">
                <c:v>39941</c:v>
              </c:pt>
              <c:pt idx="1081">
                <c:v>39944</c:v>
              </c:pt>
              <c:pt idx="1082">
                <c:v>39945</c:v>
              </c:pt>
              <c:pt idx="1083">
                <c:v>39946</c:v>
              </c:pt>
              <c:pt idx="1084">
                <c:v>39947</c:v>
              </c:pt>
              <c:pt idx="1085">
                <c:v>39948</c:v>
              </c:pt>
              <c:pt idx="1086">
                <c:v>39951</c:v>
              </c:pt>
              <c:pt idx="1087">
                <c:v>39952</c:v>
              </c:pt>
              <c:pt idx="1088">
                <c:v>39953</c:v>
              </c:pt>
              <c:pt idx="1089">
                <c:v>39954</c:v>
              </c:pt>
              <c:pt idx="1090">
                <c:v>39955</c:v>
              </c:pt>
              <c:pt idx="1091">
                <c:v>39958</c:v>
              </c:pt>
              <c:pt idx="1092">
                <c:v>39959</c:v>
              </c:pt>
              <c:pt idx="1093">
                <c:v>39960</c:v>
              </c:pt>
              <c:pt idx="1094">
                <c:v>39961</c:v>
              </c:pt>
              <c:pt idx="1095">
                <c:v>39962</c:v>
              </c:pt>
              <c:pt idx="1096">
                <c:v>39965</c:v>
              </c:pt>
              <c:pt idx="1097">
                <c:v>39966</c:v>
              </c:pt>
              <c:pt idx="1098">
                <c:v>39967</c:v>
              </c:pt>
              <c:pt idx="1099">
                <c:v>39968</c:v>
              </c:pt>
              <c:pt idx="1100">
                <c:v>39969</c:v>
              </c:pt>
              <c:pt idx="1101">
                <c:v>39973</c:v>
              </c:pt>
              <c:pt idx="1102">
                <c:v>39974</c:v>
              </c:pt>
              <c:pt idx="1103">
                <c:v>39975</c:v>
              </c:pt>
              <c:pt idx="1104">
                <c:v>39976</c:v>
              </c:pt>
              <c:pt idx="1105">
                <c:v>39979</c:v>
              </c:pt>
              <c:pt idx="1106">
                <c:v>39980</c:v>
              </c:pt>
              <c:pt idx="1107">
                <c:v>39981</c:v>
              </c:pt>
              <c:pt idx="1108">
                <c:v>39982</c:v>
              </c:pt>
              <c:pt idx="1109">
                <c:v>39983</c:v>
              </c:pt>
              <c:pt idx="1110">
                <c:v>39986</c:v>
              </c:pt>
              <c:pt idx="1111">
                <c:v>39987</c:v>
              </c:pt>
              <c:pt idx="1112">
                <c:v>39988</c:v>
              </c:pt>
              <c:pt idx="1113">
                <c:v>39989</c:v>
              </c:pt>
              <c:pt idx="1114">
                <c:v>39990</c:v>
              </c:pt>
              <c:pt idx="1115">
                <c:v>39993</c:v>
              </c:pt>
              <c:pt idx="1116">
                <c:v>39994</c:v>
              </c:pt>
              <c:pt idx="1117">
                <c:v>39995</c:v>
              </c:pt>
              <c:pt idx="1118">
                <c:v>39996</c:v>
              </c:pt>
              <c:pt idx="1119">
                <c:v>39997</c:v>
              </c:pt>
              <c:pt idx="1120">
                <c:v>40000</c:v>
              </c:pt>
              <c:pt idx="1121">
                <c:v>40001</c:v>
              </c:pt>
              <c:pt idx="1122">
                <c:v>40002</c:v>
              </c:pt>
              <c:pt idx="1123">
                <c:v>40003</c:v>
              </c:pt>
              <c:pt idx="1124">
                <c:v>40004</c:v>
              </c:pt>
              <c:pt idx="1125">
                <c:v>40007</c:v>
              </c:pt>
              <c:pt idx="1126">
                <c:v>40008</c:v>
              </c:pt>
              <c:pt idx="1127">
                <c:v>40009</c:v>
              </c:pt>
              <c:pt idx="1128">
                <c:v>40010</c:v>
              </c:pt>
              <c:pt idx="1129">
                <c:v>40011</c:v>
              </c:pt>
              <c:pt idx="1130">
                <c:v>40014</c:v>
              </c:pt>
              <c:pt idx="1131">
                <c:v>40015</c:v>
              </c:pt>
              <c:pt idx="1132">
                <c:v>40016</c:v>
              </c:pt>
              <c:pt idx="1133">
                <c:v>40017</c:v>
              </c:pt>
              <c:pt idx="1134">
                <c:v>40018</c:v>
              </c:pt>
              <c:pt idx="1135">
                <c:v>40021</c:v>
              </c:pt>
              <c:pt idx="1136">
                <c:v>40022</c:v>
              </c:pt>
              <c:pt idx="1137">
                <c:v>40023</c:v>
              </c:pt>
              <c:pt idx="1138">
                <c:v>40024</c:v>
              </c:pt>
              <c:pt idx="1139">
                <c:v>40025</c:v>
              </c:pt>
              <c:pt idx="1140">
                <c:v>40028</c:v>
              </c:pt>
              <c:pt idx="1141">
                <c:v>40029</c:v>
              </c:pt>
              <c:pt idx="1142">
                <c:v>40030</c:v>
              </c:pt>
              <c:pt idx="1143">
                <c:v>40031</c:v>
              </c:pt>
              <c:pt idx="1144">
                <c:v>40032</c:v>
              </c:pt>
              <c:pt idx="1145">
                <c:v>40035</c:v>
              </c:pt>
              <c:pt idx="1146">
                <c:v>40036</c:v>
              </c:pt>
              <c:pt idx="1147">
                <c:v>40037</c:v>
              </c:pt>
              <c:pt idx="1148">
                <c:v>40038</c:v>
              </c:pt>
              <c:pt idx="1149">
                <c:v>40039</c:v>
              </c:pt>
              <c:pt idx="1150">
                <c:v>40042</c:v>
              </c:pt>
              <c:pt idx="1151">
                <c:v>40043</c:v>
              </c:pt>
              <c:pt idx="1152">
                <c:v>40044</c:v>
              </c:pt>
              <c:pt idx="1153">
                <c:v>40045</c:v>
              </c:pt>
              <c:pt idx="1154">
                <c:v>40046</c:v>
              </c:pt>
              <c:pt idx="1155">
                <c:v>40049</c:v>
              </c:pt>
              <c:pt idx="1156">
                <c:v>40050</c:v>
              </c:pt>
              <c:pt idx="1157">
                <c:v>40051</c:v>
              </c:pt>
              <c:pt idx="1158">
                <c:v>40052</c:v>
              </c:pt>
              <c:pt idx="1159">
                <c:v>40053</c:v>
              </c:pt>
              <c:pt idx="1160">
                <c:v>40056</c:v>
              </c:pt>
              <c:pt idx="1161">
                <c:v>40057</c:v>
              </c:pt>
              <c:pt idx="1162">
                <c:v>40058</c:v>
              </c:pt>
              <c:pt idx="1163">
                <c:v>40059</c:v>
              </c:pt>
              <c:pt idx="1164">
                <c:v>40060</c:v>
              </c:pt>
              <c:pt idx="1165">
                <c:v>40063</c:v>
              </c:pt>
              <c:pt idx="1166">
                <c:v>40064</c:v>
              </c:pt>
              <c:pt idx="1167">
                <c:v>40065</c:v>
              </c:pt>
              <c:pt idx="1168">
                <c:v>40066</c:v>
              </c:pt>
              <c:pt idx="1169">
                <c:v>40067</c:v>
              </c:pt>
              <c:pt idx="1170">
                <c:v>40070</c:v>
              </c:pt>
              <c:pt idx="1171">
                <c:v>40071</c:v>
              </c:pt>
              <c:pt idx="1172">
                <c:v>40072</c:v>
              </c:pt>
              <c:pt idx="1173">
                <c:v>40073</c:v>
              </c:pt>
              <c:pt idx="1174">
                <c:v>40074</c:v>
              </c:pt>
              <c:pt idx="1175">
                <c:v>40077</c:v>
              </c:pt>
              <c:pt idx="1176">
                <c:v>40078</c:v>
              </c:pt>
              <c:pt idx="1177">
                <c:v>40079</c:v>
              </c:pt>
              <c:pt idx="1178">
                <c:v>40080</c:v>
              </c:pt>
              <c:pt idx="1179">
                <c:v>40081</c:v>
              </c:pt>
              <c:pt idx="1180">
                <c:v>40084</c:v>
              </c:pt>
              <c:pt idx="1181">
                <c:v>40085</c:v>
              </c:pt>
              <c:pt idx="1182">
                <c:v>40086</c:v>
              </c:pt>
              <c:pt idx="1183">
                <c:v>40087</c:v>
              </c:pt>
              <c:pt idx="1184">
                <c:v>40088</c:v>
              </c:pt>
              <c:pt idx="1185">
                <c:v>40091</c:v>
              </c:pt>
              <c:pt idx="1186">
                <c:v>40092</c:v>
              </c:pt>
              <c:pt idx="1187">
                <c:v>40093</c:v>
              </c:pt>
              <c:pt idx="1188">
                <c:v>40094</c:v>
              </c:pt>
              <c:pt idx="1189">
                <c:v>40095</c:v>
              </c:pt>
              <c:pt idx="1190">
                <c:v>40098</c:v>
              </c:pt>
              <c:pt idx="1191">
                <c:v>40099</c:v>
              </c:pt>
              <c:pt idx="1192">
                <c:v>40100</c:v>
              </c:pt>
              <c:pt idx="1193">
                <c:v>40101</c:v>
              </c:pt>
              <c:pt idx="1194">
                <c:v>40102</c:v>
              </c:pt>
              <c:pt idx="1195">
                <c:v>40105</c:v>
              </c:pt>
              <c:pt idx="1196">
                <c:v>40106</c:v>
              </c:pt>
              <c:pt idx="1197">
                <c:v>40107</c:v>
              </c:pt>
              <c:pt idx="1198">
                <c:v>40108</c:v>
              </c:pt>
              <c:pt idx="1199">
                <c:v>40109</c:v>
              </c:pt>
              <c:pt idx="1200">
                <c:v>40112</c:v>
              </c:pt>
              <c:pt idx="1201">
                <c:v>40113</c:v>
              </c:pt>
              <c:pt idx="1202">
                <c:v>40114</c:v>
              </c:pt>
              <c:pt idx="1203">
                <c:v>40115</c:v>
              </c:pt>
              <c:pt idx="1204">
                <c:v>40116</c:v>
              </c:pt>
              <c:pt idx="1205">
                <c:v>40119</c:v>
              </c:pt>
              <c:pt idx="1206">
                <c:v>40120</c:v>
              </c:pt>
              <c:pt idx="1207">
                <c:v>40121</c:v>
              </c:pt>
              <c:pt idx="1208">
                <c:v>40122</c:v>
              </c:pt>
              <c:pt idx="1209">
                <c:v>40123</c:v>
              </c:pt>
              <c:pt idx="1210">
                <c:v>40126</c:v>
              </c:pt>
              <c:pt idx="1211">
                <c:v>40127</c:v>
              </c:pt>
              <c:pt idx="1212">
                <c:v>40128</c:v>
              </c:pt>
              <c:pt idx="1213">
                <c:v>40129</c:v>
              </c:pt>
              <c:pt idx="1214">
                <c:v>40130</c:v>
              </c:pt>
              <c:pt idx="1215">
                <c:v>40133</c:v>
              </c:pt>
              <c:pt idx="1216">
                <c:v>40134</c:v>
              </c:pt>
              <c:pt idx="1217">
                <c:v>40135</c:v>
              </c:pt>
              <c:pt idx="1218">
                <c:v>40136</c:v>
              </c:pt>
              <c:pt idx="1219">
                <c:v>40137</c:v>
              </c:pt>
              <c:pt idx="1220">
                <c:v>40140</c:v>
              </c:pt>
              <c:pt idx="1221">
                <c:v>40141</c:v>
              </c:pt>
              <c:pt idx="1222">
                <c:v>40142</c:v>
              </c:pt>
              <c:pt idx="1223">
                <c:v>40143</c:v>
              </c:pt>
              <c:pt idx="1224">
                <c:v>40144</c:v>
              </c:pt>
              <c:pt idx="1225">
                <c:v>40147</c:v>
              </c:pt>
              <c:pt idx="1226">
                <c:v>40148</c:v>
              </c:pt>
              <c:pt idx="1227">
                <c:v>40149</c:v>
              </c:pt>
              <c:pt idx="1228">
                <c:v>40150</c:v>
              </c:pt>
              <c:pt idx="1229">
                <c:v>40151</c:v>
              </c:pt>
              <c:pt idx="1230">
                <c:v>40154</c:v>
              </c:pt>
              <c:pt idx="1231">
                <c:v>40155</c:v>
              </c:pt>
              <c:pt idx="1232">
                <c:v>40156</c:v>
              </c:pt>
              <c:pt idx="1233">
                <c:v>40157</c:v>
              </c:pt>
              <c:pt idx="1234">
                <c:v>40158</c:v>
              </c:pt>
              <c:pt idx="1235">
                <c:v>40161</c:v>
              </c:pt>
              <c:pt idx="1236">
                <c:v>40162</c:v>
              </c:pt>
              <c:pt idx="1237">
                <c:v>40163</c:v>
              </c:pt>
              <c:pt idx="1238">
                <c:v>40164</c:v>
              </c:pt>
              <c:pt idx="1239">
                <c:v>40165</c:v>
              </c:pt>
              <c:pt idx="1240">
                <c:v>40168</c:v>
              </c:pt>
              <c:pt idx="1241">
                <c:v>40169</c:v>
              </c:pt>
              <c:pt idx="1242">
                <c:v>40170</c:v>
              </c:pt>
              <c:pt idx="1243">
                <c:v>40171</c:v>
              </c:pt>
              <c:pt idx="1244">
                <c:v>40176</c:v>
              </c:pt>
              <c:pt idx="1245">
                <c:v>40177</c:v>
              </c:pt>
              <c:pt idx="1246">
                <c:v>40178</c:v>
              </c:pt>
              <c:pt idx="1247">
                <c:v>40182</c:v>
              </c:pt>
              <c:pt idx="1248">
                <c:v>40183</c:v>
              </c:pt>
              <c:pt idx="1249">
                <c:v>40184</c:v>
              </c:pt>
              <c:pt idx="1250">
                <c:v>40185</c:v>
              </c:pt>
              <c:pt idx="1251">
                <c:v>40186</c:v>
              </c:pt>
              <c:pt idx="1252">
                <c:v>40189</c:v>
              </c:pt>
              <c:pt idx="1253">
                <c:v>40190</c:v>
              </c:pt>
              <c:pt idx="1254">
                <c:v>40191</c:v>
              </c:pt>
              <c:pt idx="1255">
                <c:v>40192</c:v>
              </c:pt>
              <c:pt idx="1256">
                <c:v>40193</c:v>
              </c:pt>
              <c:pt idx="1257">
                <c:v>40196</c:v>
              </c:pt>
              <c:pt idx="1258">
                <c:v>40197</c:v>
              </c:pt>
              <c:pt idx="1259">
                <c:v>40198</c:v>
              </c:pt>
              <c:pt idx="1260">
                <c:v>40199</c:v>
              </c:pt>
              <c:pt idx="1261">
                <c:v>40200</c:v>
              </c:pt>
              <c:pt idx="1262">
                <c:v>40203</c:v>
              </c:pt>
              <c:pt idx="1263">
                <c:v>40205</c:v>
              </c:pt>
              <c:pt idx="1264">
                <c:v>40206</c:v>
              </c:pt>
              <c:pt idx="1265">
                <c:v>40207</c:v>
              </c:pt>
              <c:pt idx="1266">
                <c:v>40210</c:v>
              </c:pt>
              <c:pt idx="1267">
                <c:v>40211</c:v>
              </c:pt>
              <c:pt idx="1268">
                <c:v>40212</c:v>
              </c:pt>
              <c:pt idx="1269">
                <c:v>40213</c:v>
              </c:pt>
              <c:pt idx="1270">
                <c:v>40214</c:v>
              </c:pt>
              <c:pt idx="1271">
                <c:v>40217</c:v>
              </c:pt>
              <c:pt idx="1272">
                <c:v>40218</c:v>
              </c:pt>
              <c:pt idx="1273">
                <c:v>40219</c:v>
              </c:pt>
              <c:pt idx="1274">
                <c:v>40220</c:v>
              </c:pt>
              <c:pt idx="1275">
                <c:v>40221</c:v>
              </c:pt>
              <c:pt idx="1276">
                <c:v>40224</c:v>
              </c:pt>
              <c:pt idx="1277">
                <c:v>40225</c:v>
              </c:pt>
              <c:pt idx="1278">
                <c:v>40226</c:v>
              </c:pt>
              <c:pt idx="1279">
                <c:v>40227</c:v>
              </c:pt>
              <c:pt idx="1280">
                <c:v>40228</c:v>
              </c:pt>
              <c:pt idx="1281">
                <c:v>40231</c:v>
              </c:pt>
              <c:pt idx="1282">
                <c:v>40232</c:v>
              </c:pt>
              <c:pt idx="1283">
                <c:v>40233</c:v>
              </c:pt>
              <c:pt idx="1284">
                <c:v>40234</c:v>
              </c:pt>
              <c:pt idx="1285">
                <c:v>40235</c:v>
              </c:pt>
              <c:pt idx="1286">
                <c:v>40238</c:v>
              </c:pt>
              <c:pt idx="1287">
                <c:v>40239</c:v>
              </c:pt>
              <c:pt idx="1288">
                <c:v>40240</c:v>
              </c:pt>
              <c:pt idx="1289">
                <c:v>40241</c:v>
              </c:pt>
              <c:pt idx="1290">
                <c:v>40242</c:v>
              </c:pt>
              <c:pt idx="1291">
                <c:v>40245</c:v>
              </c:pt>
              <c:pt idx="1292">
                <c:v>40246</c:v>
              </c:pt>
              <c:pt idx="1293">
                <c:v>40247</c:v>
              </c:pt>
              <c:pt idx="1294">
                <c:v>40248</c:v>
              </c:pt>
              <c:pt idx="1295">
                <c:v>40249</c:v>
              </c:pt>
              <c:pt idx="1296">
                <c:v>40252</c:v>
              </c:pt>
              <c:pt idx="1297">
                <c:v>40253</c:v>
              </c:pt>
              <c:pt idx="1298">
                <c:v>40254</c:v>
              </c:pt>
              <c:pt idx="1299">
                <c:v>40255</c:v>
              </c:pt>
              <c:pt idx="1300">
                <c:v>40256</c:v>
              </c:pt>
              <c:pt idx="1301">
                <c:v>40259</c:v>
              </c:pt>
              <c:pt idx="1302">
                <c:v>40260</c:v>
              </c:pt>
              <c:pt idx="1303">
                <c:v>40261</c:v>
              </c:pt>
              <c:pt idx="1304">
                <c:v>40262</c:v>
              </c:pt>
              <c:pt idx="1305">
                <c:v>40263</c:v>
              </c:pt>
              <c:pt idx="1306">
                <c:v>40266</c:v>
              </c:pt>
              <c:pt idx="1307">
                <c:v>40267</c:v>
              </c:pt>
              <c:pt idx="1308">
                <c:v>40268</c:v>
              </c:pt>
              <c:pt idx="1309">
                <c:v>40269</c:v>
              </c:pt>
              <c:pt idx="1310">
                <c:v>40274</c:v>
              </c:pt>
              <c:pt idx="1311">
                <c:v>40275</c:v>
              </c:pt>
              <c:pt idx="1312">
                <c:v>40276</c:v>
              </c:pt>
              <c:pt idx="1313">
                <c:v>40277</c:v>
              </c:pt>
              <c:pt idx="1314">
                <c:v>40280</c:v>
              </c:pt>
              <c:pt idx="1315">
                <c:v>40281</c:v>
              </c:pt>
              <c:pt idx="1316">
                <c:v>40282</c:v>
              </c:pt>
              <c:pt idx="1317">
                <c:v>40283</c:v>
              </c:pt>
              <c:pt idx="1318">
                <c:v>40284</c:v>
              </c:pt>
              <c:pt idx="1319">
                <c:v>40287</c:v>
              </c:pt>
              <c:pt idx="1320">
                <c:v>40288</c:v>
              </c:pt>
              <c:pt idx="1321">
                <c:v>40289</c:v>
              </c:pt>
              <c:pt idx="1322">
                <c:v>40290</c:v>
              </c:pt>
              <c:pt idx="1323">
                <c:v>40291</c:v>
              </c:pt>
              <c:pt idx="1324">
                <c:v>40295</c:v>
              </c:pt>
              <c:pt idx="1325">
                <c:v>40296</c:v>
              </c:pt>
              <c:pt idx="1326">
                <c:v>40297</c:v>
              </c:pt>
              <c:pt idx="1327">
                <c:v>40298</c:v>
              </c:pt>
              <c:pt idx="1328">
                <c:v>40301</c:v>
              </c:pt>
              <c:pt idx="1329">
                <c:v>40302</c:v>
              </c:pt>
              <c:pt idx="1330">
                <c:v>40303</c:v>
              </c:pt>
              <c:pt idx="1331">
                <c:v>40304</c:v>
              </c:pt>
              <c:pt idx="1332">
                <c:v>40305</c:v>
              </c:pt>
              <c:pt idx="1333">
                <c:v>40308</c:v>
              </c:pt>
              <c:pt idx="1334">
                <c:v>40309</c:v>
              </c:pt>
              <c:pt idx="1335">
                <c:v>40310</c:v>
              </c:pt>
              <c:pt idx="1336">
                <c:v>40311</c:v>
              </c:pt>
              <c:pt idx="1337">
                <c:v>40312</c:v>
              </c:pt>
              <c:pt idx="1338">
                <c:v>40315</c:v>
              </c:pt>
              <c:pt idx="1339">
                <c:v>40316</c:v>
              </c:pt>
              <c:pt idx="1340">
                <c:v>40317</c:v>
              </c:pt>
              <c:pt idx="1341">
                <c:v>40318</c:v>
              </c:pt>
              <c:pt idx="1342">
                <c:v>40319</c:v>
              </c:pt>
              <c:pt idx="1343">
                <c:v>40322</c:v>
              </c:pt>
              <c:pt idx="1344">
                <c:v>40323</c:v>
              </c:pt>
              <c:pt idx="1345">
                <c:v>40324</c:v>
              </c:pt>
              <c:pt idx="1346">
                <c:v>40325</c:v>
              </c:pt>
              <c:pt idx="1347">
                <c:v>40326</c:v>
              </c:pt>
              <c:pt idx="1348">
                <c:v>40329</c:v>
              </c:pt>
              <c:pt idx="1349">
                <c:v>40330</c:v>
              </c:pt>
              <c:pt idx="1350">
                <c:v>40331</c:v>
              </c:pt>
              <c:pt idx="1351">
                <c:v>40332</c:v>
              </c:pt>
              <c:pt idx="1352">
                <c:v>40333</c:v>
              </c:pt>
              <c:pt idx="1353">
                <c:v>40336</c:v>
              </c:pt>
              <c:pt idx="1354">
                <c:v>40337</c:v>
              </c:pt>
              <c:pt idx="1355">
                <c:v>40338</c:v>
              </c:pt>
              <c:pt idx="1356">
                <c:v>40339</c:v>
              </c:pt>
              <c:pt idx="1357">
                <c:v>40340</c:v>
              </c:pt>
              <c:pt idx="1358">
                <c:v>40344</c:v>
              </c:pt>
              <c:pt idx="1359">
                <c:v>40345</c:v>
              </c:pt>
              <c:pt idx="1360">
                <c:v>40346</c:v>
              </c:pt>
              <c:pt idx="1361">
                <c:v>40347</c:v>
              </c:pt>
              <c:pt idx="1362">
                <c:v>40350</c:v>
              </c:pt>
              <c:pt idx="1363">
                <c:v>40351</c:v>
              </c:pt>
              <c:pt idx="1364">
                <c:v>40352</c:v>
              </c:pt>
              <c:pt idx="1365">
                <c:v>40353</c:v>
              </c:pt>
              <c:pt idx="1366">
                <c:v>40354</c:v>
              </c:pt>
              <c:pt idx="1367">
                <c:v>40357</c:v>
              </c:pt>
              <c:pt idx="1368">
                <c:v>40358</c:v>
              </c:pt>
              <c:pt idx="1369">
                <c:v>40359</c:v>
              </c:pt>
              <c:pt idx="1370">
                <c:v>40360</c:v>
              </c:pt>
              <c:pt idx="1371">
                <c:v>40361</c:v>
              </c:pt>
              <c:pt idx="1372">
                <c:v>40364</c:v>
              </c:pt>
              <c:pt idx="1373">
                <c:v>40365</c:v>
              </c:pt>
              <c:pt idx="1374">
                <c:v>40366</c:v>
              </c:pt>
              <c:pt idx="1375">
                <c:v>40367</c:v>
              </c:pt>
              <c:pt idx="1376">
                <c:v>40368</c:v>
              </c:pt>
              <c:pt idx="1377">
                <c:v>40371</c:v>
              </c:pt>
              <c:pt idx="1378">
                <c:v>40372</c:v>
              </c:pt>
              <c:pt idx="1379">
                <c:v>40373</c:v>
              </c:pt>
              <c:pt idx="1380">
                <c:v>40374</c:v>
              </c:pt>
              <c:pt idx="1381">
                <c:v>40375</c:v>
              </c:pt>
              <c:pt idx="1382">
                <c:v>40378</c:v>
              </c:pt>
              <c:pt idx="1383">
                <c:v>40379</c:v>
              </c:pt>
              <c:pt idx="1384">
                <c:v>40380</c:v>
              </c:pt>
              <c:pt idx="1385">
                <c:v>40381</c:v>
              </c:pt>
              <c:pt idx="1386">
                <c:v>40382</c:v>
              </c:pt>
              <c:pt idx="1387">
                <c:v>40385</c:v>
              </c:pt>
              <c:pt idx="1388">
                <c:v>40386</c:v>
              </c:pt>
              <c:pt idx="1389">
                <c:v>40387</c:v>
              </c:pt>
              <c:pt idx="1390">
                <c:v>40388</c:v>
              </c:pt>
              <c:pt idx="1391">
                <c:v>40389</c:v>
              </c:pt>
              <c:pt idx="1392">
                <c:v>40392</c:v>
              </c:pt>
              <c:pt idx="1393">
                <c:v>40393</c:v>
              </c:pt>
              <c:pt idx="1394">
                <c:v>40394</c:v>
              </c:pt>
              <c:pt idx="1395">
                <c:v>40395</c:v>
              </c:pt>
              <c:pt idx="1396">
                <c:v>40396</c:v>
              </c:pt>
              <c:pt idx="1397">
                <c:v>40399</c:v>
              </c:pt>
              <c:pt idx="1398">
                <c:v>40400</c:v>
              </c:pt>
              <c:pt idx="1399">
                <c:v>40401</c:v>
              </c:pt>
              <c:pt idx="1400">
                <c:v>40402</c:v>
              </c:pt>
              <c:pt idx="1401">
                <c:v>40403</c:v>
              </c:pt>
              <c:pt idx="1402">
                <c:v>40406</c:v>
              </c:pt>
              <c:pt idx="1403">
                <c:v>40407</c:v>
              </c:pt>
              <c:pt idx="1404">
                <c:v>40408</c:v>
              </c:pt>
              <c:pt idx="1405">
                <c:v>40409</c:v>
              </c:pt>
              <c:pt idx="1406">
                <c:v>40410</c:v>
              </c:pt>
              <c:pt idx="1407">
                <c:v>40413</c:v>
              </c:pt>
              <c:pt idx="1408">
                <c:v>40414</c:v>
              </c:pt>
              <c:pt idx="1409">
                <c:v>40415</c:v>
              </c:pt>
              <c:pt idx="1410">
                <c:v>40416</c:v>
              </c:pt>
              <c:pt idx="1411">
                <c:v>40417</c:v>
              </c:pt>
              <c:pt idx="1412">
                <c:v>40420</c:v>
              </c:pt>
              <c:pt idx="1413">
                <c:v>40421</c:v>
              </c:pt>
              <c:pt idx="1414">
                <c:v>40422</c:v>
              </c:pt>
              <c:pt idx="1415">
                <c:v>40423</c:v>
              </c:pt>
              <c:pt idx="1416">
                <c:v>40424</c:v>
              </c:pt>
              <c:pt idx="1417">
                <c:v>40427</c:v>
              </c:pt>
              <c:pt idx="1418">
                <c:v>40428</c:v>
              </c:pt>
              <c:pt idx="1419">
                <c:v>40429</c:v>
              </c:pt>
              <c:pt idx="1420">
                <c:v>40430</c:v>
              </c:pt>
              <c:pt idx="1421">
                <c:v>40431</c:v>
              </c:pt>
              <c:pt idx="1422">
                <c:v>40434</c:v>
              </c:pt>
              <c:pt idx="1423">
                <c:v>40435</c:v>
              </c:pt>
              <c:pt idx="1424">
                <c:v>40436</c:v>
              </c:pt>
              <c:pt idx="1425">
                <c:v>40437</c:v>
              </c:pt>
              <c:pt idx="1426">
                <c:v>40438</c:v>
              </c:pt>
              <c:pt idx="1427">
                <c:v>40441</c:v>
              </c:pt>
              <c:pt idx="1428">
                <c:v>40442</c:v>
              </c:pt>
              <c:pt idx="1429">
                <c:v>40443</c:v>
              </c:pt>
              <c:pt idx="1430">
                <c:v>40444</c:v>
              </c:pt>
              <c:pt idx="1431">
                <c:v>40445</c:v>
              </c:pt>
              <c:pt idx="1432">
                <c:v>40448</c:v>
              </c:pt>
              <c:pt idx="1433">
                <c:v>40449</c:v>
              </c:pt>
              <c:pt idx="1434">
                <c:v>40450</c:v>
              </c:pt>
              <c:pt idx="1435">
                <c:v>40451</c:v>
              </c:pt>
              <c:pt idx="1436">
                <c:v>40452</c:v>
              </c:pt>
              <c:pt idx="1437">
                <c:v>40455</c:v>
              </c:pt>
              <c:pt idx="1438">
                <c:v>40456</c:v>
              </c:pt>
              <c:pt idx="1439">
                <c:v>40457</c:v>
              </c:pt>
              <c:pt idx="1440">
                <c:v>40458</c:v>
              </c:pt>
              <c:pt idx="1441">
                <c:v>40459</c:v>
              </c:pt>
              <c:pt idx="1442">
                <c:v>40462</c:v>
              </c:pt>
              <c:pt idx="1443">
                <c:v>40463</c:v>
              </c:pt>
              <c:pt idx="1444">
                <c:v>40464</c:v>
              </c:pt>
              <c:pt idx="1445">
                <c:v>40465</c:v>
              </c:pt>
              <c:pt idx="1446">
                <c:v>40466</c:v>
              </c:pt>
              <c:pt idx="1447">
                <c:v>40469</c:v>
              </c:pt>
              <c:pt idx="1448">
                <c:v>40470</c:v>
              </c:pt>
              <c:pt idx="1449">
                <c:v>40471</c:v>
              </c:pt>
              <c:pt idx="1450">
                <c:v>40472</c:v>
              </c:pt>
              <c:pt idx="1451">
                <c:v>40473</c:v>
              </c:pt>
              <c:pt idx="1452">
                <c:v>40476</c:v>
              </c:pt>
              <c:pt idx="1453">
                <c:v>40477</c:v>
              </c:pt>
              <c:pt idx="1454">
                <c:v>40478</c:v>
              </c:pt>
              <c:pt idx="1455">
                <c:v>40479</c:v>
              </c:pt>
              <c:pt idx="1456">
                <c:v>40480</c:v>
              </c:pt>
              <c:pt idx="1457">
                <c:v>40483</c:v>
              </c:pt>
              <c:pt idx="1458">
                <c:v>40484</c:v>
              </c:pt>
              <c:pt idx="1459">
                <c:v>40485</c:v>
              </c:pt>
              <c:pt idx="1460">
                <c:v>40486</c:v>
              </c:pt>
              <c:pt idx="1461">
                <c:v>40487</c:v>
              </c:pt>
              <c:pt idx="1462">
                <c:v>40490</c:v>
              </c:pt>
              <c:pt idx="1463">
                <c:v>40491</c:v>
              </c:pt>
              <c:pt idx="1464">
                <c:v>40492</c:v>
              </c:pt>
              <c:pt idx="1465">
                <c:v>40493</c:v>
              </c:pt>
              <c:pt idx="1466">
                <c:v>40494</c:v>
              </c:pt>
              <c:pt idx="1467">
                <c:v>40497</c:v>
              </c:pt>
              <c:pt idx="1468">
                <c:v>40498</c:v>
              </c:pt>
              <c:pt idx="1469">
                <c:v>40499</c:v>
              </c:pt>
              <c:pt idx="1470">
                <c:v>40500</c:v>
              </c:pt>
              <c:pt idx="1471">
                <c:v>40501</c:v>
              </c:pt>
              <c:pt idx="1472">
                <c:v>40504</c:v>
              </c:pt>
              <c:pt idx="1473">
                <c:v>40505</c:v>
              </c:pt>
              <c:pt idx="1474">
                <c:v>40506</c:v>
              </c:pt>
              <c:pt idx="1475">
                <c:v>40507</c:v>
              </c:pt>
              <c:pt idx="1476">
                <c:v>40508</c:v>
              </c:pt>
              <c:pt idx="1477">
                <c:v>40511</c:v>
              </c:pt>
              <c:pt idx="1478">
                <c:v>40512</c:v>
              </c:pt>
              <c:pt idx="1479">
                <c:v>40513</c:v>
              </c:pt>
              <c:pt idx="1480">
                <c:v>40514</c:v>
              </c:pt>
              <c:pt idx="1481">
                <c:v>40515</c:v>
              </c:pt>
              <c:pt idx="1482">
                <c:v>40518</c:v>
              </c:pt>
              <c:pt idx="1483">
                <c:v>40519</c:v>
              </c:pt>
              <c:pt idx="1484">
                <c:v>40520</c:v>
              </c:pt>
              <c:pt idx="1485">
                <c:v>40521</c:v>
              </c:pt>
              <c:pt idx="1486">
                <c:v>40522</c:v>
              </c:pt>
              <c:pt idx="1487">
                <c:v>40525</c:v>
              </c:pt>
              <c:pt idx="1488">
                <c:v>40526</c:v>
              </c:pt>
              <c:pt idx="1489">
                <c:v>40527</c:v>
              </c:pt>
              <c:pt idx="1490">
                <c:v>40528</c:v>
              </c:pt>
              <c:pt idx="1491">
                <c:v>40529</c:v>
              </c:pt>
              <c:pt idx="1492">
                <c:v>40532</c:v>
              </c:pt>
              <c:pt idx="1493">
                <c:v>40533</c:v>
              </c:pt>
              <c:pt idx="1494">
                <c:v>40534</c:v>
              </c:pt>
              <c:pt idx="1495">
                <c:v>40535</c:v>
              </c:pt>
              <c:pt idx="1496">
                <c:v>40536</c:v>
              </c:pt>
              <c:pt idx="1497">
                <c:v>40541</c:v>
              </c:pt>
              <c:pt idx="1498">
                <c:v>40542</c:v>
              </c:pt>
              <c:pt idx="1499">
                <c:v>40543</c:v>
              </c:pt>
              <c:pt idx="1500">
                <c:v>40547</c:v>
              </c:pt>
              <c:pt idx="1501">
                <c:v>40548</c:v>
              </c:pt>
              <c:pt idx="1502">
                <c:v>40549</c:v>
              </c:pt>
              <c:pt idx="1503">
                <c:v>40550</c:v>
              </c:pt>
              <c:pt idx="1504">
                <c:v>40553</c:v>
              </c:pt>
              <c:pt idx="1505">
                <c:v>40554</c:v>
              </c:pt>
              <c:pt idx="1506">
                <c:v>40555</c:v>
              </c:pt>
              <c:pt idx="1507">
                <c:v>40556</c:v>
              </c:pt>
              <c:pt idx="1508">
                <c:v>40557</c:v>
              </c:pt>
              <c:pt idx="1509">
                <c:v>40560</c:v>
              </c:pt>
              <c:pt idx="1510">
                <c:v>40561</c:v>
              </c:pt>
              <c:pt idx="1511">
                <c:v>40562</c:v>
              </c:pt>
              <c:pt idx="1512">
                <c:v>40563</c:v>
              </c:pt>
              <c:pt idx="1513">
                <c:v>40564</c:v>
              </c:pt>
              <c:pt idx="1514">
                <c:v>40567</c:v>
              </c:pt>
              <c:pt idx="1515">
                <c:v>40568</c:v>
              </c:pt>
              <c:pt idx="1516">
                <c:v>40570</c:v>
              </c:pt>
              <c:pt idx="1517">
                <c:v>40571</c:v>
              </c:pt>
              <c:pt idx="1518">
                <c:v>40574</c:v>
              </c:pt>
              <c:pt idx="1519">
                <c:v>40575</c:v>
              </c:pt>
              <c:pt idx="1520">
                <c:v>40576</c:v>
              </c:pt>
              <c:pt idx="1521">
                <c:v>40577</c:v>
              </c:pt>
              <c:pt idx="1522">
                <c:v>40578</c:v>
              </c:pt>
              <c:pt idx="1523">
                <c:v>40581</c:v>
              </c:pt>
              <c:pt idx="1524">
                <c:v>40582</c:v>
              </c:pt>
              <c:pt idx="1525">
                <c:v>40583</c:v>
              </c:pt>
              <c:pt idx="1526">
                <c:v>40584</c:v>
              </c:pt>
              <c:pt idx="1527">
                <c:v>40585</c:v>
              </c:pt>
              <c:pt idx="1528">
                <c:v>40588</c:v>
              </c:pt>
              <c:pt idx="1529">
                <c:v>40589</c:v>
              </c:pt>
              <c:pt idx="1530">
                <c:v>40590</c:v>
              </c:pt>
              <c:pt idx="1531">
                <c:v>40591</c:v>
              </c:pt>
              <c:pt idx="1532">
                <c:v>40592</c:v>
              </c:pt>
              <c:pt idx="1533">
                <c:v>40595</c:v>
              </c:pt>
              <c:pt idx="1534">
                <c:v>40596</c:v>
              </c:pt>
              <c:pt idx="1535">
                <c:v>40597</c:v>
              </c:pt>
              <c:pt idx="1536">
                <c:v>40598</c:v>
              </c:pt>
              <c:pt idx="1537">
                <c:v>40599</c:v>
              </c:pt>
              <c:pt idx="1538">
                <c:v>40602</c:v>
              </c:pt>
              <c:pt idx="1539">
                <c:v>40603</c:v>
              </c:pt>
              <c:pt idx="1540">
                <c:v>40604</c:v>
              </c:pt>
              <c:pt idx="1541">
                <c:v>40605</c:v>
              </c:pt>
              <c:pt idx="1542">
                <c:v>40606</c:v>
              </c:pt>
              <c:pt idx="1543">
                <c:v>40609</c:v>
              </c:pt>
              <c:pt idx="1544">
                <c:v>40610</c:v>
              </c:pt>
              <c:pt idx="1545">
                <c:v>40611</c:v>
              </c:pt>
              <c:pt idx="1546">
                <c:v>40612</c:v>
              </c:pt>
              <c:pt idx="1547">
                <c:v>40613</c:v>
              </c:pt>
              <c:pt idx="1548">
                <c:v>40616</c:v>
              </c:pt>
              <c:pt idx="1549">
                <c:v>40617</c:v>
              </c:pt>
              <c:pt idx="1550">
                <c:v>40618</c:v>
              </c:pt>
              <c:pt idx="1551">
                <c:v>40619</c:v>
              </c:pt>
              <c:pt idx="1552">
                <c:v>40620</c:v>
              </c:pt>
              <c:pt idx="1553">
                <c:v>40623</c:v>
              </c:pt>
              <c:pt idx="1554">
                <c:v>40624</c:v>
              </c:pt>
              <c:pt idx="1555">
                <c:v>40625</c:v>
              </c:pt>
              <c:pt idx="1556">
                <c:v>40626</c:v>
              </c:pt>
              <c:pt idx="1557">
                <c:v>40627</c:v>
              </c:pt>
              <c:pt idx="1558">
                <c:v>40630</c:v>
              </c:pt>
              <c:pt idx="1559">
                <c:v>40631</c:v>
              </c:pt>
              <c:pt idx="1560">
                <c:v>40632</c:v>
              </c:pt>
              <c:pt idx="1561">
                <c:v>40633</c:v>
              </c:pt>
              <c:pt idx="1562">
                <c:v>40634</c:v>
              </c:pt>
              <c:pt idx="1563">
                <c:v>40637</c:v>
              </c:pt>
              <c:pt idx="1564">
                <c:v>40638</c:v>
              </c:pt>
              <c:pt idx="1565">
                <c:v>40639</c:v>
              </c:pt>
              <c:pt idx="1566">
                <c:v>40640</c:v>
              </c:pt>
              <c:pt idx="1567">
                <c:v>40641</c:v>
              </c:pt>
              <c:pt idx="1568">
                <c:v>40644</c:v>
              </c:pt>
              <c:pt idx="1569">
                <c:v>40645</c:v>
              </c:pt>
              <c:pt idx="1570">
                <c:v>40646</c:v>
              </c:pt>
              <c:pt idx="1571">
                <c:v>40647</c:v>
              </c:pt>
              <c:pt idx="1572">
                <c:v>40648</c:v>
              </c:pt>
              <c:pt idx="1573">
                <c:v>40651</c:v>
              </c:pt>
              <c:pt idx="1574">
                <c:v>40652</c:v>
              </c:pt>
              <c:pt idx="1575">
                <c:v>40653</c:v>
              </c:pt>
              <c:pt idx="1576">
                <c:v>40654</c:v>
              </c:pt>
              <c:pt idx="1577">
                <c:v>40660</c:v>
              </c:pt>
              <c:pt idx="1578">
                <c:v>40661</c:v>
              </c:pt>
              <c:pt idx="1579">
                <c:v>40662</c:v>
              </c:pt>
              <c:pt idx="1580">
                <c:v>40665</c:v>
              </c:pt>
              <c:pt idx="1581">
                <c:v>40666</c:v>
              </c:pt>
              <c:pt idx="1582">
                <c:v>40667</c:v>
              </c:pt>
              <c:pt idx="1583">
                <c:v>40668</c:v>
              </c:pt>
              <c:pt idx="1584">
                <c:v>40669</c:v>
              </c:pt>
              <c:pt idx="1585">
                <c:v>40672</c:v>
              </c:pt>
              <c:pt idx="1586">
                <c:v>40673</c:v>
              </c:pt>
              <c:pt idx="1587">
                <c:v>40674</c:v>
              </c:pt>
              <c:pt idx="1588">
                <c:v>40675</c:v>
              </c:pt>
              <c:pt idx="1589">
                <c:v>40676</c:v>
              </c:pt>
              <c:pt idx="1590">
                <c:v>40679</c:v>
              </c:pt>
              <c:pt idx="1591">
                <c:v>40680</c:v>
              </c:pt>
              <c:pt idx="1592">
                <c:v>40681</c:v>
              </c:pt>
              <c:pt idx="1593">
                <c:v>40682</c:v>
              </c:pt>
              <c:pt idx="1594">
                <c:v>40683</c:v>
              </c:pt>
              <c:pt idx="1595">
                <c:v>40686</c:v>
              </c:pt>
              <c:pt idx="1596">
                <c:v>40687</c:v>
              </c:pt>
              <c:pt idx="1597">
                <c:v>40688</c:v>
              </c:pt>
              <c:pt idx="1598">
                <c:v>40689</c:v>
              </c:pt>
              <c:pt idx="1599">
                <c:v>40690</c:v>
              </c:pt>
              <c:pt idx="1600">
                <c:v>40693</c:v>
              </c:pt>
              <c:pt idx="1601">
                <c:v>40694</c:v>
              </c:pt>
              <c:pt idx="1602">
                <c:v>40695</c:v>
              </c:pt>
              <c:pt idx="1603">
                <c:v>40696</c:v>
              </c:pt>
              <c:pt idx="1604">
                <c:v>40697</c:v>
              </c:pt>
              <c:pt idx="1605">
                <c:v>40700</c:v>
              </c:pt>
              <c:pt idx="1606">
                <c:v>40701</c:v>
              </c:pt>
              <c:pt idx="1607">
                <c:v>40702</c:v>
              </c:pt>
              <c:pt idx="1608">
                <c:v>40703</c:v>
              </c:pt>
              <c:pt idx="1609">
                <c:v>40704</c:v>
              </c:pt>
              <c:pt idx="1610">
                <c:v>40708</c:v>
              </c:pt>
              <c:pt idx="1611">
                <c:v>40709</c:v>
              </c:pt>
              <c:pt idx="1612">
                <c:v>40710</c:v>
              </c:pt>
              <c:pt idx="1613">
                <c:v>40711</c:v>
              </c:pt>
              <c:pt idx="1614">
                <c:v>40714</c:v>
              </c:pt>
              <c:pt idx="1615">
                <c:v>40715</c:v>
              </c:pt>
              <c:pt idx="1616">
                <c:v>40716</c:v>
              </c:pt>
              <c:pt idx="1617">
                <c:v>40717</c:v>
              </c:pt>
              <c:pt idx="1618">
                <c:v>40718</c:v>
              </c:pt>
              <c:pt idx="1619">
                <c:v>40721</c:v>
              </c:pt>
              <c:pt idx="1620">
                <c:v>40722</c:v>
              </c:pt>
              <c:pt idx="1621">
                <c:v>40723</c:v>
              </c:pt>
              <c:pt idx="1622">
                <c:v>40724</c:v>
              </c:pt>
              <c:pt idx="1623">
                <c:v>40725</c:v>
              </c:pt>
              <c:pt idx="1624">
                <c:v>40728</c:v>
              </c:pt>
              <c:pt idx="1625">
                <c:v>40729</c:v>
              </c:pt>
              <c:pt idx="1626">
                <c:v>40730</c:v>
              </c:pt>
              <c:pt idx="1627">
                <c:v>40731</c:v>
              </c:pt>
              <c:pt idx="1628">
                <c:v>40732</c:v>
              </c:pt>
              <c:pt idx="1629">
                <c:v>40735</c:v>
              </c:pt>
              <c:pt idx="1630">
                <c:v>40736</c:v>
              </c:pt>
              <c:pt idx="1631">
                <c:v>40737</c:v>
              </c:pt>
              <c:pt idx="1632">
                <c:v>40738</c:v>
              </c:pt>
              <c:pt idx="1633">
                <c:v>40739</c:v>
              </c:pt>
              <c:pt idx="1634">
                <c:v>40742</c:v>
              </c:pt>
              <c:pt idx="1635">
                <c:v>40743</c:v>
              </c:pt>
              <c:pt idx="1636">
                <c:v>40744</c:v>
              </c:pt>
              <c:pt idx="1637">
                <c:v>40745</c:v>
              </c:pt>
              <c:pt idx="1638">
                <c:v>40746</c:v>
              </c:pt>
              <c:pt idx="1639">
                <c:v>40749</c:v>
              </c:pt>
              <c:pt idx="1640">
                <c:v>40750</c:v>
              </c:pt>
              <c:pt idx="1641">
                <c:v>40751</c:v>
              </c:pt>
              <c:pt idx="1642">
                <c:v>40752</c:v>
              </c:pt>
              <c:pt idx="1643">
                <c:v>40753</c:v>
              </c:pt>
              <c:pt idx="1644">
                <c:v>40757</c:v>
              </c:pt>
              <c:pt idx="1645">
                <c:v>40758</c:v>
              </c:pt>
              <c:pt idx="1646">
                <c:v>40759</c:v>
              </c:pt>
              <c:pt idx="1647">
                <c:v>40760</c:v>
              </c:pt>
              <c:pt idx="1648">
                <c:v>40763</c:v>
              </c:pt>
              <c:pt idx="1649">
                <c:v>40764</c:v>
              </c:pt>
              <c:pt idx="1650">
                <c:v>40765</c:v>
              </c:pt>
              <c:pt idx="1651">
                <c:v>40766</c:v>
              </c:pt>
              <c:pt idx="1652">
                <c:v>40767</c:v>
              </c:pt>
              <c:pt idx="1653">
                <c:v>40770</c:v>
              </c:pt>
              <c:pt idx="1654">
                <c:v>40771</c:v>
              </c:pt>
              <c:pt idx="1655">
                <c:v>40772</c:v>
              </c:pt>
              <c:pt idx="1656">
                <c:v>40773</c:v>
              </c:pt>
              <c:pt idx="1657">
                <c:v>40774</c:v>
              </c:pt>
              <c:pt idx="1658">
                <c:v>40777</c:v>
              </c:pt>
              <c:pt idx="1659">
                <c:v>40778</c:v>
              </c:pt>
              <c:pt idx="1660">
                <c:v>40779</c:v>
              </c:pt>
              <c:pt idx="1661">
                <c:v>40780</c:v>
              </c:pt>
              <c:pt idx="1662">
                <c:v>40781</c:v>
              </c:pt>
              <c:pt idx="1663">
                <c:v>40784</c:v>
              </c:pt>
              <c:pt idx="1664">
                <c:v>40785</c:v>
              </c:pt>
              <c:pt idx="1665">
                <c:v>40786</c:v>
              </c:pt>
              <c:pt idx="1666">
                <c:v>40787</c:v>
              </c:pt>
              <c:pt idx="1667">
                <c:v>40788</c:v>
              </c:pt>
              <c:pt idx="1668">
                <c:v>40791</c:v>
              </c:pt>
              <c:pt idx="1669">
                <c:v>40792</c:v>
              </c:pt>
              <c:pt idx="1670">
                <c:v>40793</c:v>
              </c:pt>
              <c:pt idx="1671">
                <c:v>40794</c:v>
              </c:pt>
              <c:pt idx="1672">
                <c:v>40795</c:v>
              </c:pt>
              <c:pt idx="1673">
                <c:v>40798</c:v>
              </c:pt>
              <c:pt idx="1674">
                <c:v>40799</c:v>
              </c:pt>
              <c:pt idx="1675">
                <c:v>40800</c:v>
              </c:pt>
              <c:pt idx="1676">
                <c:v>40801</c:v>
              </c:pt>
              <c:pt idx="1677">
                <c:v>40802</c:v>
              </c:pt>
              <c:pt idx="1678">
                <c:v>40805</c:v>
              </c:pt>
              <c:pt idx="1679">
                <c:v>40806</c:v>
              </c:pt>
              <c:pt idx="1680">
                <c:v>40807</c:v>
              </c:pt>
              <c:pt idx="1681">
                <c:v>40808</c:v>
              </c:pt>
              <c:pt idx="1682">
                <c:v>40809</c:v>
              </c:pt>
              <c:pt idx="1683">
                <c:v>40812</c:v>
              </c:pt>
              <c:pt idx="1684">
                <c:v>40813</c:v>
              </c:pt>
              <c:pt idx="1685">
                <c:v>40814</c:v>
              </c:pt>
              <c:pt idx="1686">
                <c:v>40815</c:v>
              </c:pt>
              <c:pt idx="1687">
                <c:v>40816</c:v>
              </c:pt>
              <c:pt idx="1688">
                <c:v>40820</c:v>
              </c:pt>
              <c:pt idx="1689">
                <c:v>40821</c:v>
              </c:pt>
              <c:pt idx="1690">
                <c:v>40822</c:v>
              </c:pt>
              <c:pt idx="1691">
                <c:v>40823</c:v>
              </c:pt>
              <c:pt idx="1692">
                <c:v>40826</c:v>
              </c:pt>
              <c:pt idx="1693">
                <c:v>40827</c:v>
              </c:pt>
              <c:pt idx="1694">
                <c:v>40828</c:v>
              </c:pt>
              <c:pt idx="1695">
                <c:v>40829</c:v>
              </c:pt>
              <c:pt idx="1696">
                <c:v>40830</c:v>
              </c:pt>
              <c:pt idx="1697">
                <c:v>40833</c:v>
              </c:pt>
              <c:pt idx="1698">
                <c:v>40834</c:v>
              </c:pt>
              <c:pt idx="1699">
                <c:v>40835</c:v>
              </c:pt>
              <c:pt idx="1700">
                <c:v>40836</c:v>
              </c:pt>
              <c:pt idx="1701">
                <c:v>40837</c:v>
              </c:pt>
              <c:pt idx="1702">
                <c:v>40840</c:v>
              </c:pt>
              <c:pt idx="1703">
                <c:v>40841</c:v>
              </c:pt>
              <c:pt idx="1704">
                <c:v>40842</c:v>
              </c:pt>
              <c:pt idx="1705">
                <c:v>40843</c:v>
              </c:pt>
              <c:pt idx="1706">
                <c:v>40844</c:v>
              </c:pt>
              <c:pt idx="1707">
                <c:v>40847</c:v>
              </c:pt>
              <c:pt idx="1708">
                <c:v>40848</c:v>
              </c:pt>
              <c:pt idx="1709">
                <c:v>40849</c:v>
              </c:pt>
              <c:pt idx="1710">
                <c:v>40850</c:v>
              </c:pt>
              <c:pt idx="1711">
                <c:v>40851</c:v>
              </c:pt>
              <c:pt idx="1712">
                <c:v>40854</c:v>
              </c:pt>
              <c:pt idx="1713">
                <c:v>40855</c:v>
              </c:pt>
              <c:pt idx="1714">
                <c:v>40856</c:v>
              </c:pt>
              <c:pt idx="1715">
                <c:v>40857</c:v>
              </c:pt>
              <c:pt idx="1716">
                <c:v>40858</c:v>
              </c:pt>
              <c:pt idx="1717">
                <c:v>40861</c:v>
              </c:pt>
              <c:pt idx="1718">
                <c:v>40862</c:v>
              </c:pt>
              <c:pt idx="1719">
                <c:v>40863</c:v>
              </c:pt>
              <c:pt idx="1720">
                <c:v>40864</c:v>
              </c:pt>
              <c:pt idx="1721">
                <c:v>40865</c:v>
              </c:pt>
              <c:pt idx="1722">
                <c:v>40868</c:v>
              </c:pt>
              <c:pt idx="1723">
                <c:v>40869</c:v>
              </c:pt>
              <c:pt idx="1724">
                <c:v>40870</c:v>
              </c:pt>
              <c:pt idx="1725">
                <c:v>40871</c:v>
              </c:pt>
              <c:pt idx="1726">
                <c:v>40872</c:v>
              </c:pt>
              <c:pt idx="1727">
                <c:v>40875</c:v>
              </c:pt>
              <c:pt idx="1728">
                <c:v>40876</c:v>
              </c:pt>
              <c:pt idx="1729">
                <c:v>40877</c:v>
              </c:pt>
              <c:pt idx="1730">
                <c:v>40878</c:v>
              </c:pt>
              <c:pt idx="1731">
                <c:v>40879</c:v>
              </c:pt>
              <c:pt idx="1732">
                <c:v>40882</c:v>
              </c:pt>
              <c:pt idx="1733">
                <c:v>40883</c:v>
              </c:pt>
              <c:pt idx="1734">
                <c:v>40884</c:v>
              </c:pt>
              <c:pt idx="1735">
                <c:v>40885</c:v>
              </c:pt>
              <c:pt idx="1736">
                <c:v>40886</c:v>
              </c:pt>
              <c:pt idx="1737">
                <c:v>40889</c:v>
              </c:pt>
              <c:pt idx="1738">
                <c:v>40890</c:v>
              </c:pt>
              <c:pt idx="1739">
                <c:v>40891</c:v>
              </c:pt>
              <c:pt idx="1740">
                <c:v>40892</c:v>
              </c:pt>
              <c:pt idx="1741">
                <c:v>40893</c:v>
              </c:pt>
              <c:pt idx="1742">
                <c:v>40896</c:v>
              </c:pt>
              <c:pt idx="1743">
                <c:v>40897</c:v>
              </c:pt>
              <c:pt idx="1744">
                <c:v>40898</c:v>
              </c:pt>
              <c:pt idx="1745">
                <c:v>40899</c:v>
              </c:pt>
              <c:pt idx="1746">
                <c:v>40900</c:v>
              </c:pt>
              <c:pt idx="1747">
                <c:v>40905</c:v>
              </c:pt>
              <c:pt idx="1748">
                <c:v>40906</c:v>
              </c:pt>
              <c:pt idx="1749">
                <c:v>40907</c:v>
              </c:pt>
              <c:pt idx="1750">
                <c:v>40911</c:v>
              </c:pt>
              <c:pt idx="1751">
                <c:v>40912</c:v>
              </c:pt>
              <c:pt idx="1752">
                <c:v>40913</c:v>
              </c:pt>
              <c:pt idx="1753">
                <c:v>40914</c:v>
              </c:pt>
              <c:pt idx="1754">
                <c:v>40917</c:v>
              </c:pt>
              <c:pt idx="1755">
                <c:v>40918</c:v>
              </c:pt>
              <c:pt idx="1756">
                <c:v>40919</c:v>
              </c:pt>
              <c:pt idx="1757">
                <c:v>40920</c:v>
              </c:pt>
              <c:pt idx="1758">
                <c:v>40921</c:v>
              </c:pt>
              <c:pt idx="1759">
                <c:v>40924</c:v>
              </c:pt>
              <c:pt idx="1760">
                <c:v>40925</c:v>
              </c:pt>
              <c:pt idx="1761">
                <c:v>40926</c:v>
              </c:pt>
              <c:pt idx="1762">
                <c:v>40927</c:v>
              </c:pt>
              <c:pt idx="1763">
                <c:v>40928</c:v>
              </c:pt>
              <c:pt idx="1764">
                <c:v>40931</c:v>
              </c:pt>
              <c:pt idx="1765">
                <c:v>40932</c:v>
              </c:pt>
              <c:pt idx="1766">
                <c:v>40933</c:v>
              </c:pt>
              <c:pt idx="1767">
                <c:v>40935</c:v>
              </c:pt>
              <c:pt idx="1768">
                <c:v>40938</c:v>
              </c:pt>
              <c:pt idx="1769">
                <c:v>40939</c:v>
              </c:pt>
              <c:pt idx="1770">
                <c:v>40940</c:v>
              </c:pt>
              <c:pt idx="1771">
                <c:v>40941</c:v>
              </c:pt>
              <c:pt idx="1772">
                <c:v>40942</c:v>
              </c:pt>
              <c:pt idx="1773">
                <c:v>40945</c:v>
              </c:pt>
              <c:pt idx="1774">
                <c:v>40946</c:v>
              </c:pt>
              <c:pt idx="1775">
                <c:v>40947</c:v>
              </c:pt>
              <c:pt idx="1776">
                <c:v>40948</c:v>
              </c:pt>
              <c:pt idx="1777">
                <c:v>40949</c:v>
              </c:pt>
              <c:pt idx="1778">
                <c:v>40952</c:v>
              </c:pt>
              <c:pt idx="1779">
                <c:v>40953</c:v>
              </c:pt>
              <c:pt idx="1780">
                <c:v>40954</c:v>
              </c:pt>
              <c:pt idx="1781">
                <c:v>40955</c:v>
              </c:pt>
              <c:pt idx="1782">
                <c:v>40956</c:v>
              </c:pt>
              <c:pt idx="1783">
                <c:v>40959</c:v>
              </c:pt>
              <c:pt idx="1784">
                <c:v>40960</c:v>
              </c:pt>
              <c:pt idx="1785">
                <c:v>40961</c:v>
              </c:pt>
              <c:pt idx="1786">
                <c:v>40962</c:v>
              </c:pt>
              <c:pt idx="1787">
                <c:v>40963</c:v>
              </c:pt>
              <c:pt idx="1788">
                <c:v>40966</c:v>
              </c:pt>
              <c:pt idx="1789">
                <c:v>40967</c:v>
              </c:pt>
              <c:pt idx="1790">
                <c:v>40968</c:v>
              </c:pt>
              <c:pt idx="1791">
                <c:v>40969</c:v>
              </c:pt>
              <c:pt idx="1792">
                <c:v>40970</c:v>
              </c:pt>
              <c:pt idx="1793">
                <c:v>40973</c:v>
              </c:pt>
              <c:pt idx="1794">
                <c:v>40974</c:v>
              </c:pt>
              <c:pt idx="1795">
                <c:v>40975</c:v>
              </c:pt>
              <c:pt idx="1796">
                <c:v>40976</c:v>
              </c:pt>
              <c:pt idx="1797">
                <c:v>40977</c:v>
              </c:pt>
              <c:pt idx="1798">
                <c:v>40980</c:v>
              </c:pt>
              <c:pt idx="1799">
                <c:v>40981</c:v>
              </c:pt>
              <c:pt idx="1800">
                <c:v>40982</c:v>
              </c:pt>
              <c:pt idx="1801">
                <c:v>40983</c:v>
              </c:pt>
              <c:pt idx="1802">
                <c:v>40984</c:v>
              </c:pt>
              <c:pt idx="1803">
                <c:v>40987</c:v>
              </c:pt>
              <c:pt idx="1804">
                <c:v>40988</c:v>
              </c:pt>
              <c:pt idx="1805">
                <c:v>40989</c:v>
              </c:pt>
              <c:pt idx="1806">
                <c:v>40990</c:v>
              </c:pt>
              <c:pt idx="1807">
                <c:v>40991</c:v>
              </c:pt>
              <c:pt idx="1808">
                <c:v>40994</c:v>
              </c:pt>
              <c:pt idx="1809">
                <c:v>40995</c:v>
              </c:pt>
              <c:pt idx="1810">
                <c:v>40996</c:v>
              </c:pt>
              <c:pt idx="1811">
                <c:v>40997</c:v>
              </c:pt>
              <c:pt idx="1812">
                <c:v>40998</c:v>
              </c:pt>
              <c:pt idx="1813">
                <c:v>41001</c:v>
              </c:pt>
              <c:pt idx="1814">
                <c:v>41002</c:v>
              </c:pt>
              <c:pt idx="1815">
                <c:v>41003</c:v>
              </c:pt>
              <c:pt idx="1816">
                <c:v>41004</c:v>
              </c:pt>
              <c:pt idx="1817">
                <c:v>41009</c:v>
              </c:pt>
              <c:pt idx="1818">
                <c:v>41010</c:v>
              </c:pt>
              <c:pt idx="1819">
                <c:v>41011</c:v>
              </c:pt>
              <c:pt idx="1820">
                <c:v>41012</c:v>
              </c:pt>
              <c:pt idx="1821">
                <c:v>41015</c:v>
              </c:pt>
              <c:pt idx="1822">
                <c:v>41016</c:v>
              </c:pt>
              <c:pt idx="1823">
                <c:v>41017</c:v>
              </c:pt>
              <c:pt idx="1824">
                <c:v>41018</c:v>
              </c:pt>
              <c:pt idx="1825">
                <c:v>41019</c:v>
              </c:pt>
              <c:pt idx="1826">
                <c:v>41022</c:v>
              </c:pt>
              <c:pt idx="1827">
                <c:v>41023</c:v>
              </c:pt>
              <c:pt idx="1828">
                <c:v>41025</c:v>
              </c:pt>
              <c:pt idx="1829">
                <c:v>41026</c:v>
              </c:pt>
              <c:pt idx="1830">
                <c:v>41029</c:v>
              </c:pt>
              <c:pt idx="1831">
                <c:v>41030</c:v>
              </c:pt>
              <c:pt idx="1832">
                <c:v>41031</c:v>
              </c:pt>
              <c:pt idx="1833">
                <c:v>41032</c:v>
              </c:pt>
              <c:pt idx="1834">
                <c:v>41033</c:v>
              </c:pt>
              <c:pt idx="1835">
                <c:v>41036</c:v>
              </c:pt>
              <c:pt idx="1836">
                <c:v>41037</c:v>
              </c:pt>
              <c:pt idx="1837">
                <c:v>41038</c:v>
              </c:pt>
              <c:pt idx="1838">
                <c:v>41039</c:v>
              </c:pt>
              <c:pt idx="1839">
                <c:v>41040</c:v>
              </c:pt>
              <c:pt idx="1840">
                <c:v>41043</c:v>
              </c:pt>
              <c:pt idx="1841">
                <c:v>41044</c:v>
              </c:pt>
              <c:pt idx="1842">
                <c:v>41045</c:v>
              </c:pt>
              <c:pt idx="1843">
                <c:v>41046</c:v>
              </c:pt>
              <c:pt idx="1844">
                <c:v>41047</c:v>
              </c:pt>
              <c:pt idx="1845">
                <c:v>41050</c:v>
              </c:pt>
              <c:pt idx="1846">
                <c:v>41051</c:v>
              </c:pt>
              <c:pt idx="1847">
                <c:v>41052</c:v>
              </c:pt>
              <c:pt idx="1848">
                <c:v>41053</c:v>
              </c:pt>
              <c:pt idx="1849">
                <c:v>41054</c:v>
              </c:pt>
              <c:pt idx="1850">
                <c:v>41057</c:v>
              </c:pt>
              <c:pt idx="1851">
                <c:v>41058</c:v>
              </c:pt>
              <c:pt idx="1852">
                <c:v>41059</c:v>
              </c:pt>
              <c:pt idx="1853">
                <c:v>41060</c:v>
              </c:pt>
              <c:pt idx="1854">
                <c:v>41061</c:v>
              </c:pt>
              <c:pt idx="1855">
                <c:v>41064</c:v>
              </c:pt>
              <c:pt idx="1856">
                <c:v>41065</c:v>
              </c:pt>
              <c:pt idx="1857">
                <c:v>41066</c:v>
              </c:pt>
              <c:pt idx="1858">
                <c:v>41067</c:v>
              </c:pt>
              <c:pt idx="1859">
                <c:v>41068</c:v>
              </c:pt>
              <c:pt idx="1860">
                <c:v>41072</c:v>
              </c:pt>
              <c:pt idx="1861">
                <c:v>41073</c:v>
              </c:pt>
              <c:pt idx="1862">
                <c:v>41074</c:v>
              </c:pt>
              <c:pt idx="1863">
                <c:v>41075</c:v>
              </c:pt>
              <c:pt idx="1864">
                <c:v>41078</c:v>
              </c:pt>
              <c:pt idx="1865">
                <c:v>41079</c:v>
              </c:pt>
              <c:pt idx="1866">
                <c:v>41080</c:v>
              </c:pt>
              <c:pt idx="1867">
                <c:v>41081</c:v>
              </c:pt>
              <c:pt idx="1868">
                <c:v>41082</c:v>
              </c:pt>
              <c:pt idx="1869">
                <c:v>41085</c:v>
              </c:pt>
              <c:pt idx="1870">
                <c:v>41086</c:v>
              </c:pt>
              <c:pt idx="1871">
                <c:v>41087</c:v>
              </c:pt>
              <c:pt idx="1872">
                <c:v>41088</c:v>
              </c:pt>
              <c:pt idx="1873">
                <c:v>41089</c:v>
              </c:pt>
              <c:pt idx="1874">
                <c:v>41092</c:v>
              </c:pt>
              <c:pt idx="1875">
                <c:v>41093</c:v>
              </c:pt>
              <c:pt idx="1876">
                <c:v>41094</c:v>
              </c:pt>
              <c:pt idx="1877">
                <c:v>41095</c:v>
              </c:pt>
              <c:pt idx="1878">
                <c:v>41096</c:v>
              </c:pt>
              <c:pt idx="1879">
                <c:v>41099</c:v>
              </c:pt>
              <c:pt idx="1880">
                <c:v>41100</c:v>
              </c:pt>
              <c:pt idx="1881">
                <c:v>41101</c:v>
              </c:pt>
              <c:pt idx="1882">
                <c:v>41102</c:v>
              </c:pt>
              <c:pt idx="1883">
                <c:v>41103</c:v>
              </c:pt>
              <c:pt idx="1884">
                <c:v>41106</c:v>
              </c:pt>
              <c:pt idx="1885">
                <c:v>41107</c:v>
              </c:pt>
              <c:pt idx="1886">
                <c:v>41108</c:v>
              </c:pt>
              <c:pt idx="1887">
                <c:v>41109</c:v>
              </c:pt>
              <c:pt idx="1888">
                <c:v>41110</c:v>
              </c:pt>
              <c:pt idx="1889">
                <c:v>41113</c:v>
              </c:pt>
              <c:pt idx="1890">
                <c:v>41114</c:v>
              </c:pt>
              <c:pt idx="1891">
                <c:v>41115</c:v>
              </c:pt>
              <c:pt idx="1892">
                <c:v>41116</c:v>
              </c:pt>
              <c:pt idx="1893">
                <c:v>41117</c:v>
              </c:pt>
              <c:pt idx="1894">
                <c:v>41120</c:v>
              </c:pt>
              <c:pt idx="1895">
                <c:v>41121</c:v>
              </c:pt>
              <c:pt idx="1896">
                <c:v>41122</c:v>
              </c:pt>
              <c:pt idx="1897">
                <c:v>41123</c:v>
              </c:pt>
              <c:pt idx="1898">
                <c:v>41124</c:v>
              </c:pt>
              <c:pt idx="1899">
                <c:v>41127</c:v>
              </c:pt>
              <c:pt idx="1900">
                <c:v>41128</c:v>
              </c:pt>
              <c:pt idx="1901">
                <c:v>41129</c:v>
              </c:pt>
              <c:pt idx="1902">
                <c:v>41130</c:v>
              </c:pt>
              <c:pt idx="1903">
                <c:v>41131</c:v>
              </c:pt>
              <c:pt idx="1904">
                <c:v>41134</c:v>
              </c:pt>
              <c:pt idx="1905">
                <c:v>41135</c:v>
              </c:pt>
              <c:pt idx="1906">
                <c:v>41136</c:v>
              </c:pt>
              <c:pt idx="1907">
                <c:v>41137</c:v>
              </c:pt>
              <c:pt idx="1908">
                <c:v>41138</c:v>
              </c:pt>
              <c:pt idx="1909">
                <c:v>41141</c:v>
              </c:pt>
              <c:pt idx="1910">
                <c:v>41142</c:v>
              </c:pt>
              <c:pt idx="1911">
                <c:v>41143</c:v>
              </c:pt>
              <c:pt idx="1912">
                <c:v>41144</c:v>
              </c:pt>
              <c:pt idx="1913">
                <c:v>41145</c:v>
              </c:pt>
              <c:pt idx="1914">
                <c:v>41148</c:v>
              </c:pt>
              <c:pt idx="1915">
                <c:v>41149</c:v>
              </c:pt>
              <c:pt idx="1916">
                <c:v>41150</c:v>
              </c:pt>
              <c:pt idx="1917">
                <c:v>41151</c:v>
              </c:pt>
              <c:pt idx="1918">
                <c:v>41152</c:v>
              </c:pt>
              <c:pt idx="1919">
                <c:v>41155</c:v>
              </c:pt>
              <c:pt idx="1920">
                <c:v>41156</c:v>
              </c:pt>
              <c:pt idx="1921">
                <c:v>41157</c:v>
              </c:pt>
              <c:pt idx="1922">
                <c:v>41158</c:v>
              </c:pt>
              <c:pt idx="1923">
                <c:v>41159</c:v>
              </c:pt>
              <c:pt idx="1924">
                <c:v>41162</c:v>
              </c:pt>
              <c:pt idx="1925">
                <c:v>41163</c:v>
              </c:pt>
              <c:pt idx="1926">
                <c:v>41164</c:v>
              </c:pt>
              <c:pt idx="1927">
                <c:v>41165</c:v>
              </c:pt>
              <c:pt idx="1928">
                <c:v>41166</c:v>
              </c:pt>
              <c:pt idx="1929">
                <c:v>41169</c:v>
              </c:pt>
              <c:pt idx="1930">
                <c:v>41170</c:v>
              </c:pt>
              <c:pt idx="1931">
                <c:v>41171</c:v>
              </c:pt>
              <c:pt idx="1932">
                <c:v>41172</c:v>
              </c:pt>
              <c:pt idx="1933">
                <c:v>41173</c:v>
              </c:pt>
              <c:pt idx="1934">
                <c:v>41176</c:v>
              </c:pt>
              <c:pt idx="1935">
                <c:v>41177</c:v>
              </c:pt>
              <c:pt idx="1936">
                <c:v>41178</c:v>
              </c:pt>
              <c:pt idx="1937">
                <c:v>41179</c:v>
              </c:pt>
              <c:pt idx="1938">
                <c:v>41180</c:v>
              </c:pt>
              <c:pt idx="1939">
                <c:v>41183</c:v>
              </c:pt>
              <c:pt idx="1940">
                <c:v>41184</c:v>
              </c:pt>
              <c:pt idx="1941">
                <c:v>41185</c:v>
              </c:pt>
              <c:pt idx="1942">
                <c:v>41186</c:v>
              </c:pt>
              <c:pt idx="1943">
                <c:v>41187</c:v>
              </c:pt>
              <c:pt idx="1944">
                <c:v>41190</c:v>
              </c:pt>
              <c:pt idx="1945">
                <c:v>41191</c:v>
              </c:pt>
              <c:pt idx="1946">
                <c:v>41192</c:v>
              </c:pt>
              <c:pt idx="1947">
                <c:v>41193</c:v>
              </c:pt>
              <c:pt idx="1948">
                <c:v>41194</c:v>
              </c:pt>
              <c:pt idx="1949">
                <c:v>41197</c:v>
              </c:pt>
              <c:pt idx="1950">
                <c:v>41198</c:v>
              </c:pt>
              <c:pt idx="1951">
                <c:v>41199</c:v>
              </c:pt>
              <c:pt idx="1952">
                <c:v>41200</c:v>
              </c:pt>
              <c:pt idx="1953">
                <c:v>41201</c:v>
              </c:pt>
              <c:pt idx="1954">
                <c:v>41204</c:v>
              </c:pt>
              <c:pt idx="1955">
                <c:v>41205</c:v>
              </c:pt>
              <c:pt idx="1956">
                <c:v>41206</c:v>
              </c:pt>
              <c:pt idx="1957">
                <c:v>41207</c:v>
              </c:pt>
              <c:pt idx="1958">
                <c:v>41208</c:v>
              </c:pt>
              <c:pt idx="1959">
                <c:v>41211</c:v>
              </c:pt>
              <c:pt idx="1960">
                <c:v>41212</c:v>
              </c:pt>
              <c:pt idx="1961">
                <c:v>41213</c:v>
              </c:pt>
              <c:pt idx="1962">
                <c:v>41214</c:v>
              </c:pt>
              <c:pt idx="1963">
                <c:v>41215</c:v>
              </c:pt>
              <c:pt idx="1964">
                <c:v>41218</c:v>
              </c:pt>
              <c:pt idx="1965">
                <c:v>41219</c:v>
              </c:pt>
              <c:pt idx="1966">
                <c:v>41220</c:v>
              </c:pt>
              <c:pt idx="1967">
                <c:v>41221</c:v>
              </c:pt>
              <c:pt idx="1968">
                <c:v>41222</c:v>
              </c:pt>
              <c:pt idx="1969">
                <c:v>41225</c:v>
              </c:pt>
              <c:pt idx="1970">
                <c:v>41226</c:v>
              </c:pt>
              <c:pt idx="1971">
                <c:v>41227</c:v>
              </c:pt>
              <c:pt idx="1972">
                <c:v>41228</c:v>
              </c:pt>
              <c:pt idx="1973">
                <c:v>41229</c:v>
              </c:pt>
              <c:pt idx="1974">
                <c:v>41232</c:v>
              </c:pt>
              <c:pt idx="1975">
                <c:v>41233</c:v>
              </c:pt>
              <c:pt idx="1976">
                <c:v>41234</c:v>
              </c:pt>
              <c:pt idx="1977">
                <c:v>41235</c:v>
              </c:pt>
              <c:pt idx="1978">
                <c:v>41236</c:v>
              </c:pt>
              <c:pt idx="1979">
                <c:v>41239</c:v>
              </c:pt>
              <c:pt idx="1980">
                <c:v>41240</c:v>
              </c:pt>
              <c:pt idx="1981">
                <c:v>41241</c:v>
              </c:pt>
              <c:pt idx="1982">
                <c:v>41242</c:v>
              </c:pt>
              <c:pt idx="1983">
                <c:v>41243</c:v>
              </c:pt>
              <c:pt idx="1984">
                <c:v>41246</c:v>
              </c:pt>
              <c:pt idx="1985">
                <c:v>41247</c:v>
              </c:pt>
              <c:pt idx="1986">
                <c:v>41248</c:v>
              </c:pt>
              <c:pt idx="1987">
                <c:v>41249</c:v>
              </c:pt>
              <c:pt idx="1988">
                <c:v>41250</c:v>
              </c:pt>
              <c:pt idx="1989">
                <c:v>41253</c:v>
              </c:pt>
              <c:pt idx="1990">
                <c:v>41254</c:v>
              </c:pt>
              <c:pt idx="1991">
                <c:v>41255</c:v>
              </c:pt>
              <c:pt idx="1992">
                <c:v>41256</c:v>
              </c:pt>
              <c:pt idx="1993">
                <c:v>41257</c:v>
              </c:pt>
              <c:pt idx="1994">
                <c:v>41260</c:v>
              </c:pt>
              <c:pt idx="1995">
                <c:v>41261</c:v>
              </c:pt>
              <c:pt idx="1996">
                <c:v>41262</c:v>
              </c:pt>
              <c:pt idx="1997">
                <c:v>41263</c:v>
              </c:pt>
              <c:pt idx="1998">
                <c:v>41264</c:v>
              </c:pt>
              <c:pt idx="1999">
                <c:v>41267</c:v>
              </c:pt>
              <c:pt idx="2000">
                <c:v>41270</c:v>
              </c:pt>
              <c:pt idx="2001">
                <c:v>41271</c:v>
              </c:pt>
              <c:pt idx="2002">
                <c:v>41274</c:v>
              </c:pt>
              <c:pt idx="2003">
                <c:v>41276</c:v>
              </c:pt>
              <c:pt idx="2004">
                <c:v>41277</c:v>
              </c:pt>
              <c:pt idx="2005">
                <c:v>41278</c:v>
              </c:pt>
              <c:pt idx="2006">
                <c:v>41281</c:v>
              </c:pt>
              <c:pt idx="2007">
                <c:v>41282</c:v>
              </c:pt>
              <c:pt idx="2008">
                <c:v>41283</c:v>
              </c:pt>
              <c:pt idx="2009">
                <c:v>41284</c:v>
              </c:pt>
              <c:pt idx="2010">
                <c:v>41285</c:v>
              </c:pt>
              <c:pt idx="2011">
                <c:v>41288</c:v>
              </c:pt>
              <c:pt idx="2012">
                <c:v>41289</c:v>
              </c:pt>
              <c:pt idx="2013">
                <c:v>41290</c:v>
              </c:pt>
              <c:pt idx="2014">
                <c:v>41291</c:v>
              </c:pt>
              <c:pt idx="2015">
                <c:v>41292</c:v>
              </c:pt>
              <c:pt idx="2016">
                <c:v>41295</c:v>
              </c:pt>
              <c:pt idx="2017">
                <c:v>41296</c:v>
              </c:pt>
              <c:pt idx="2018">
                <c:v>41297</c:v>
              </c:pt>
              <c:pt idx="2019">
                <c:v>41298</c:v>
              </c:pt>
              <c:pt idx="2020">
                <c:v>41299</c:v>
              </c:pt>
              <c:pt idx="2021">
                <c:v>41303</c:v>
              </c:pt>
              <c:pt idx="2022">
                <c:v>41304</c:v>
              </c:pt>
              <c:pt idx="2023">
                <c:v>41305</c:v>
              </c:pt>
              <c:pt idx="2024">
                <c:v>41306</c:v>
              </c:pt>
              <c:pt idx="2025">
                <c:v>41309</c:v>
              </c:pt>
              <c:pt idx="2026">
                <c:v>41310</c:v>
              </c:pt>
              <c:pt idx="2027">
                <c:v>41311</c:v>
              </c:pt>
              <c:pt idx="2028">
                <c:v>41312</c:v>
              </c:pt>
              <c:pt idx="2029">
                <c:v>41313</c:v>
              </c:pt>
              <c:pt idx="2030">
                <c:v>41316</c:v>
              </c:pt>
              <c:pt idx="2031">
                <c:v>41317</c:v>
              </c:pt>
              <c:pt idx="2032">
                <c:v>41318</c:v>
              </c:pt>
              <c:pt idx="2033">
                <c:v>41319</c:v>
              </c:pt>
              <c:pt idx="2034">
                <c:v>41320</c:v>
              </c:pt>
              <c:pt idx="2035">
                <c:v>41323</c:v>
              </c:pt>
              <c:pt idx="2036">
                <c:v>41324</c:v>
              </c:pt>
              <c:pt idx="2037">
                <c:v>41325</c:v>
              </c:pt>
              <c:pt idx="2038">
                <c:v>41326</c:v>
              </c:pt>
              <c:pt idx="2039">
                <c:v>41327</c:v>
              </c:pt>
              <c:pt idx="2040">
                <c:v>41330</c:v>
              </c:pt>
              <c:pt idx="2041">
                <c:v>41331</c:v>
              </c:pt>
              <c:pt idx="2042">
                <c:v>41332</c:v>
              </c:pt>
              <c:pt idx="2043">
                <c:v>41333</c:v>
              </c:pt>
              <c:pt idx="2044">
                <c:v>41334</c:v>
              </c:pt>
              <c:pt idx="2045">
                <c:v>41337</c:v>
              </c:pt>
              <c:pt idx="2046">
                <c:v>41338</c:v>
              </c:pt>
              <c:pt idx="2047">
                <c:v>41339</c:v>
              </c:pt>
              <c:pt idx="2048">
                <c:v>41340</c:v>
              </c:pt>
              <c:pt idx="2049">
                <c:v>41341</c:v>
              </c:pt>
              <c:pt idx="2050">
                <c:v>41344</c:v>
              </c:pt>
              <c:pt idx="2051">
                <c:v>41345</c:v>
              </c:pt>
              <c:pt idx="2052">
                <c:v>41346</c:v>
              </c:pt>
              <c:pt idx="2053">
                <c:v>41347</c:v>
              </c:pt>
              <c:pt idx="2054">
                <c:v>41348</c:v>
              </c:pt>
              <c:pt idx="2055">
                <c:v>41351</c:v>
              </c:pt>
              <c:pt idx="2056">
                <c:v>41352</c:v>
              </c:pt>
              <c:pt idx="2057">
                <c:v>41353</c:v>
              </c:pt>
              <c:pt idx="2058">
                <c:v>41354</c:v>
              </c:pt>
              <c:pt idx="2059">
                <c:v>41355</c:v>
              </c:pt>
              <c:pt idx="2060">
                <c:v>41358</c:v>
              </c:pt>
              <c:pt idx="2061">
                <c:v>41359</c:v>
              </c:pt>
              <c:pt idx="2062">
                <c:v>41360</c:v>
              </c:pt>
              <c:pt idx="2063">
                <c:v>41361</c:v>
              </c:pt>
              <c:pt idx="2064">
                <c:v>41366</c:v>
              </c:pt>
              <c:pt idx="2065">
                <c:v>41367</c:v>
              </c:pt>
              <c:pt idx="2066">
                <c:v>41368</c:v>
              </c:pt>
              <c:pt idx="2067">
                <c:v>41369</c:v>
              </c:pt>
              <c:pt idx="2068">
                <c:v>41372</c:v>
              </c:pt>
              <c:pt idx="2069">
                <c:v>41373</c:v>
              </c:pt>
              <c:pt idx="2070">
                <c:v>41374</c:v>
              </c:pt>
              <c:pt idx="2071">
                <c:v>41375</c:v>
              </c:pt>
              <c:pt idx="2072">
                <c:v>41376</c:v>
              </c:pt>
              <c:pt idx="2073">
                <c:v>41379</c:v>
              </c:pt>
              <c:pt idx="2074">
                <c:v>41380</c:v>
              </c:pt>
              <c:pt idx="2075">
                <c:v>41381</c:v>
              </c:pt>
              <c:pt idx="2076">
                <c:v>41382</c:v>
              </c:pt>
              <c:pt idx="2077">
                <c:v>41383</c:v>
              </c:pt>
              <c:pt idx="2078">
                <c:v>41386</c:v>
              </c:pt>
              <c:pt idx="2079">
                <c:v>41387</c:v>
              </c:pt>
              <c:pt idx="2080">
                <c:v>41388</c:v>
              </c:pt>
              <c:pt idx="2081">
                <c:v>41390</c:v>
              </c:pt>
              <c:pt idx="2082">
                <c:v>41393</c:v>
              </c:pt>
              <c:pt idx="2083">
                <c:v>41394</c:v>
              </c:pt>
              <c:pt idx="2084">
                <c:v>41395</c:v>
              </c:pt>
              <c:pt idx="2085">
                <c:v>41396</c:v>
              </c:pt>
              <c:pt idx="2086">
                <c:v>41397</c:v>
              </c:pt>
              <c:pt idx="2087">
                <c:v>41400</c:v>
              </c:pt>
              <c:pt idx="2088">
                <c:v>41401</c:v>
              </c:pt>
              <c:pt idx="2089">
                <c:v>41402</c:v>
              </c:pt>
              <c:pt idx="2090">
                <c:v>41403</c:v>
              </c:pt>
              <c:pt idx="2091">
                <c:v>41404</c:v>
              </c:pt>
              <c:pt idx="2092">
                <c:v>41407</c:v>
              </c:pt>
              <c:pt idx="2093">
                <c:v>41408</c:v>
              </c:pt>
              <c:pt idx="2094">
                <c:v>41409</c:v>
              </c:pt>
              <c:pt idx="2095">
                <c:v>41410</c:v>
              </c:pt>
              <c:pt idx="2096">
                <c:v>41411</c:v>
              </c:pt>
              <c:pt idx="2097">
                <c:v>41414</c:v>
              </c:pt>
              <c:pt idx="2098">
                <c:v>41415</c:v>
              </c:pt>
              <c:pt idx="2099">
                <c:v>41416</c:v>
              </c:pt>
              <c:pt idx="2100">
                <c:v>41417</c:v>
              </c:pt>
              <c:pt idx="2101">
                <c:v>41418</c:v>
              </c:pt>
              <c:pt idx="2102">
                <c:v>41421</c:v>
              </c:pt>
              <c:pt idx="2103">
                <c:v>41422</c:v>
              </c:pt>
              <c:pt idx="2104">
                <c:v>41423</c:v>
              </c:pt>
              <c:pt idx="2105">
                <c:v>41424</c:v>
              </c:pt>
              <c:pt idx="2106">
                <c:v>41425</c:v>
              </c:pt>
              <c:pt idx="2107">
                <c:v>41428</c:v>
              </c:pt>
              <c:pt idx="2108">
                <c:v>41429</c:v>
              </c:pt>
              <c:pt idx="2109">
                <c:v>41430</c:v>
              </c:pt>
              <c:pt idx="2110">
                <c:v>41431</c:v>
              </c:pt>
              <c:pt idx="2111">
                <c:v>41432</c:v>
              </c:pt>
              <c:pt idx="2112">
                <c:v>41436</c:v>
              </c:pt>
              <c:pt idx="2113">
                <c:v>41437</c:v>
              </c:pt>
              <c:pt idx="2114">
                <c:v>41438</c:v>
              </c:pt>
              <c:pt idx="2115">
                <c:v>41439</c:v>
              </c:pt>
              <c:pt idx="2116">
                <c:v>41442</c:v>
              </c:pt>
              <c:pt idx="2117">
                <c:v>41443</c:v>
              </c:pt>
              <c:pt idx="2118">
                <c:v>41444</c:v>
              </c:pt>
              <c:pt idx="2119">
                <c:v>41445</c:v>
              </c:pt>
              <c:pt idx="2120">
                <c:v>41446</c:v>
              </c:pt>
              <c:pt idx="2121">
                <c:v>41449</c:v>
              </c:pt>
              <c:pt idx="2122">
                <c:v>41450</c:v>
              </c:pt>
              <c:pt idx="2123">
                <c:v>41451</c:v>
              </c:pt>
              <c:pt idx="2124">
                <c:v>41452</c:v>
              </c:pt>
              <c:pt idx="2125">
                <c:v>41453</c:v>
              </c:pt>
              <c:pt idx="2126">
                <c:v>41456</c:v>
              </c:pt>
              <c:pt idx="2127">
                <c:v>41457</c:v>
              </c:pt>
              <c:pt idx="2128">
                <c:v>41458</c:v>
              </c:pt>
              <c:pt idx="2129">
                <c:v>41459</c:v>
              </c:pt>
              <c:pt idx="2130">
                <c:v>41460</c:v>
              </c:pt>
              <c:pt idx="2131">
                <c:v>41463</c:v>
              </c:pt>
              <c:pt idx="2132">
                <c:v>41464</c:v>
              </c:pt>
              <c:pt idx="2133">
                <c:v>41465</c:v>
              </c:pt>
              <c:pt idx="2134">
                <c:v>41466</c:v>
              </c:pt>
              <c:pt idx="2135">
                <c:v>41467</c:v>
              </c:pt>
              <c:pt idx="2136">
                <c:v>41470</c:v>
              </c:pt>
              <c:pt idx="2137">
                <c:v>41471</c:v>
              </c:pt>
              <c:pt idx="2138">
                <c:v>41472</c:v>
              </c:pt>
              <c:pt idx="2139">
                <c:v>41473</c:v>
              </c:pt>
              <c:pt idx="2140">
                <c:v>41474</c:v>
              </c:pt>
              <c:pt idx="2141">
                <c:v>41477</c:v>
              </c:pt>
              <c:pt idx="2142">
                <c:v>41478</c:v>
              </c:pt>
              <c:pt idx="2143">
                <c:v>41479</c:v>
              </c:pt>
              <c:pt idx="2144">
                <c:v>41480</c:v>
              </c:pt>
              <c:pt idx="2145">
                <c:v>41481</c:v>
              </c:pt>
              <c:pt idx="2146">
                <c:v>41484</c:v>
              </c:pt>
              <c:pt idx="2147">
                <c:v>41485</c:v>
              </c:pt>
              <c:pt idx="2148">
                <c:v>41486</c:v>
              </c:pt>
              <c:pt idx="2149">
                <c:v>41487</c:v>
              </c:pt>
              <c:pt idx="2150">
                <c:v>41488</c:v>
              </c:pt>
              <c:pt idx="2151">
                <c:v>41492</c:v>
              </c:pt>
              <c:pt idx="2152">
                <c:v>41493</c:v>
              </c:pt>
              <c:pt idx="2153">
                <c:v>41494</c:v>
              </c:pt>
              <c:pt idx="2154">
                <c:v>41495</c:v>
              </c:pt>
              <c:pt idx="2155">
                <c:v>41498</c:v>
              </c:pt>
              <c:pt idx="2156">
                <c:v>41499</c:v>
              </c:pt>
              <c:pt idx="2157">
                <c:v>41500</c:v>
              </c:pt>
              <c:pt idx="2158">
                <c:v>41501</c:v>
              </c:pt>
              <c:pt idx="2159">
                <c:v>41502</c:v>
              </c:pt>
              <c:pt idx="2160">
                <c:v>41505</c:v>
              </c:pt>
              <c:pt idx="2161">
                <c:v>41506</c:v>
              </c:pt>
              <c:pt idx="2162">
                <c:v>41507</c:v>
              </c:pt>
              <c:pt idx="2163">
                <c:v>41508</c:v>
              </c:pt>
              <c:pt idx="2164">
                <c:v>41509</c:v>
              </c:pt>
              <c:pt idx="2165">
                <c:v>41512</c:v>
              </c:pt>
              <c:pt idx="2166">
                <c:v>41513</c:v>
              </c:pt>
              <c:pt idx="2167">
                <c:v>41514</c:v>
              </c:pt>
              <c:pt idx="2168">
                <c:v>41515</c:v>
              </c:pt>
              <c:pt idx="2169">
                <c:v>41516</c:v>
              </c:pt>
              <c:pt idx="2170">
                <c:v>41519</c:v>
              </c:pt>
              <c:pt idx="2171">
                <c:v>41520</c:v>
              </c:pt>
              <c:pt idx="2172">
                <c:v>41521</c:v>
              </c:pt>
              <c:pt idx="2173">
                <c:v>41522</c:v>
              </c:pt>
              <c:pt idx="2174">
                <c:v>41523</c:v>
              </c:pt>
              <c:pt idx="2175">
                <c:v>41526</c:v>
              </c:pt>
              <c:pt idx="2176">
                <c:v>41527</c:v>
              </c:pt>
              <c:pt idx="2177">
                <c:v>41528</c:v>
              </c:pt>
              <c:pt idx="2178">
                <c:v>41529</c:v>
              </c:pt>
              <c:pt idx="2179">
                <c:v>41530</c:v>
              </c:pt>
              <c:pt idx="2180">
                <c:v>41533</c:v>
              </c:pt>
              <c:pt idx="2181">
                <c:v>41534</c:v>
              </c:pt>
              <c:pt idx="2182">
                <c:v>41535</c:v>
              </c:pt>
              <c:pt idx="2183">
                <c:v>41536</c:v>
              </c:pt>
              <c:pt idx="2184">
                <c:v>41537</c:v>
              </c:pt>
              <c:pt idx="2185">
                <c:v>41540</c:v>
              </c:pt>
              <c:pt idx="2186">
                <c:v>41541</c:v>
              </c:pt>
              <c:pt idx="2187">
                <c:v>41542</c:v>
              </c:pt>
              <c:pt idx="2188">
                <c:v>41543</c:v>
              </c:pt>
              <c:pt idx="2189">
                <c:v>41544</c:v>
              </c:pt>
              <c:pt idx="2190">
                <c:v>41547</c:v>
              </c:pt>
              <c:pt idx="2191">
                <c:v>41548</c:v>
              </c:pt>
              <c:pt idx="2192">
                <c:v>41549</c:v>
              </c:pt>
              <c:pt idx="2193">
                <c:v>41550</c:v>
              </c:pt>
              <c:pt idx="2194">
                <c:v>41551</c:v>
              </c:pt>
              <c:pt idx="2195">
                <c:v>41555</c:v>
              </c:pt>
              <c:pt idx="2196">
                <c:v>41556</c:v>
              </c:pt>
              <c:pt idx="2197">
                <c:v>41557</c:v>
              </c:pt>
              <c:pt idx="2198">
                <c:v>41558</c:v>
              </c:pt>
              <c:pt idx="2199">
                <c:v>41561</c:v>
              </c:pt>
              <c:pt idx="2200">
                <c:v>41562</c:v>
              </c:pt>
              <c:pt idx="2201">
                <c:v>41563</c:v>
              </c:pt>
              <c:pt idx="2202">
                <c:v>41564</c:v>
              </c:pt>
              <c:pt idx="2203">
                <c:v>41565</c:v>
              </c:pt>
              <c:pt idx="2204">
                <c:v>41568</c:v>
              </c:pt>
              <c:pt idx="2205">
                <c:v>41569</c:v>
              </c:pt>
              <c:pt idx="2206">
                <c:v>41570</c:v>
              </c:pt>
              <c:pt idx="2207">
                <c:v>41571</c:v>
              </c:pt>
              <c:pt idx="2208">
                <c:v>41572</c:v>
              </c:pt>
              <c:pt idx="2209">
                <c:v>41575</c:v>
              </c:pt>
              <c:pt idx="2210">
                <c:v>41576</c:v>
              </c:pt>
              <c:pt idx="2211">
                <c:v>41577</c:v>
              </c:pt>
              <c:pt idx="2212">
                <c:v>41578</c:v>
              </c:pt>
              <c:pt idx="2213">
                <c:v>41579</c:v>
              </c:pt>
              <c:pt idx="2214">
                <c:v>41582</c:v>
              </c:pt>
              <c:pt idx="2215">
                <c:v>41583</c:v>
              </c:pt>
              <c:pt idx="2216">
                <c:v>41584</c:v>
              </c:pt>
              <c:pt idx="2217">
                <c:v>41585</c:v>
              </c:pt>
              <c:pt idx="2218">
                <c:v>41586</c:v>
              </c:pt>
              <c:pt idx="2219">
                <c:v>41589</c:v>
              </c:pt>
              <c:pt idx="2220">
                <c:v>41590</c:v>
              </c:pt>
              <c:pt idx="2221">
                <c:v>41591</c:v>
              </c:pt>
              <c:pt idx="2222">
                <c:v>41592</c:v>
              </c:pt>
              <c:pt idx="2223">
                <c:v>41593</c:v>
              </c:pt>
              <c:pt idx="2224">
                <c:v>41596</c:v>
              </c:pt>
              <c:pt idx="2225">
                <c:v>41597</c:v>
              </c:pt>
              <c:pt idx="2226">
                <c:v>41598</c:v>
              </c:pt>
              <c:pt idx="2227">
                <c:v>41599</c:v>
              </c:pt>
              <c:pt idx="2228">
                <c:v>41600</c:v>
              </c:pt>
              <c:pt idx="2229">
                <c:v>41603</c:v>
              </c:pt>
              <c:pt idx="2230">
                <c:v>41604</c:v>
              </c:pt>
              <c:pt idx="2231">
                <c:v>41605</c:v>
              </c:pt>
              <c:pt idx="2232">
                <c:v>41606</c:v>
              </c:pt>
              <c:pt idx="2233">
                <c:v>41607</c:v>
              </c:pt>
              <c:pt idx="2234">
                <c:v>41610</c:v>
              </c:pt>
              <c:pt idx="2235">
                <c:v>41611</c:v>
              </c:pt>
              <c:pt idx="2236">
                <c:v>41612</c:v>
              </c:pt>
              <c:pt idx="2237">
                <c:v>41613</c:v>
              </c:pt>
              <c:pt idx="2238">
                <c:v>41614</c:v>
              </c:pt>
              <c:pt idx="2239">
                <c:v>41617</c:v>
              </c:pt>
              <c:pt idx="2240">
                <c:v>41618</c:v>
              </c:pt>
              <c:pt idx="2241">
                <c:v>41619</c:v>
              </c:pt>
              <c:pt idx="2242">
                <c:v>41620</c:v>
              </c:pt>
              <c:pt idx="2243">
                <c:v>41621</c:v>
              </c:pt>
              <c:pt idx="2244">
                <c:v>41624</c:v>
              </c:pt>
              <c:pt idx="2245">
                <c:v>41625</c:v>
              </c:pt>
              <c:pt idx="2246">
                <c:v>41626</c:v>
              </c:pt>
              <c:pt idx="2247">
                <c:v>41627</c:v>
              </c:pt>
              <c:pt idx="2248">
                <c:v>41628</c:v>
              </c:pt>
              <c:pt idx="2249">
                <c:v>41631</c:v>
              </c:pt>
              <c:pt idx="2250">
                <c:v>41632</c:v>
              </c:pt>
              <c:pt idx="2251">
                <c:v>41635</c:v>
              </c:pt>
              <c:pt idx="2252">
                <c:v>41638</c:v>
              </c:pt>
              <c:pt idx="2253">
                <c:v>41639</c:v>
              </c:pt>
              <c:pt idx="2254">
                <c:v>41641</c:v>
              </c:pt>
              <c:pt idx="2255">
                <c:v>41642</c:v>
              </c:pt>
              <c:pt idx="2256">
                <c:v>41645</c:v>
              </c:pt>
              <c:pt idx="2257">
                <c:v>41646</c:v>
              </c:pt>
              <c:pt idx="2258">
                <c:v>41647</c:v>
              </c:pt>
              <c:pt idx="2259">
                <c:v>41648</c:v>
              </c:pt>
              <c:pt idx="2260">
                <c:v>41649</c:v>
              </c:pt>
              <c:pt idx="2261">
                <c:v>41652</c:v>
              </c:pt>
              <c:pt idx="2262">
                <c:v>41653</c:v>
              </c:pt>
              <c:pt idx="2263">
                <c:v>41654</c:v>
              </c:pt>
              <c:pt idx="2264">
                <c:v>41655</c:v>
              </c:pt>
              <c:pt idx="2265">
                <c:v>41656</c:v>
              </c:pt>
              <c:pt idx="2266">
                <c:v>41659</c:v>
              </c:pt>
              <c:pt idx="2267">
                <c:v>41660</c:v>
              </c:pt>
              <c:pt idx="2268">
                <c:v>41661</c:v>
              </c:pt>
              <c:pt idx="2269">
                <c:v>41662</c:v>
              </c:pt>
              <c:pt idx="2270">
                <c:v>41663</c:v>
              </c:pt>
              <c:pt idx="2271">
                <c:v>41667</c:v>
              </c:pt>
              <c:pt idx="2272">
                <c:v>41668</c:v>
              </c:pt>
              <c:pt idx="2273">
                <c:v>41669</c:v>
              </c:pt>
              <c:pt idx="2274">
                <c:v>41670</c:v>
              </c:pt>
              <c:pt idx="2275">
                <c:v>41673</c:v>
              </c:pt>
              <c:pt idx="2276">
                <c:v>41674</c:v>
              </c:pt>
              <c:pt idx="2277">
                <c:v>41675</c:v>
              </c:pt>
              <c:pt idx="2278">
                <c:v>41676</c:v>
              </c:pt>
              <c:pt idx="2279">
                <c:v>41677</c:v>
              </c:pt>
              <c:pt idx="2280">
                <c:v>41680</c:v>
              </c:pt>
              <c:pt idx="2281">
                <c:v>41681</c:v>
              </c:pt>
              <c:pt idx="2282">
                <c:v>41682</c:v>
              </c:pt>
              <c:pt idx="2283">
                <c:v>41683</c:v>
              </c:pt>
              <c:pt idx="2284">
                <c:v>41684</c:v>
              </c:pt>
              <c:pt idx="2285">
                <c:v>41687</c:v>
              </c:pt>
              <c:pt idx="2286">
                <c:v>41688</c:v>
              </c:pt>
              <c:pt idx="2287">
                <c:v>41689</c:v>
              </c:pt>
              <c:pt idx="2288">
                <c:v>41690</c:v>
              </c:pt>
              <c:pt idx="2289">
                <c:v>41691</c:v>
              </c:pt>
              <c:pt idx="2290">
                <c:v>41694</c:v>
              </c:pt>
              <c:pt idx="2291">
                <c:v>41695</c:v>
              </c:pt>
              <c:pt idx="2292">
                <c:v>41696</c:v>
              </c:pt>
              <c:pt idx="2293">
                <c:v>41697</c:v>
              </c:pt>
              <c:pt idx="2294">
                <c:v>41698</c:v>
              </c:pt>
              <c:pt idx="2295">
                <c:v>41701</c:v>
              </c:pt>
              <c:pt idx="2296">
                <c:v>41702</c:v>
              </c:pt>
              <c:pt idx="2297">
                <c:v>41703</c:v>
              </c:pt>
              <c:pt idx="2298">
                <c:v>41704</c:v>
              </c:pt>
              <c:pt idx="2299">
                <c:v>41705</c:v>
              </c:pt>
              <c:pt idx="2300">
                <c:v>41708</c:v>
              </c:pt>
              <c:pt idx="2301">
                <c:v>41709</c:v>
              </c:pt>
              <c:pt idx="2302">
                <c:v>41710</c:v>
              </c:pt>
              <c:pt idx="2303">
                <c:v>41711</c:v>
              </c:pt>
              <c:pt idx="2304">
                <c:v>41712</c:v>
              </c:pt>
              <c:pt idx="2305">
                <c:v>41715</c:v>
              </c:pt>
              <c:pt idx="2306">
                <c:v>41716</c:v>
              </c:pt>
              <c:pt idx="2307">
                <c:v>41717</c:v>
              </c:pt>
              <c:pt idx="2308">
                <c:v>41718</c:v>
              </c:pt>
              <c:pt idx="2309">
                <c:v>41719</c:v>
              </c:pt>
              <c:pt idx="2310">
                <c:v>41722</c:v>
              </c:pt>
              <c:pt idx="2311">
                <c:v>41723</c:v>
              </c:pt>
              <c:pt idx="2312">
                <c:v>41724</c:v>
              </c:pt>
              <c:pt idx="2313">
                <c:v>41725</c:v>
              </c:pt>
              <c:pt idx="2314">
                <c:v>41726</c:v>
              </c:pt>
              <c:pt idx="2315">
                <c:v>41729</c:v>
              </c:pt>
              <c:pt idx="2316">
                <c:v>41730</c:v>
              </c:pt>
              <c:pt idx="2317">
                <c:v>41731</c:v>
              </c:pt>
              <c:pt idx="2318">
                <c:v>41732</c:v>
              </c:pt>
              <c:pt idx="2319">
                <c:v>41733</c:v>
              </c:pt>
              <c:pt idx="2320">
                <c:v>41736</c:v>
              </c:pt>
              <c:pt idx="2321">
                <c:v>41737</c:v>
              </c:pt>
              <c:pt idx="2322">
                <c:v>41738</c:v>
              </c:pt>
              <c:pt idx="2323">
                <c:v>41739</c:v>
              </c:pt>
              <c:pt idx="2324">
                <c:v>41740</c:v>
              </c:pt>
              <c:pt idx="2325">
                <c:v>41743</c:v>
              </c:pt>
              <c:pt idx="2326">
                <c:v>41744</c:v>
              </c:pt>
              <c:pt idx="2327">
                <c:v>41745</c:v>
              </c:pt>
              <c:pt idx="2328">
                <c:v>41746</c:v>
              </c:pt>
              <c:pt idx="2329">
                <c:v>41751</c:v>
              </c:pt>
              <c:pt idx="2330">
                <c:v>41752</c:v>
              </c:pt>
              <c:pt idx="2331">
                <c:v>41753</c:v>
              </c:pt>
              <c:pt idx="2332">
                <c:v>41757</c:v>
              </c:pt>
              <c:pt idx="2333">
                <c:v>41758</c:v>
              </c:pt>
              <c:pt idx="2334">
                <c:v>41759</c:v>
              </c:pt>
              <c:pt idx="2335">
                <c:v>41760</c:v>
              </c:pt>
              <c:pt idx="2336">
                <c:v>41761</c:v>
              </c:pt>
              <c:pt idx="2337">
                <c:v>41764</c:v>
              </c:pt>
              <c:pt idx="2338">
                <c:v>41765</c:v>
              </c:pt>
              <c:pt idx="2339">
                <c:v>41766</c:v>
              </c:pt>
              <c:pt idx="2340">
                <c:v>41767</c:v>
              </c:pt>
              <c:pt idx="2341">
                <c:v>41768</c:v>
              </c:pt>
              <c:pt idx="2342">
                <c:v>41771</c:v>
              </c:pt>
              <c:pt idx="2343">
                <c:v>41772</c:v>
              </c:pt>
              <c:pt idx="2344">
                <c:v>41773</c:v>
              </c:pt>
              <c:pt idx="2345">
                <c:v>41774</c:v>
              </c:pt>
              <c:pt idx="2346">
                <c:v>41775</c:v>
              </c:pt>
              <c:pt idx="2347">
                <c:v>41778</c:v>
              </c:pt>
              <c:pt idx="2348">
                <c:v>41779</c:v>
              </c:pt>
              <c:pt idx="2349">
                <c:v>41780</c:v>
              </c:pt>
              <c:pt idx="2350">
                <c:v>41781</c:v>
              </c:pt>
              <c:pt idx="2351">
                <c:v>41782</c:v>
              </c:pt>
              <c:pt idx="2352">
                <c:v>41785</c:v>
              </c:pt>
              <c:pt idx="2353">
                <c:v>41786</c:v>
              </c:pt>
              <c:pt idx="2354">
                <c:v>41787</c:v>
              </c:pt>
              <c:pt idx="2355">
                <c:v>41788</c:v>
              </c:pt>
              <c:pt idx="2356">
                <c:v>41789</c:v>
              </c:pt>
              <c:pt idx="2357">
                <c:v>41792</c:v>
              </c:pt>
              <c:pt idx="2358">
                <c:v>41793</c:v>
              </c:pt>
              <c:pt idx="2359">
                <c:v>41794</c:v>
              </c:pt>
              <c:pt idx="2360">
                <c:v>41795</c:v>
              </c:pt>
              <c:pt idx="2361">
                <c:v>41796</c:v>
              </c:pt>
              <c:pt idx="2362">
                <c:v>41800</c:v>
              </c:pt>
              <c:pt idx="2363">
                <c:v>41801</c:v>
              </c:pt>
              <c:pt idx="2364">
                <c:v>41802</c:v>
              </c:pt>
              <c:pt idx="2365">
                <c:v>41803</c:v>
              </c:pt>
              <c:pt idx="2366">
                <c:v>41806</c:v>
              </c:pt>
              <c:pt idx="2367">
                <c:v>41807</c:v>
              </c:pt>
              <c:pt idx="2368">
                <c:v>41808</c:v>
              </c:pt>
              <c:pt idx="2369">
                <c:v>41809</c:v>
              </c:pt>
              <c:pt idx="2370">
                <c:v>41810</c:v>
              </c:pt>
              <c:pt idx="2371">
                <c:v>41813</c:v>
              </c:pt>
              <c:pt idx="2372">
                <c:v>41814</c:v>
              </c:pt>
              <c:pt idx="2373">
                <c:v>41815</c:v>
              </c:pt>
              <c:pt idx="2374">
                <c:v>41816</c:v>
              </c:pt>
              <c:pt idx="2375">
                <c:v>41817</c:v>
              </c:pt>
              <c:pt idx="2376">
                <c:v>41820</c:v>
              </c:pt>
              <c:pt idx="2377">
                <c:v>41821</c:v>
              </c:pt>
              <c:pt idx="2378">
                <c:v>41822</c:v>
              </c:pt>
              <c:pt idx="2379">
                <c:v>41823</c:v>
              </c:pt>
              <c:pt idx="2380">
                <c:v>41824</c:v>
              </c:pt>
              <c:pt idx="2381">
                <c:v>41827</c:v>
              </c:pt>
              <c:pt idx="2382">
                <c:v>41828</c:v>
              </c:pt>
              <c:pt idx="2383">
                <c:v>41829</c:v>
              </c:pt>
              <c:pt idx="2384">
                <c:v>41830</c:v>
              </c:pt>
              <c:pt idx="2385">
                <c:v>41831</c:v>
              </c:pt>
              <c:pt idx="2386">
                <c:v>41834</c:v>
              </c:pt>
              <c:pt idx="2387">
                <c:v>41835</c:v>
              </c:pt>
              <c:pt idx="2388">
                <c:v>41836</c:v>
              </c:pt>
              <c:pt idx="2389">
                <c:v>41837</c:v>
              </c:pt>
              <c:pt idx="2390">
                <c:v>41838</c:v>
              </c:pt>
              <c:pt idx="2391">
                <c:v>41841</c:v>
              </c:pt>
              <c:pt idx="2392">
                <c:v>41842</c:v>
              </c:pt>
              <c:pt idx="2393">
                <c:v>41843</c:v>
              </c:pt>
              <c:pt idx="2394">
                <c:v>41844</c:v>
              </c:pt>
              <c:pt idx="2395">
                <c:v>41845</c:v>
              </c:pt>
              <c:pt idx="2396">
                <c:v>41848</c:v>
              </c:pt>
              <c:pt idx="2397">
                <c:v>41849</c:v>
              </c:pt>
              <c:pt idx="2398">
                <c:v>41850</c:v>
              </c:pt>
              <c:pt idx="2399">
                <c:v>41851</c:v>
              </c:pt>
              <c:pt idx="2400">
                <c:v>41852</c:v>
              </c:pt>
              <c:pt idx="2401">
                <c:v>41856</c:v>
              </c:pt>
              <c:pt idx="2402">
                <c:v>41857</c:v>
              </c:pt>
              <c:pt idx="2403">
                <c:v>41858</c:v>
              </c:pt>
              <c:pt idx="2404">
                <c:v>41859</c:v>
              </c:pt>
              <c:pt idx="2405">
                <c:v>41862</c:v>
              </c:pt>
              <c:pt idx="2406">
                <c:v>41863</c:v>
              </c:pt>
              <c:pt idx="2407">
                <c:v>41864</c:v>
              </c:pt>
              <c:pt idx="2408">
                <c:v>41865</c:v>
              </c:pt>
              <c:pt idx="2409">
                <c:v>41866</c:v>
              </c:pt>
              <c:pt idx="2410">
                <c:v>41869</c:v>
              </c:pt>
              <c:pt idx="2411">
                <c:v>41870</c:v>
              </c:pt>
              <c:pt idx="2412">
                <c:v>41871</c:v>
              </c:pt>
              <c:pt idx="2413">
                <c:v>41872</c:v>
              </c:pt>
              <c:pt idx="2414">
                <c:v>41873</c:v>
              </c:pt>
              <c:pt idx="2415">
                <c:v>41876</c:v>
              </c:pt>
              <c:pt idx="2416">
                <c:v>41877</c:v>
              </c:pt>
              <c:pt idx="2417">
                <c:v>41878</c:v>
              </c:pt>
              <c:pt idx="2418">
                <c:v>41879</c:v>
              </c:pt>
              <c:pt idx="2419">
                <c:v>41880</c:v>
              </c:pt>
              <c:pt idx="2420">
                <c:v>41883</c:v>
              </c:pt>
              <c:pt idx="2421">
                <c:v>41884</c:v>
              </c:pt>
              <c:pt idx="2422">
                <c:v>41885</c:v>
              </c:pt>
              <c:pt idx="2423">
                <c:v>41886</c:v>
              </c:pt>
              <c:pt idx="2424">
                <c:v>41887</c:v>
              </c:pt>
              <c:pt idx="2425">
                <c:v>41890</c:v>
              </c:pt>
              <c:pt idx="2426">
                <c:v>41891</c:v>
              </c:pt>
              <c:pt idx="2427">
                <c:v>41892</c:v>
              </c:pt>
              <c:pt idx="2428">
                <c:v>41893</c:v>
              </c:pt>
              <c:pt idx="2429">
                <c:v>41894</c:v>
              </c:pt>
              <c:pt idx="2430">
                <c:v>41897</c:v>
              </c:pt>
              <c:pt idx="2431">
                <c:v>41898</c:v>
              </c:pt>
              <c:pt idx="2432">
                <c:v>41899</c:v>
              </c:pt>
              <c:pt idx="2433">
                <c:v>41900</c:v>
              </c:pt>
              <c:pt idx="2434">
                <c:v>41901</c:v>
              </c:pt>
              <c:pt idx="2435">
                <c:v>41904</c:v>
              </c:pt>
              <c:pt idx="2436">
                <c:v>41905</c:v>
              </c:pt>
              <c:pt idx="2437">
                <c:v>41906</c:v>
              </c:pt>
              <c:pt idx="2438">
                <c:v>41907</c:v>
              </c:pt>
              <c:pt idx="2439">
                <c:v>41908</c:v>
              </c:pt>
              <c:pt idx="2440">
                <c:v>41911</c:v>
              </c:pt>
              <c:pt idx="2441">
                <c:v>41912</c:v>
              </c:pt>
              <c:pt idx="2442">
                <c:v>41913</c:v>
              </c:pt>
              <c:pt idx="2443">
                <c:v>41914</c:v>
              </c:pt>
              <c:pt idx="2444">
                <c:v>41915</c:v>
              </c:pt>
              <c:pt idx="2445">
                <c:v>41919</c:v>
              </c:pt>
              <c:pt idx="2446">
                <c:v>41920</c:v>
              </c:pt>
              <c:pt idx="2447">
                <c:v>41921</c:v>
              </c:pt>
              <c:pt idx="2448">
                <c:v>41922</c:v>
              </c:pt>
              <c:pt idx="2449">
                <c:v>41925</c:v>
              </c:pt>
              <c:pt idx="2450">
                <c:v>41926</c:v>
              </c:pt>
              <c:pt idx="2451">
                <c:v>41927</c:v>
              </c:pt>
              <c:pt idx="2452">
                <c:v>41928</c:v>
              </c:pt>
              <c:pt idx="2453">
                <c:v>41929</c:v>
              </c:pt>
              <c:pt idx="2454">
                <c:v>41932</c:v>
              </c:pt>
              <c:pt idx="2455">
                <c:v>41933</c:v>
              </c:pt>
              <c:pt idx="2456">
                <c:v>41934</c:v>
              </c:pt>
              <c:pt idx="2457">
                <c:v>41935</c:v>
              </c:pt>
              <c:pt idx="2458">
                <c:v>41936</c:v>
              </c:pt>
              <c:pt idx="2459">
                <c:v>41939</c:v>
              </c:pt>
              <c:pt idx="2460">
                <c:v>41940</c:v>
              </c:pt>
              <c:pt idx="2461">
                <c:v>41941</c:v>
              </c:pt>
              <c:pt idx="2462">
                <c:v>41942</c:v>
              </c:pt>
              <c:pt idx="2463">
                <c:v>41943</c:v>
              </c:pt>
              <c:pt idx="2464">
                <c:v>41946</c:v>
              </c:pt>
              <c:pt idx="2465">
                <c:v>41947</c:v>
              </c:pt>
              <c:pt idx="2466">
                <c:v>41948</c:v>
              </c:pt>
              <c:pt idx="2467">
                <c:v>41949</c:v>
              </c:pt>
              <c:pt idx="2468">
                <c:v>41950</c:v>
              </c:pt>
              <c:pt idx="2469">
                <c:v>41953</c:v>
              </c:pt>
              <c:pt idx="2470">
                <c:v>41954</c:v>
              </c:pt>
              <c:pt idx="2471">
                <c:v>41955</c:v>
              </c:pt>
              <c:pt idx="2472">
                <c:v>41956</c:v>
              </c:pt>
              <c:pt idx="2473">
                <c:v>41957</c:v>
              </c:pt>
              <c:pt idx="2474">
                <c:v>41960</c:v>
              </c:pt>
              <c:pt idx="2475">
                <c:v>41961</c:v>
              </c:pt>
              <c:pt idx="2476">
                <c:v>41962</c:v>
              </c:pt>
              <c:pt idx="2477">
                <c:v>41963</c:v>
              </c:pt>
              <c:pt idx="2478">
                <c:v>41964</c:v>
              </c:pt>
              <c:pt idx="2479">
                <c:v>41967</c:v>
              </c:pt>
              <c:pt idx="2480">
                <c:v>41968</c:v>
              </c:pt>
              <c:pt idx="2481">
                <c:v>41969</c:v>
              </c:pt>
              <c:pt idx="2482">
                <c:v>41970</c:v>
              </c:pt>
              <c:pt idx="2483">
                <c:v>41971</c:v>
              </c:pt>
              <c:pt idx="2484">
                <c:v>41974</c:v>
              </c:pt>
              <c:pt idx="2485">
                <c:v>41975</c:v>
              </c:pt>
              <c:pt idx="2486">
                <c:v>41976</c:v>
              </c:pt>
              <c:pt idx="2487">
                <c:v>41977</c:v>
              </c:pt>
              <c:pt idx="2488">
                <c:v>41978</c:v>
              </c:pt>
              <c:pt idx="2489">
                <c:v>41981</c:v>
              </c:pt>
              <c:pt idx="2490">
                <c:v>41982</c:v>
              </c:pt>
              <c:pt idx="2491">
                <c:v>41983</c:v>
              </c:pt>
              <c:pt idx="2492">
                <c:v>41984</c:v>
              </c:pt>
              <c:pt idx="2493">
                <c:v>41985</c:v>
              </c:pt>
              <c:pt idx="2494">
                <c:v>41988</c:v>
              </c:pt>
              <c:pt idx="2495">
                <c:v>41989</c:v>
              </c:pt>
              <c:pt idx="2496">
                <c:v>41990</c:v>
              </c:pt>
              <c:pt idx="2497">
                <c:v>41991</c:v>
              </c:pt>
              <c:pt idx="2498">
                <c:v>41992</c:v>
              </c:pt>
              <c:pt idx="2499">
                <c:v>41995</c:v>
              </c:pt>
              <c:pt idx="2500">
                <c:v>41996</c:v>
              </c:pt>
              <c:pt idx="2501">
                <c:v>41997</c:v>
              </c:pt>
              <c:pt idx="2502">
                <c:v>42002</c:v>
              </c:pt>
              <c:pt idx="2503">
                <c:v>42003</c:v>
              </c:pt>
              <c:pt idx="2504">
                <c:v>42004</c:v>
              </c:pt>
              <c:pt idx="2505">
                <c:v>42006</c:v>
              </c:pt>
              <c:pt idx="2506">
                <c:v>42009</c:v>
              </c:pt>
              <c:pt idx="2507">
                <c:v>42010</c:v>
              </c:pt>
              <c:pt idx="2508">
                <c:v>42011</c:v>
              </c:pt>
              <c:pt idx="2509">
                <c:v>42012</c:v>
              </c:pt>
              <c:pt idx="2510">
                <c:v>42013</c:v>
              </c:pt>
              <c:pt idx="2511">
                <c:v>42016</c:v>
              </c:pt>
              <c:pt idx="2512">
                <c:v>42017</c:v>
              </c:pt>
              <c:pt idx="2513">
                <c:v>42018</c:v>
              </c:pt>
              <c:pt idx="2514">
                <c:v>42019</c:v>
              </c:pt>
              <c:pt idx="2515">
                <c:v>42020</c:v>
              </c:pt>
              <c:pt idx="2516">
                <c:v>42023</c:v>
              </c:pt>
              <c:pt idx="2517">
                <c:v>42024</c:v>
              </c:pt>
              <c:pt idx="2518">
                <c:v>42025</c:v>
              </c:pt>
              <c:pt idx="2519">
                <c:v>42026</c:v>
              </c:pt>
              <c:pt idx="2520">
                <c:v>42027</c:v>
              </c:pt>
              <c:pt idx="2521">
                <c:v>42031</c:v>
              </c:pt>
              <c:pt idx="2522">
                <c:v>42032</c:v>
              </c:pt>
              <c:pt idx="2523">
                <c:v>42033</c:v>
              </c:pt>
              <c:pt idx="2524">
                <c:v>42034</c:v>
              </c:pt>
              <c:pt idx="2525">
                <c:v>42037</c:v>
              </c:pt>
              <c:pt idx="2526">
                <c:v>42038</c:v>
              </c:pt>
              <c:pt idx="2527">
                <c:v>42039</c:v>
              </c:pt>
              <c:pt idx="2528">
                <c:v>42040</c:v>
              </c:pt>
              <c:pt idx="2529">
                <c:v>42041</c:v>
              </c:pt>
              <c:pt idx="2530">
                <c:v>42044</c:v>
              </c:pt>
              <c:pt idx="2531">
                <c:v>42045</c:v>
              </c:pt>
              <c:pt idx="2532">
                <c:v>42046</c:v>
              </c:pt>
              <c:pt idx="2533">
                <c:v>42047</c:v>
              </c:pt>
              <c:pt idx="2534">
                <c:v>42048</c:v>
              </c:pt>
              <c:pt idx="2535">
                <c:v>42051</c:v>
              </c:pt>
              <c:pt idx="2536">
                <c:v>42052</c:v>
              </c:pt>
              <c:pt idx="2537">
                <c:v>42053</c:v>
              </c:pt>
              <c:pt idx="2538">
                <c:v>42054</c:v>
              </c:pt>
              <c:pt idx="2539">
                <c:v>42055</c:v>
              </c:pt>
              <c:pt idx="2540">
                <c:v>42058</c:v>
              </c:pt>
              <c:pt idx="2541">
                <c:v>42059</c:v>
              </c:pt>
              <c:pt idx="2542">
                <c:v>42060</c:v>
              </c:pt>
              <c:pt idx="2543">
                <c:v>42061</c:v>
              </c:pt>
              <c:pt idx="2544">
                <c:v>42062</c:v>
              </c:pt>
              <c:pt idx="2545">
                <c:v>42065</c:v>
              </c:pt>
              <c:pt idx="2546">
                <c:v>42066</c:v>
              </c:pt>
              <c:pt idx="2547">
                <c:v>42067</c:v>
              </c:pt>
              <c:pt idx="2548">
                <c:v>42068</c:v>
              </c:pt>
              <c:pt idx="2549">
                <c:v>42069</c:v>
              </c:pt>
              <c:pt idx="2550">
                <c:v>42072</c:v>
              </c:pt>
              <c:pt idx="2551">
                <c:v>42073</c:v>
              </c:pt>
              <c:pt idx="2552">
                <c:v>42074</c:v>
              </c:pt>
              <c:pt idx="2553">
                <c:v>42075</c:v>
              </c:pt>
              <c:pt idx="2554">
                <c:v>42076</c:v>
              </c:pt>
              <c:pt idx="2555">
                <c:v>42079</c:v>
              </c:pt>
              <c:pt idx="2556">
                <c:v>42080</c:v>
              </c:pt>
              <c:pt idx="2557">
                <c:v>42081</c:v>
              </c:pt>
              <c:pt idx="2558">
                <c:v>42082</c:v>
              </c:pt>
              <c:pt idx="2559">
                <c:v>42083</c:v>
              </c:pt>
              <c:pt idx="2560">
                <c:v>42086</c:v>
              </c:pt>
              <c:pt idx="2561">
                <c:v>42087</c:v>
              </c:pt>
              <c:pt idx="2562">
                <c:v>42088</c:v>
              </c:pt>
              <c:pt idx="2563">
                <c:v>42089</c:v>
              </c:pt>
              <c:pt idx="2564">
                <c:v>42090</c:v>
              </c:pt>
              <c:pt idx="2565">
                <c:v>42093</c:v>
              </c:pt>
              <c:pt idx="2566">
                <c:v>42094</c:v>
              </c:pt>
              <c:pt idx="2567">
                <c:v>42095</c:v>
              </c:pt>
              <c:pt idx="2568">
                <c:v>42096</c:v>
              </c:pt>
              <c:pt idx="2569">
                <c:v>42101</c:v>
              </c:pt>
              <c:pt idx="2570">
                <c:v>42102</c:v>
              </c:pt>
              <c:pt idx="2571">
                <c:v>42103</c:v>
              </c:pt>
              <c:pt idx="2572">
                <c:v>42104</c:v>
              </c:pt>
              <c:pt idx="2573">
                <c:v>42107</c:v>
              </c:pt>
              <c:pt idx="2574">
                <c:v>42108</c:v>
              </c:pt>
              <c:pt idx="2575">
                <c:v>42109</c:v>
              </c:pt>
              <c:pt idx="2576">
                <c:v>42110</c:v>
              </c:pt>
              <c:pt idx="2577">
                <c:v>42111</c:v>
              </c:pt>
              <c:pt idx="2578">
                <c:v>42114</c:v>
              </c:pt>
              <c:pt idx="2579">
                <c:v>42115</c:v>
              </c:pt>
              <c:pt idx="2580">
                <c:v>42116</c:v>
              </c:pt>
              <c:pt idx="2581">
                <c:v>42117</c:v>
              </c:pt>
              <c:pt idx="2582">
                <c:v>42118</c:v>
              </c:pt>
              <c:pt idx="2583">
                <c:v>42121</c:v>
              </c:pt>
              <c:pt idx="2584">
                <c:v>42122</c:v>
              </c:pt>
              <c:pt idx="2585">
                <c:v>42123</c:v>
              </c:pt>
              <c:pt idx="2586">
                <c:v>42124</c:v>
              </c:pt>
              <c:pt idx="2587">
                <c:v>42125</c:v>
              </c:pt>
              <c:pt idx="2588">
                <c:v>42128</c:v>
              </c:pt>
              <c:pt idx="2589">
                <c:v>42129</c:v>
              </c:pt>
              <c:pt idx="2590">
                <c:v>42130</c:v>
              </c:pt>
              <c:pt idx="2591">
                <c:v>42131</c:v>
              </c:pt>
              <c:pt idx="2592">
                <c:v>42132</c:v>
              </c:pt>
              <c:pt idx="2593">
                <c:v>42135</c:v>
              </c:pt>
              <c:pt idx="2594">
                <c:v>42136</c:v>
              </c:pt>
              <c:pt idx="2595">
                <c:v>42137</c:v>
              </c:pt>
              <c:pt idx="2596">
                <c:v>42138</c:v>
              </c:pt>
              <c:pt idx="2597">
                <c:v>42139</c:v>
              </c:pt>
              <c:pt idx="2598">
                <c:v>42142</c:v>
              </c:pt>
              <c:pt idx="2599">
                <c:v>42143</c:v>
              </c:pt>
              <c:pt idx="2600">
                <c:v>42144</c:v>
              </c:pt>
              <c:pt idx="2601">
                <c:v>42145</c:v>
              </c:pt>
              <c:pt idx="2602">
                <c:v>42146</c:v>
              </c:pt>
              <c:pt idx="2603">
                <c:v>42149</c:v>
              </c:pt>
              <c:pt idx="2604">
                <c:v>42150</c:v>
              </c:pt>
              <c:pt idx="2605">
                <c:v>42151</c:v>
              </c:pt>
              <c:pt idx="2606">
                <c:v>42152</c:v>
              </c:pt>
              <c:pt idx="2607">
                <c:v>42153</c:v>
              </c:pt>
              <c:pt idx="2608">
                <c:v>42156</c:v>
              </c:pt>
              <c:pt idx="2609">
                <c:v>42157</c:v>
              </c:pt>
              <c:pt idx="2610">
                <c:v>42158</c:v>
              </c:pt>
              <c:pt idx="2611">
                <c:v>42159</c:v>
              </c:pt>
              <c:pt idx="2612">
                <c:v>42160</c:v>
              </c:pt>
              <c:pt idx="2613">
                <c:v>42164</c:v>
              </c:pt>
              <c:pt idx="2614">
                <c:v>42165</c:v>
              </c:pt>
              <c:pt idx="2615">
                <c:v>42166</c:v>
              </c:pt>
              <c:pt idx="2616">
                <c:v>42167</c:v>
              </c:pt>
              <c:pt idx="2617">
                <c:v>42170</c:v>
              </c:pt>
              <c:pt idx="2618">
                <c:v>42171</c:v>
              </c:pt>
              <c:pt idx="2619">
                <c:v>42172</c:v>
              </c:pt>
              <c:pt idx="2620">
                <c:v>42173</c:v>
              </c:pt>
              <c:pt idx="2621">
                <c:v>42174</c:v>
              </c:pt>
              <c:pt idx="2622">
                <c:v>42177</c:v>
              </c:pt>
              <c:pt idx="2623">
                <c:v>42178</c:v>
              </c:pt>
              <c:pt idx="2624">
                <c:v>42179</c:v>
              </c:pt>
              <c:pt idx="2625">
                <c:v>42180</c:v>
              </c:pt>
              <c:pt idx="2626">
                <c:v>42181</c:v>
              </c:pt>
              <c:pt idx="2627">
                <c:v>42184</c:v>
              </c:pt>
              <c:pt idx="2628">
                <c:v>42185</c:v>
              </c:pt>
              <c:pt idx="2629">
                <c:v>42186</c:v>
              </c:pt>
              <c:pt idx="2630">
                <c:v>42187</c:v>
              </c:pt>
              <c:pt idx="2631">
                <c:v>42188</c:v>
              </c:pt>
              <c:pt idx="2632">
                <c:v>42191</c:v>
              </c:pt>
              <c:pt idx="2633">
                <c:v>42192</c:v>
              </c:pt>
              <c:pt idx="2634">
                <c:v>42193</c:v>
              </c:pt>
              <c:pt idx="2635">
                <c:v>42194</c:v>
              </c:pt>
              <c:pt idx="2636">
                <c:v>42195</c:v>
              </c:pt>
              <c:pt idx="2637">
                <c:v>42198</c:v>
              </c:pt>
              <c:pt idx="2638">
                <c:v>42199</c:v>
              </c:pt>
              <c:pt idx="2639">
                <c:v>42200</c:v>
              </c:pt>
              <c:pt idx="2640">
                <c:v>42201</c:v>
              </c:pt>
              <c:pt idx="2641">
                <c:v>42202</c:v>
              </c:pt>
              <c:pt idx="2642">
                <c:v>42205</c:v>
              </c:pt>
              <c:pt idx="2643">
                <c:v>42206</c:v>
              </c:pt>
              <c:pt idx="2644">
                <c:v>42207</c:v>
              </c:pt>
              <c:pt idx="2645">
                <c:v>42208</c:v>
              </c:pt>
              <c:pt idx="2646">
                <c:v>42209</c:v>
              </c:pt>
              <c:pt idx="2647">
                <c:v>42212</c:v>
              </c:pt>
              <c:pt idx="2648">
                <c:v>42213</c:v>
              </c:pt>
              <c:pt idx="2649">
                <c:v>42214</c:v>
              </c:pt>
              <c:pt idx="2650">
                <c:v>42215</c:v>
              </c:pt>
              <c:pt idx="2651">
                <c:v>42216</c:v>
              </c:pt>
              <c:pt idx="2652">
                <c:v>42220</c:v>
              </c:pt>
              <c:pt idx="2653">
                <c:v>42221</c:v>
              </c:pt>
              <c:pt idx="2654">
                <c:v>42222</c:v>
              </c:pt>
              <c:pt idx="2655">
                <c:v>42223</c:v>
              </c:pt>
              <c:pt idx="2656">
                <c:v>42226</c:v>
              </c:pt>
              <c:pt idx="2657">
                <c:v>42227</c:v>
              </c:pt>
              <c:pt idx="2658">
                <c:v>42228</c:v>
              </c:pt>
              <c:pt idx="2659">
                <c:v>42229</c:v>
              </c:pt>
              <c:pt idx="2660">
                <c:v>42230</c:v>
              </c:pt>
              <c:pt idx="2661">
                <c:v>42233</c:v>
              </c:pt>
              <c:pt idx="2662">
                <c:v>42234</c:v>
              </c:pt>
              <c:pt idx="2663">
                <c:v>42235</c:v>
              </c:pt>
              <c:pt idx="2664">
                <c:v>42236</c:v>
              </c:pt>
              <c:pt idx="2665">
                <c:v>42237</c:v>
              </c:pt>
              <c:pt idx="2666">
                <c:v>42240</c:v>
              </c:pt>
              <c:pt idx="2667">
                <c:v>42241</c:v>
              </c:pt>
              <c:pt idx="2668">
                <c:v>42242</c:v>
              </c:pt>
              <c:pt idx="2669">
                <c:v>42243</c:v>
              </c:pt>
              <c:pt idx="2670">
                <c:v>42244</c:v>
              </c:pt>
              <c:pt idx="2671">
                <c:v>42247</c:v>
              </c:pt>
              <c:pt idx="2672">
                <c:v>42248</c:v>
              </c:pt>
              <c:pt idx="2673">
                <c:v>42249</c:v>
              </c:pt>
              <c:pt idx="2674">
                <c:v>42250</c:v>
              </c:pt>
              <c:pt idx="2675">
                <c:v>42251</c:v>
              </c:pt>
              <c:pt idx="2676">
                <c:v>42254</c:v>
              </c:pt>
              <c:pt idx="2677">
                <c:v>42255</c:v>
              </c:pt>
              <c:pt idx="2678">
                <c:v>42256</c:v>
              </c:pt>
              <c:pt idx="2679">
                <c:v>42257</c:v>
              </c:pt>
              <c:pt idx="2680">
                <c:v>42258</c:v>
              </c:pt>
              <c:pt idx="2681">
                <c:v>42261</c:v>
              </c:pt>
              <c:pt idx="2682">
                <c:v>42262</c:v>
              </c:pt>
              <c:pt idx="2683">
                <c:v>42263</c:v>
              </c:pt>
              <c:pt idx="2684">
                <c:v>42264</c:v>
              </c:pt>
              <c:pt idx="2685">
                <c:v>42265</c:v>
              </c:pt>
              <c:pt idx="2686">
                <c:v>42268</c:v>
              </c:pt>
              <c:pt idx="2687">
                <c:v>42269</c:v>
              </c:pt>
              <c:pt idx="2688">
                <c:v>42270</c:v>
              </c:pt>
              <c:pt idx="2689">
                <c:v>42271</c:v>
              </c:pt>
              <c:pt idx="2690">
                <c:v>42272</c:v>
              </c:pt>
              <c:pt idx="2691">
                <c:v>42275</c:v>
              </c:pt>
              <c:pt idx="2692">
                <c:v>42276</c:v>
              </c:pt>
              <c:pt idx="2693">
                <c:v>42277</c:v>
              </c:pt>
              <c:pt idx="2694">
                <c:v>42278</c:v>
              </c:pt>
              <c:pt idx="2695">
                <c:v>42279</c:v>
              </c:pt>
              <c:pt idx="2696">
                <c:v>42283</c:v>
              </c:pt>
              <c:pt idx="2697">
                <c:v>42284</c:v>
              </c:pt>
              <c:pt idx="2698">
                <c:v>42285</c:v>
              </c:pt>
              <c:pt idx="2699">
                <c:v>42286</c:v>
              </c:pt>
              <c:pt idx="2700">
                <c:v>42289</c:v>
              </c:pt>
              <c:pt idx="2701">
                <c:v>42290</c:v>
              </c:pt>
              <c:pt idx="2702">
                <c:v>42291</c:v>
              </c:pt>
              <c:pt idx="2703">
                <c:v>42292</c:v>
              </c:pt>
              <c:pt idx="2704">
                <c:v>42293</c:v>
              </c:pt>
              <c:pt idx="2705">
                <c:v>42296</c:v>
              </c:pt>
              <c:pt idx="2706">
                <c:v>42297</c:v>
              </c:pt>
              <c:pt idx="2707">
                <c:v>42298</c:v>
              </c:pt>
              <c:pt idx="2708">
                <c:v>42299</c:v>
              </c:pt>
              <c:pt idx="2709">
                <c:v>42300</c:v>
              </c:pt>
              <c:pt idx="2710">
                <c:v>42303</c:v>
              </c:pt>
              <c:pt idx="2711">
                <c:v>42304</c:v>
              </c:pt>
              <c:pt idx="2712">
                <c:v>42305</c:v>
              </c:pt>
              <c:pt idx="2713">
                <c:v>42306</c:v>
              </c:pt>
              <c:pt idx="2714">
                <c:v>42307</c:v>
              </c:pt>
              <c:pt idx="2715">
                <c:v>42310</c:v>
              </c:pt>
              <c:pt idx="2716">
                <c:v>42311</c:v>
              </c:pt>
              <c:pt idx="2717">
                <c:v>42312</c:v>
              </c:pt>
              <c:pt idx="2718">
                <c:v>42313</c:v>
              </c:pt>
              <c:pt idx="2719">
                <c:v>42314</c:v>
              </c:pt>
              <c:pt idx="2720">
                <c:v>42317</c:v>
              </c:pt>
              <c:pt idx="2721">
                <c:v>42318</c:v>
              </c:pt>
              <c:pt idx="2722">
                <c:v>42319</c:v>
              </c:pt>
              <c:pt idx="2723">
                <c:v>42320</c:v>
              </c:pt>
              <c:pt idx="2724">
                <c:v>42321</c:v>
              </c:pt>
              <c:pt idx="2725">
                <c:v>42324</c:v>
              </c:pt>
              <c:pt idx="2726">
                <c:v>42325</c:v>
              </c:pt>
              <c:pt idx="2727">
                <c:v>42326</c:v>
              </c:pt>
              <c:pt idx="2728">
                <c:v>42327</c:v>
              </c:pt>
              <c:pt idx="2729">
                <c:v>42328</c:v>
              </c:pt>
              <c:pt idx="2730">
                <c:v>42331</c:v>
              </c:pt>
              <c:pt idx="2731">
                <c:v>42332</c:v>
              </c:pt>
              <c:pt idx="2732">
                <c:v>42333</c:v>
              </c:pt>
              <c:pt idx="2733">
                <c:v>42334</c:v>
              </c:pt>
              <c:pt idx="2734">
                <c:v>42335</c:v>
              </c:pt>
              <c:pt idx="2735">
                <c:v>42338</c:v>
              </c:pt>
              <c:pt idx="2736">
                <c:v>42339</c:v>
              </c:pt>
              <c:pt idx="2737">
                <c:v>42340</c:v>
              </c:pt>
              <c:pt idx="2738">
                <c:v>42341</c:v>
              </c:pt>
              <c:pt idx="2739">
                <c:v>42342</c:v>
              </c:pt>
              <c:pt idx="2740">
                <c:v>42345</c:v>
              </c:pt>
              <c:pt idx="2741">
                <c:v>42346</c:v>
              </c:pt>
              <c:pt idx="2742">
                <c:v>42347</c:v>
              </c:pt>
              <c:pt idx="2743">
                <c:v>42348</c:v>
              </c:pt>
              <c:pt idx="2744">
                <c:v>42349</c:v>
              </c:pt>
              <c:pt idx="2745">
                <c:v>42352</c:v>
              </c:pt>
              <c:pt idx="2746">
                <c:v>42353</c:v>
              </c:pt>
              <c:pt idx="2747">
                <c:v>42354</c:v>
              </c:pt>
              <c:pt idx="2748">
                <c:v>42355</c:v>
              </c:pt>
              <c:pt idx="2749">
                <c:v>42356</c:v>
              </c:pt>
              <c:pt idx="2750">
                <c:v>42359</c:v>
              </c:pt>
              <c:pt idx="2751">
                <c:v>42360</c:v>
              </c:pt>
              <c:pt idx="2752">
                <c:v>42361</c:v>
              </c:pt>
              <c:pt idx="2753">
                <c:v>42362</c:v>
              </c:pt>
              <c:pt idx="2754">
                <c:v>42367</c:v>
              </c:pt>
              <c:pt idx="2755">
                <c:v>42368</c:v>
              </c:pt>
              <c:pt idx="2756">
                <c:v>42369</c:v>
              </c:pt>
              <c:pt idx="2757">
                <c:v>42373</c:v>
              </c:pt>
              <c:pt idx="2758">
                <c:v>42374</c:v>
              </c:pt>
              <c:pt idx="2759">
                <c:v>42375</c:v>
              </c:pt>
              <c:pt idx="2760">
                <c:v>42376</c:v>
              </c:pt>
              <c:pt idx="2761">
                <c:v>42377</c:v>
              </c:pt>
              <c:pt idx="2762">
                <c:v>42380</c:v>
              </c:pt>
              <c:pt idx="2763">
                <c:v>42381</c:v>
              </c:pt>
              <c:pt idx="2764">
                <c:v>42382</c:v>
              </c:pt>
              <c:pt idx="2765">
                <c:v>42383</c:v>
              </c:pt>
              <c:pt idx="2766">
                <c:v>42384</c:v>
              </c:pt>
              <c:pt idx="2767">
                <c:v>42387</c:v>
              </c:pt>
              <c:pt idx="2768">
                <c:v>42388</c:v>
              </c:pt>
              <c:pt idx="2769">
                <c:v>42389</c:v>
              </c:pt>
              <c:pt idx="2770">
                <c:v>42390</c:v>
              </c:pt>
              <c:pt idx="2771">
                <c:v>42391</c:v>
              </c:pt>
              <c:pt idx="2772">
                <c:v>42394</c:v>
              </c:pt>
              <c:pt idx="2773">
                <c:v>42396</c:v>
              </c:pt>
              <c:pt idx="2774">
                <c:v>42397</c:v>
              </c:pt>
              <c:pt idx="2775">
                <c:v>42398</c:v>
              </c:pt>
              <c:pt idx="2776">
                <c:v>42401</c:v>
              </c:pt>
              <c:pt idx="2777">
                <c:v>42402</c:v>
              </c:pt>
              <c:pt idx="2778">
                <c:v>42403</c:v>
              </c:pt>
              <c:pt idx="2779">
                <c:v>42404</c:v>
              </c:pt>
              <c:pt idx="2780">
                <c:v>42405</c:v>
              </c:pt>
              <c:pt idx="2781">
                <c:v>42408</c:v>
              </c:pt>
              <c:pt idx="2782">
                <c:v>42409</c:v>
              </c:pt>
              <c:pt idx="2783">
                <c:v>42410</c:v>
              </c:pt>
              <c:pt idx="2784">
                <c:v>42411</c:v>
              </c:pt>
              <c:pt idx="2785">
                <c:v>42412</c:v>
              </c:pt>
              <c:pt idx="2786">
                <c:v>42415</c:v>
              </c:pt>
              <c:pt idx="2787">
                <c:v>42416</c:v>
              </c:pt>
              <c:pt idx="2788">
                <c:v>42417</c:v>
              </c:pt>
              <c:pt idx="2789">
                <c:v>42418</c:v>
              </c:pt>
              <c:pt idx="2790">
                <c:v>42419</c:v>
              </c:pt>
              <c:pt idx="2791">
                <c:v>42422</c:v>
              </c:pt>
              <c:pt idx="2792">
                <c:v>42423</c:v>
              </c:pt>
              <c:pt idx="2793">
                <c:v>42424</c:v>
              </c:pt>
              <c:pt idx="2794">
                <c:v>42425</c:v>
              </c:pt>
              <c:pt idx="2795">
                <c:v>42426</c:v>
              </c:pt>
              <c:pt idx="2796">
                <c:v>42429</c:v>
              </c:pt>
              <c:pt idx="2797">
                <c:v>42430</c:v>
              </c:pt>
              <c:pt idx="2798">
                <c:v>42431</c:v>
              </c:pt>
              <c:pt idx="2799">
                <c:v>42432</c:v>
              </c:pt>
              <c:pt idx="2800">
                <c:v>42433</c:v>
              </c:pt>
              <c:pt idx="2801">
                <c:v>42436</c:v>
              </c:pt>
              <c:pt idx="2802">
                <c:v>42437</c:v>
              </c:pt>
              <c:pt idx="2803">
                <c:v>42438</c:v>
              </c:pt>
              <c:pt idx="2804">
                <c:v>42439</c:v>
              </c:pt>
              <c:pt idx="2805">
                <c:v>42440</c:v>
              </c:pt>
              <c:pt idx="2806">
                <c:v>42443</c:v>
              </c:pt>
              <c:pt idx="2807">
                <c:v>42444</c:v>
              </c:pt>
              <c:pt idx="2808">
                <c:v>42445</c:v>
              </c:pt>
              <c:pt idx="2809">
                <c:v>42446</c:v>
              </c:pt>
              <c:pt idx="2810">
                <c:v>42447</c:v>
              </c:pt>
              <c:pt idx="2811">
                <c:v>42450</c:v>
              </c:pt>
              <c:pt idx="2812">
                <c:v>42451</c:v>
              </c:pt>
              <c:pt idx="2813">
                <c:v>42452</c:v>
              </c:pt>
              <c:pt idx="2814">
                <c:v>42453</c:v>
              </c:pt>
              <c:pt idx="2815">
                <c:v>42458</c:v>
              </c:pt>
              <c:pt idx="2816">
                <c:v>42459</c:v>
              </c:pt>
              <c:pt idx="2817">
                <c:v>42460</c:v>
              </c:pt>
              <c:pt idx="2818">
                <c:v>42461</c:v>
              </c:pt>
              <c:pt idx="2819">
                <c:v>42464</c:v>
              </c:pt>
              <c:pt idx="2820">
                <c:v>42465</c:v>
              </c:pt>
              <c:pt idx="2821">
                <c:v>42466</c:v>
              </c:pt>
              <c:pt idx="2822">
                <c:v>42467</c:v>
              </c:pt>
              <c:pt idx="2823">
                <c:v>42468</c:v>
              </c:pt>
              <c:pt idx="2824">
                <c:v>42471</c:v>
              </c:pt>
              <c:pt idx="2825">
                <c:v>42472</c:v>
              </c:pt>
              <c:pt idx="2826">
                <c:v>42473</c:v>
              </c:pt>
              <c:pt idx="2827">
                <c:v>42474</c:v>
              </c:pt>
              <c:pt idx="2828">
                <c:v>42475</c:v>
              </c:pt>
              <c:pt idx="2829">
                <c:v>42478</c:v>
              </c:pt>
              <c:pt idx="2830">
                <c:v>42479</c:v>
              </c:pt>
              <c:pt idx="2831">
                <c:v>42480</c:v>
              </c:pt>
              <c:pt idx="2832">
                <c:v>42481</c:v>
              </c:pt>
              <c:pt idx="2833">
                <c:v>42482</c:v>
              </c:pt>
              <c:pt idx="2834">
                <c:v>42486</c:v>
              </c:pt>
              <c:pt idx="2835">
                <c:v>42487</c:v>
              </c:pt>
              <c:pt idx="2836">
                <c:v>42488</c:v>
              </c:pt>
              <c:pt idx="2837">
                <c:v>42489</c:v>
              </c:pt>
              <c:pt idx="2838">
                <c:v>42492</c:v>
              </c:pt>
              <c:pt idx="2839">
                <c:v>42493</c:v>
              </c:pt>
              <c:pt idx="2840">
                <c:v>42494</c:v>
              </c:pt>
              <c:pt idx="2841">
                <c:v>42495</c:v>
              </c:pt>
              <c:pt idx="2842">
                <c:v>42496</c:v>
              </c:pt>
              <c:pt idx="2843">
                <c:v>42499</c:v>
              </c:pt>
              <c:pt idx="2844">
                <c:v>42500</c:v>
              </c:pt>
              <c:pt idx="2845">
                <c:v>42501</c:v>
              </c:pt>
              <c:pt idx="2846">
                <c:v>42502</c:v>
              </c:pt>
              <c:pt idx="2847">
                <c:v>42503</c:v>
              </c:pt>
              <c:pt idx="2848">
                <c:v>42506</c:v>
              </c:pt>
              <c:pt idx="2849">
                <c:v>42507</c:v>
              </c:pt>
              <c:pt idx="2850">
                <c:v>42508</c:v>
              </c:pt>
              <c:pt idx="2851">
                <c:v>42509</c:v>
              </c:pt>
              <c:pt idx="2852">
                <c:v>42510</c:v>
              </c:pt>
              <c:pt idx="2853">
                <c:v>42513</c:v>
              </c:pt>
              <c:pt idx="2854">
                <c:v>42514</c:v>
              </c:pt>
              <c:pt idx="2855">
                <c:v>42515</c:v>
              </c:pt>
              <c:pt idx="2856">
                <c:v>42516</c:v>
              </c:pt>
              <c:pt idx="2857">
                <c:v>42517</c:v>
              </c:pt>
              <c:pt idx="2858">
                <c:v>42520</c:v>
              </c:pt>
              <c:pt idx="2859">
                <c:v>42521</c:v>
              </c:pt>
              <c:pt idx="2860">
                <c:v>42522</c:v>
              </c:pt>
              <c:pt idx="2861">
                <c:v>42523</c:v>
              </c:pt>
              <c:pt idx="2862">
                <c:v>42524</c:v>
              </c:pt>
              <c:pt idx="2863">
                <c:v>42527</c:v>
              </c:pt>
              <c:pt idx="2864">
                <c:v>42528</c:v>
              </c:pt>
              <c:pt idx="2865">
                <c:v>42529</c:v>
              </c:pt>
              <c:pt idx="2866">
                <c:v>42530</c:v>
              </c:pt>
              <c:pt idx="2867">
                <c:v>42531</c:v>
              </c:pt>
              <c:pt idx="2868">
                <c:v>42535</c:v>
              </c:pt>
              <c:pt idx="2869">
                <c:v>42536</c:v>
              </c:pt>
              <c:pt idx="2870">
                <c:v>42537</c:v>
              </c:pt>
              <c:pt idx="2871">
                <c:v>42538</c:v>
              </c:pt>
              <c:pt idx="2872">
                <c:v>42541</c:v>
              </c:pt>
              <c:pt idx="2873">
                <c:v>42542</c:v>
              </c:pt>
              <c:pt idx="2874">
                <c:v>42543</c:v>
              </c:pt>
              <c:pt idx="2875">
                <c:v>42544</c:v>
              </c:pt>
              <c:pt idx="2876">
                <c:v>42545</c:v>
              </c:pt>
              <c:pt idx="2877">
                <c:v>42548</c:v>
              </c:pt>
              <c:pt idx="2878">
                <c:v>42549</c:v>
              </c:pt>
              <c:pt idx="2879">
                <c:v>42550</c:v>
              </c:pt>
              <c:pt idx="2880">
                <c:v>42551</c:v>
              </c:pt>
              <c:pt idx="2881">
                <c:v>42552</c:v>
              </c:pt>
              <c:pt idx="2882">
                <c:v>42555</c:v>
              </c:pt>
              <c:pt idx="2883">
                <c:v>42556</c:v>
              </c:pt>
              <c:pt idx="2884">
                <c:v>42557</c:v>
              </c:pt>
              <c:pt idx="2885">
                <c:v>42558</c:v>
              </c:pt>
              <c:pt idx="2886">
                <c:v>42559</c:v>
              </c:pt>
              <c:pt idx="2887">
                <c:v>42562</c:v>
              </c:pt>
              <c:pt idx="2888">
                <c:v>42563</c:v>
              </c:pt>
              <c:pt idx="2889">
                <c:v>42564</c:v>
              </c:pt>
              <c:pt idx="2890">
                <c:v>42565</c:v>
              </c:pt>
              <c:pt idx="2891">
                <c:v>42566</c:v>
              </c:pt>
              <c:pt idx="2892">
                <c:v>42569</c:v>
              </c:pt>
              <c:pt idx="2893">
                <c:v>42570</c:v>
              </c:pt>
              <c:pt idx="2894">
                <c:v>42571</c:v>
              </c:pt>
              <c:pt idx="2895">
                <c:v>42572</c:v>
              </c:pt>
              <c:pt idx="2896">
                <c:v>42573</c:v>
              </c:pt>
              <c:pt idx="2897">
                <c:v>42576</c:v>
              </c:pt>
              <c:pt idx="2898">
                <c:v>42577</c:v>
              </c:pt>
              <c:pt idx="2899">
                <c:v>42578</c:v>
              </c:pt>
              <c:pt idx="2900">
                <c:v>42579</c:v>
              </c:pt>
              <c:pt idx="2901">
                <c:v>42580</c:v>
              </c:pt>
              <c:pt idx="2902">
                <c:v>42583</c:v>
              </c:pt>
              <c:pt idx="2903">
                <c:v>42584</c:v>
              </c:pt>
              <c:pt idx="2904">
                <c:v>42585</c:v>
              </c:pt>
              <c:pt idx="2905">
                <c:v>42586</c:v>
              </c:pt>
              <c:pt idx="2906">
                <c:v>42587</c:v>
              </c:pt>
              <c:pt idx="2907">
                <c:v>42590</c:v>
              </c:pt>
              <c:pt idx="2908">
                <c:v>42591</c:v>
              </c:pt>
              <c:pt idx="2909">
                <c:v>42592</c:v>
              </c:pt>
              <c:pt idx="2910">
                <c:v>42593</c:v>
              </c:pt>
              <c:pt idx="2911">
                <c:v>42594</c:v>
              </c:pt>
              <c:pt idx="2912">
                <c:v>42597</c:v>
              </c:pt>
              <c:pt idx="2913">
                <c:v>42598</c:v>
              </c:pt>
              <c:pt idx="2914">
                <c:v>42599</c:v>
              </c:pt>
              <c:pt idx="2915">
                <c:v>42600</c:v>
              </c:pt>
              <c:pt idx="2916">
                <c:v>42601</c:v>
              </c:pt>
              <c:pt idx="2917">
                <c:v>42604</c:v>
              </c:pt>
              <c:pt idx="2918">
                <c:v>42605</c:v>
              </c:pt>
              <c:pt idx="2919">
                <c:v>42606</c:v>
              </c:pt>
              <c:pt idx="2920">
                <c:v>42607</c:v>
              </c:pt>
              <c:pt idx="2921">
                <c:v>42608</c:v>
              </c:pt>
              <c:pt idx="2922">
                <c:v>42611</c:v>
              </c:pt>
              <c:pt idx="2923">
                <c:v>42612</c:v>
              </c:pt>
              <c:pt idx="2924">
                <c:v>42613</c:v>
              </c:pt>
              <c:pt idx="2925">
                <c:v>42614</c:v>
              </c:pt>
              <c:pt idx="2926">
                <c:v>42615</c:v>
              </c:pt>
              <c:pt idx="2927">
                <c:v>42618</c:v>
              </c:pt>
              <c:pt idx="2928">
                <c:v>42619</c:v>
              </c:pt>
              <c:pt idx="2929">
                <c:v>42620</c:v>
              </c:pt>
              <c:pt idx="2930">
                <c:v>42621</c:v>
              </c:pt>
              <c:pt idx="2931">
                <c:v>42622</c:v>
              </c:pt>
              <c:pt idx="2932">
                <c:v>42625</c:v>
              </c:pt>
              <c:pt idx="2933">
                <c:v>42626</c:v>
              </c:pt>
              <c:pt idx="2934">
                <c:v>42627</c:v>
              </c:pt>
              <c:pt idx="2935">
                <c:v>42628</c:v>
              </c:pt>
              <c:pt idx="2936">
                <c:v>42629</c:v>
              </c:pt>
              <c:pt idx="2937">
                <c:v>42632</c:v>
              </c:pt>
              <c:pt idx="2938">
                <c:v>42633</c:v>
              </c:pt>
              <c:pt idx="2939">
                <c:v>42634</c:v>
              </c:pt>
              <c:pt idx="2940">
                <c:v>42635</c:v>
              </c:pt>
              <c:pt idx="2941">
                <c:v>42636</c:v>
              </c:pt>
              <c:pt idx="2942">
                <c:v>42639</c:v>
              </c:pt>
              <c:pt idx="2943">
                <c:v>42640</c:v>
              </c:pt>
              <c:pt idx="2944">
                <c:v>42641</c:v>
              </c:pt>
              <c:pt idx="2945">
                <c:v>42642</c:v>
              </c:pt>
              <c:pt idx="2946">
                <c:v>42643</c:v>
              </c:pt>
              <c:pt idx="2947">
                <c:v>42646</c:v>
              </c:pt>
              <c:pt idx="2948">
                <c:v>42647</c:v>
              </c:pt>
              <c:pt idx="2949">
                <c:v>42648</c:v>
              </c:pt>
              <c:pt idx="2950">
                <c:v>42649</c:v>
              </c:pt>
              <c:pt idx="2951">
                <c:v>42650</c:v>
              </c:pt>
              <c:pt idx="2952">
                <c:v>42653</c:v>
              </c:pt>
              <c:pt idx="2953">
                <c:v>42654</c:v>
              </c:pt>
              <c:pt idx="2954">
                <c:v>42655</c:v>
              </c:pt>
              <c:pt idx="2955">
                <c:v>42656</c:v>
              </c:pt>
              <c:pt idx="2956">
                <c:v>42657</c:v>
              </c:pt>
              <c:pt idx="2957">
                <c:v>42660</c:v>
              </c:pt>
              <c:pt idx="2958">
                <c:v>42661</c:v>
              </c:pt>
              <c:pt idx="2959">
                <c:v>42662</c:v>
              </c:pt>
              <c:pt idx="2960">
                <c:v>42663</c:v>
              </c:pt>
              <c:pt idx="2961">
                <c:v>42664</c:v>
              </c:pt>
              <c:pt idx="2962">
                <c:v>42667</c:v>
              </c:pt>
              <c:pt idx="2963">
                <c:v>42668</c:v>
              </c:pt>
              <c:pt idx="2964">
                <c:v>42669</c:v>
              </c:pt>
              <c:pt idx="2965">
                <c:v>42670</c:v>
              </c:pt>
              <c:pt idx="2966">
                <c:v>42671</c:v>
              </c:pt>
              <c:pt idx="2967">
                <c:v>42674</c:v>
              </c:pt>
              <c:pt idx="2968">
                <c:v>42675</c:v>
              </c:pt>
              <c:pt idx="2969">
                <c:v>42676</c:v>
              </c:pt>
              <c:pt idx="2970">
                <c:v>42677</c:v>
              </c:pt>
              <c:pt idx="2971">
                <c:v>42678</c:v>
              </c:pt>
              <c:pt idx="2972">
                <c:v>42681</c:v>
              </c:pt>
              <c:pt idx="2973">
                <c:v>42682</c:v>
              </c:pt>
              <c:pt idx="2974">
                <c:v>42683</c:v>
              </c:pt>
              <c:pt idx="2975">
                <c:v>42684</c:v>
              </c:pt>
              <c:pt idx="2976">
                <c:v>42685</c:v>
              </c:pt>
              <c:pt idx="2977">
                <c:v>42688</c:v>
              </c:pt>
              <c:pt idx="2978">
                <c:v>42689</c:v>
              </c:pt>
              <c:pt idx="2979">
                <c:v>42690</c:v>
              </c:pt>
              <c:pt idx="2980">
                <c:v>42691</c:v>
              </c:pt>
              <c:pt idx="2981">
                <c:v>42692</c:v>
              </c:pt>
              <c:pt idx="2982">
                <c:v>42695</c:v>
              </c:pt>
              <c:pt idx="2983">
                <c:v>42696</c:v>
              </c:pt>
              <c:pt idx="2984">
                <c:v>42697</c:v>
              </c:pt>
              <c:pt idx="2985">
                <c:v>42698</c:v>
              </c:pt>
              <c:pt idx="2986">
                <c:v>42699</c:v>
              </c:pt>
              <c:pt idx="2987">
                <c:v>42702</c:v>
              </c:pt>
              <c:pt idx="2988">
                <c:v>42703</c:v>
              </c:pt>
              <c:pt idx="2989">
                <c:v>42704</c:v>
              </c:pt>
              <c:pt idx="2990">
                <c:v>42705</c:v>
              </c:pt>
              <c:pt idx="2991">
                <c:v>42706</c:v>
              </c:pt>
              <c:pt idx="2992">
                <c:v>42709</c:v>
              </c:pt>
              <c:pt idx="2993">
                <c:v>42710</c:v>
              </c:pt>
              <c:pt idx="2994">
                <c:v>42711</c:v>
              </c:pt>
              <c:pt idx="2995">
                <c:v>42712</c:v>
              </c:pt>
              <c:pt idx="2996">
                <c:v>42713</c:v>
              </c:pt>
              <c:pt idx="2997">
                <c:v>42716</c:v>
              </c:pt>
              <c:pt idx="2998">
                <c:v>42717</c:v>
              </c:pt>
              <c:pt idx="2999">
                <c:v>42718</c:v>
              </c:pt>
              <c:pt idx="3000">
                <c:v>42719</c:v>
              </c:pt>
              <c:pt idx="3001">
                <c:v>42720</c:v>
              </c:pt>
              <c:pt idx="3002">
                <c:v>42723</c:v>
              </c:pt>
              <c:pt idx="3003">
                <c:v>42724</c:v>
              </c:pt>
              <c:pt idx="3004">
                <c:v>42725</c:v>
              </c:pt>
              <c:pt idx="3005">
                <c:v>42726</c:v>
              </c:pt>
              <c:pt idx="3006">
                <c:v>42727</c:v>
              </c:pt>
              <c:pt idx="3007">
                <c:v>42732</c:v>
              </c:pt>
              <c:pt idx="3008">
                <c:v>42733</c:v>
              </c:pt>
              <c:pt idx="3009">
                <c:v>42734</c:v>
              </c:pt>
              <c:pt idx="3010">
                <c:v>42738</c:v>
              </c:pt>
              <c:pt idx="3011">
                <c:v>42739</c:v>
              </c:pt>
              <c:pt idx="3012">
                <c:v>42740</c:v>
              </c:pt>
              <c:pt idx="3013">
                <c:v>42741</c:v>
              </c:pt>
              <c:pt idx="3014">
                <c:v>42744</c:v>
              </c:pt>
              <c:pt idx="3015">
                <c:v>42745</c:v>
              </c:pt>
              <c:pt idx="3016">
                <c:v>42746</c:v>
              </c:pt>
              <c:pt idx="3017">
                <c:v>42747</c:v>
              </c:pt>
              <c:pt idx="3018">
                <c:v>42748</c:v>
              </c:pt>
              <c:pt idx="3019">
                <c:v>42751</c:v>
              </c:pt>
              <c:pt idx="3020">
                <c:v>42752</c:v>
              </c:pt>
              <c:pt idx="3021">
                <c:v>42753</c:v>
              </c:pt>
              <c:pt idx="3022">
                <c:v>42754</c:v>
              </c:pt>
              <c:pt idx="3023">
                <c:v>42755</c:v>
              </c:pt>
              <c:pt idx="3024">
                <c:v>42758</c:v>
              </c:pt>
              <c:pt idx="3025">
                <c:v>42759</c:v>
              </c:pt>
              <c:pt idx="3026">
                <c:v>42760</c:v>
              </c:pt>
              <c:pt idx="3027">
                <c:v>42762</c:v>
              </c:pt>
              <c:pt idx="3028">
                <c:v>42765</c:v>
              </c:pt>
              <c:pt idx="3029">
                <c:v>42766</c:v>
              </c:pt>
              <c:pt idx="3030">
                <c:v>42767</c:v>
              </c:pt>
              <c:pt idx="3031">
                <c:v>42768</c:v>
              </c:pt>
              <c:pt idx="3032">
                <c:v>42769</c:v>
              </c:pt>
              <c:pt idx="3033">
                <c:v>42772</c:v>
              </c:pt>
              <c:pt idx="3034">
                <c:v>42773</c:v>
              </c:pt>
              <c:pt idx="3035">
                <c:v>42774</c:v>
              </c:pt>
              <c:pt idx="3036">
                <c:v>42775</c:v>
              </c:pt>
              <c:pt idx="3037">
                <c:v>42776</c:v>
              </c:pt>
              <c:pt idx="3038">
                <c:v>42779</c:v>
              </c:pt>
              <c:pt idx="3039">
                <c:v>42780</c:v>
              </c:pt>
              <c:pt idx="3040">
                <c:v>42781</c:v>
              </c:pt>
              <c:pt idx="3041">
                <c:v>42782</c:v>
              </c:pt>
              <c:pt idx="3042">
                <c:v>42783</c:v>
              </c:pt>
              <c:pt idx="3043">
                <c:v>42786</c:v>
              </c:pt>
              <c:pt idx="3044">
                <c:v>42787</c:v>
              </c:pt>
              <c:pt idx="3045">
                <c:v>42788</c:v>
              </c:pt>
              <c:pt idx="3046">
                <c:v>42789</c:v>
              </c:pt>
              <c:pt idx="3047">
                <c:v>42790</c:v>
              </c:pt>
              <c:pt idx="3048">
                <c:v>42793</c:v>
              </c:pt>
              <c:pt idx="3049">
                <c:v>42794</c:v>
              </c:pt>
              <c:pt idx="3050">
                <c:v>42795</c:v>
              </c:pt>
              <c:pt idx="3051">
                <c:v>42796</c:v>
              </c:pt>
              <c:pt idx="3052">
                <c:v>42797</c:v>
              </c:pt>
              <c:pt idx="3053">
                <c:v>42800</c:v>
              </c:pt>
              <c:pt idx="3054">
                <c:v>42801</c:v>
              </c:pt>
              <c:pt idx="3055">
                <c:v>42802</c:v>
              </c:pt>
              <c:pt idx="3056">
                <c:v>42803</c:v>
              </c:pt>
              <c:pt idx="3057">
                <c:v>42804</c:v>
              </c:pt>
              <c:pt idx="3058">
                <c:v>42807</c:v>
              </c:pt>
              <c:pt idx="3059">
                <c:v>42808</c:v>
              </c:pt>
              <c:pt idx="3060">
                <c:v>42809</c:v>
              </c:pt>
              <c:pt idx="3061">
                <c:v>42810</c:v>
              </c:pt>
              <c:pt idx="3062">
                <c:v>42811</c:v>
              </c:pt>
              <c:pt idx="3063">
                <c:v>42814</c:v>
              </c:pt>
              <c:pt idx="3064">
                <c:v>42815</c:v>
              </c:pt>
              <c:pt idx="3065">
                <c:v>42816</c:v>
              </c:pt>
              <c:pt idx="3066">
                <c:v>42817</c:v>
              </c:pt>
              <c:pt idx="3067">
                <c:v>42818</c:v>
              </c:pt>
              <c:pt idx="3068">
                <c:v>42821</c:v>
              </c:pt>
              <c:pt idx="3069">
                <c:v>42822</c:v>
              </c:pt>
              <c:pt idx="3070">
                <c:v>42823</c:v>
              </c:pt>
              <c:pt idx="3071">
                <c:v>42824</c:v>
              </c:pt>
              <c:pt idx="3072">
                <c:v>42825</c:v>
              </c:pt>
              <c:pt idx="3073">
                <c:v>42828</c:v>
              </c:pt>
              <c:pt idx="3074">
                <c:v>42829</c:v>
              </c:pt>
              <c:pt idx="3075">
                <c:v>42830</c:v>
              </c:pt>
              <c:pt idx="3076">
                <c:v>42831</c:v>
              </c:pt>
              <c:pt idx="3077">
                <c:v>42832</c:v>
              </c:pt>
              <c:pt idx="3078">
                <c:v>42835</c:v>
              </c:pt>
              <c:pt idx="3079">
                <c:v>42836</c:v>
              </c:pt>
              <c:pt idx="3080">
                <c:v>42837</c:v>
              </c:pt>
              <c:pt idx="3081">
                <c:v>42838</c:v>
              </c:pt>
              <c:pt idx="3082">
                <c:v>42843</c:v>
              </c:pt>
              <c:pt idx="3083">
                <c:v>42844</c:v>
              </c:pt>
              <c:pt idx="3084">
                <c:v>42845</c:v>
              </c:pt>
              <c:pt idx="3085">
                <c:v>42846</c:v>
              </c:pt>
              <c:pt idx="3086">
                <c:v>42849</c:v>
              </c:pt>
              <c:pt idx="3087">
                <c:v>42851</c:v>
              </c:pt>
              <c:pt idx="3088">
                <c:v>42852</c:v>
              </c:pt>
              <c:pt idx="3089">
                <c:v>42853</c:v>
              </c:pt>
              <c:pt idx="3090">
                <c:v>42856</c:v>
              </c:pt>
              <c:pt idx="3091">
                <c:v>42857</c:v>
              </c:pt>
              <c:pt idx="3092">
                <c:v>42858</c:v>
              </c:pt>
              <c:pt idx="3093">
                <c:v>42859</c:v>
              </c:pt>
              <c:pt idx="3094">
                <c:v>42860</c:v>
              </c:pt>
              <c:pt idx="3095">
                <c:v>42863</c:v>
              </c:pt>
              <c:pt idx="3096">
                <c:v>42864</c:v>
              </c:pt>
              <c:pt idx="3097">
                <c:v>42865</c:v>
              </c:pt>
              <c:pt idx="3098">
                <c:v>42866</c:v>
              </c:pt>
              <c:pt idx="3099">
                <c:v>42867</c:v>
              </c:pt>
              <c:pt idx="3100">
                <c:v>42870</c:v>
              </c:pt>
              <c:pt idx="3101">
                <c:v>42871</c:v>
              </c:pt>
              <c:pt idx="3102">
                <c:v>42872</c:v>
              </c:pt>
              <c:pt idx="3103">
                <c:v>42873</c:v>
              </c:pt>
              <c:pt idx="3104">
                <c:v>42874</c:v>
              </c:pt>
              <c:pt idx="3105">
                <c:v>42877</c:v>
              </c:pt>
              <c:pt idx="3106">
                <c:v>42878</c:v>
              </c:pt>
              <c:pt idx="3107">
                <c:v>42879</c:v>
              </c:pt>
              <c:pt idx="3108">
                <c:v>42880</c:v>
              </c:pt>
              <c:pt idx="3109">
                <c:v>42881</c:v>
              </c:pt>
              <c:pt idx="3110">
                <c:v>42884</c:v>
              </c:pt>
              <c:pt idx="3111">
                <c:v>42885</c:v>
              </c:pt>
              <c:pt idx="3112">
                <c:v>42886</c:v>
              </c:pt>
              <c:pt idx="3113">
                <c:v>42887</c:v>
              </c:pt>
              <c:pt idx="3114">
                <c:v>42888</c:v>
              </c:pt>
              <c:pt idx="3115">
                <c:v>42891</c:v>
              </c:pt>
              <c:pt idx="3116">
                <c:v>42892</c:v>
              </c:pt>
              <c:pt idx="3117">
                <c:v>42893</c:v>
              </c:pt>
              <c:pt idx="3118">
                <c:v>42894</c:v>
              </c:pt>
              <c:pt idx="3119">
                <c:v>42895</c:v>
              </c:pt>
              <c:pt idx="3120">
                <c:v>42899</c:v>
              </c:pt>
              <c:pt idx="3121">
                <c:v>42900</c:v>
              </c:pt>
              <c:pt idx="3122">
                <c:v>42901</c:v>
              </c:pt>
              <c:pt idx="3123">
                <c:v>42902</c:v>
              </c:pt>
              <c:pt idx="3124">
                <c:v>42905</c:v>
              </c:pt>
              <c:pt idx="3125">
                <c:v>42906</c:v>
              </c:pt>
              <c:pt idx="3126">
                <c:v>42907</c:v>
              </c:pt>
              <c:pt idx="3127">
                <c:v>42908</c:v>
              </c:pt>
              <c:pt idx="3128">
                <c:v>42909</c:v>
              </c:pt>
              <c:pt idx="3129">
                <c:v>42912</c:v>
              </c:pt>
              <c:pt idx="3130">
                <c:v>42913</c:v>
              </c:pt>
              <c:pt idx="3131">
                <c:v>42914</c:v>
              </c:pt>
              <c:pt idx="3132">
                <c:v>42915</c:v>
              </c:pt>
              <c:pt idx="3133">
                <c:v>42916</c:v>
              </c:pt>
              <c:pt idx="3134">
                <c:v>42919</c:v>
              </c:pt>
              <c:pt idx="3135">
                <c:v>42920</c:v>
              </c:pt>
              <c:pt idx="3136">
                <c:v>42921</c:v>
              </c:pt>
              <c:pt idx="3137">
                <c:v>42922</c:v>
              </c:pt>
              <c:pt idx="3138">
                <c:v>42923</c:v>
              </c:pt>
              <c:pt idx="3139">
                <c:v>42926</c:v>
              </c:pt>
              <c:pt idx="3140">
                <c:v>42927</c:v>
              </c:pt>
              <c:pt idx="3141">
                <c:v>42928</c:v>
              </c:pt>
              <c:pt idx="3142">
                <c:v>42929</c:v>
              </c:pt>
              <c:pt idx="3143">
                <c:v>42930</c:v>
              </c:pt>
              <c:pt idx="3144">
                <c:v>42933</c:v>
              </c:pt>
              <c:pt idx="3145">
                <c:v>42934</c:v>
              </c:pt>
              <c:pt idx="3146">
                <c:v>42935</c:v>
              </c:pt>
              <c:pt idx="3147">
                <c:v>42936</c:v>
              </c:pt>
              <c:pt idx="3148">
                <c:v>42937</c:v>
              </c:pt>
              <c:pt idx="3149">
                <c:v>42940</c:v>
              </c:pt>
              <c:pt idx="3150">
                <c:v>42941</c:v>
              </c:pt>
              <c:pt idx="3151">
                <c:v>42942</c:v>
              </c:pt>
              <c:pt idx="3152">
                <c:v>42943</c:v>
              </c:pt>
              <c:pt idx="3153">
                <c:v>42944</c:v>
              </c:pt>
              <c:pt idx="3154">
                <c:v>42947</c:v>
              </c:pt>
              <c:pt idx="3155">
                <c:v>42948</c:v>
              </c:pt>
              <c:pt idx="3156">
                <c:v>42949</c:v>
              </c:pt>
              <c:pt idx="3157">
                <c:v>42950</c:v>
              </c:pt>
              <c:pt idx="3158">
                <c:v>42951</c:v>
              </c:pt>
              <c:pt idx="3159">
                <c:v>42954</c:v>
              </c:pt>
              <c:pt idx="3160">
                <c:v>42955</c:v>
              </c:pt>
              <c:pt idx="3161">
                <c:v>42956</c:v>
              </c:pt>
              <c:pt idx="3162">
                <c:v>42957</c:v>
              </c:pt>
              <c:pt idx="3163">
                <c:v>42958</c:v>
              </c:pt>
              <c:pt idx="3164">
                <c:v>42961</c:v>
              </c:pt>
              <c:pt idx="3165">
                <c:v>42962</c:v>
              </c:pt>
              <c:pt idx="3166">
                <c:v>42963</c:v>
              </c:pt>
              <c:pt idx="3167">
                <c:v>42964</c:v>
              </c:pt>
              <c:pt idx="3168">
                <c:v>42965</c:v>
              </c:pt>
              <c:pt idx="3169">
                <c:v>42968</c:v>
              </c:pt>
              <c:pt idx="3170">
                <c:v>42969</c:v>
              </c:pt>
              <c:pt idx="3171">
                <c:v>42970</c:v>
              </c:pt>
              <c:pt idx="3172">
                <c:v>42971</c:v>
              </c:pt>
              <c:pt idx="3173">
                <c:v>42972</c:v>
              </c:pt>
              <c:pt idx="3174">
                <c:v>42975</c:v>
              </c:pt>
              <c:pt idx="3175">
                <c:v>42976</c:v>
              </c:pt>
              <c:pt idx="3176">
                <c:v>42977</c:v>
              </c:pt>
              <c:pt idx="3177">
                <c:v>42978</c:v>
              </c:pt>
              <c:pt idx="3178">
                <c:v>42979</c:v>
              </c:pt>
              <c:pt idx="3179">
                <c:v>42982</c:v>
              </c:pt>
              <c:pt idx="3180">
                <c:v>42983</c:v>
              </c:pt>
              <c:pt idx="3181">
                <c:v>42984</c:v>
              </c:pt>
              <c:pt idx="3182">
                <c:v>42985</c:v>
              </c:pt>
              <c:pt idx="3183">
                <c:v>42986</c:v>
              </c:pt>
              <c:pt idx="3184">
                <c:v>42989</c:v>
              </c:pt>
              <c:pt idx="3185">
                <c:v>42990</c:v>
              </c:pt>
              <c:pt idx="3186">
                <c:v>42991</c:v>
              </c:pt>
              <c:pt idx="3187">
                <c:v>42992</c:v>
              </c:pt>
              <c:pt idx="3188">
                <c:v>42993</c:v>
              </c:pt>
              <c:pt idx="3189">
                <c:v>42996</c:v>
              </c:pt>
              <c:pt idx="3190">
                <c:v>42997</c:v>
              </c:pt>
              <c:pt idx="3191">
                <c:v>42998</c:v>
              </c:pt>
              <c:pt idx="3192">
                <c:v>42999</c:v>
              </c:pt>
              <c:pt idx="3193">
                <c:v>43000</c:v>
              </c:pt>
              <c:pt idx="3194">
                <c:v>43003</c:v>
              </c:pt>
              <c:pt idx="3195">
                <c:v>43004</c:v>
              </c:pt>
              <c:pt idx="3196">
                <c:v>43005</c:v>
              </c:pt>
              <c:pt idx="3197">
                <c:v>43006</c:v>
              </c:pt>
              <c:pt idx="3198">
                <c:v>43007</c:v>
              </c:pt>
              <c:pt idx="3199">
                <c:v>43010</c:v>
              </c:pt>
              <c:pt idx="3200">
                <c:v>43011</c:v>
              </c:pt>
              <c:pt idx="3201">
                <c:v>43012</c:v>
              </c:pt>
              <c:pt idx="3202">
                <c:v>43013</c:v>
              </c:pt>
              <c:pt idx="3203">
                <c:v>43014</c:v>
              </c:pt>
              <c:pt idx="3204">
                <c:v>43017</c:v>
              </c:pt>
              <c:pt idx="3205">
                <c:v>43018</c:v>
              </c:pt>
              <c:pt idx="3206">
                <c:v>43019</c:v>
              </c:pt>
              <c:pt idx="3207">
                <c:v>43020</c:v>
              </c:pt>
              <c:pt idx="3208">
                <c:v>43021</c:v>
              </c:pt>
              <c:pt idx="3209">
                <c:v>43024</c:v>
              </c:pt>
              <c:pt idx="3210">
                <c:v>43025</c:v>
              </c:pt>
              <c:pt idx="3211">
                <c:v>43026</c:v>
              </c:pt>
              <c:pt idx="3212">
                <c:v>43027</c:v>
              </c:pt>
              <c:pt idx="3213">
                <c:v>43028</c:v>
              </c:pt>
              <c:pt idx="3214">
                <c:v>43031</c:v>
              </c:pt>
              <c:pt idx="3215">
                <c:v>43032</c:v>
              </c:pt>
              <c:pt idx="3216">
                <c:v>43033</c:v>
              </c:pt>
              <c:pt idx="3217">
                <c:v>43034</c:v>
              </c:pt>
              <c:pt idx="3218">
                <c:v>43035</c:v>
              </c:pt>
              <c:pt idx="3219">
                <c:v>43038</c:v>
              </c:pt>
              <c:pt idx="3220">
                <c:v>43039</c:v>
              </c:pt>
              <c:pt idx="3221">
                <c:v>43040</c:v>
              </c:pt>
              <c:pt idx="3222">
                <c:v>43041</c:v>
              </c:pt>
              <c:pt idx="3223">
                <c:v>43042</c:v>
              </c:pt>
              <c:pt idx="3224">
                <c:v>43045</c:v>
              </c:pt>
              <c:pt idx="3225">
                <c:v>43046</c:v>
              </c:pt>
              <c:pt idx="3226">
                <c:v>43047</c:v>
              </c:pt>
              <c:pt idx="3227">
                <c:v>43048</c:v>
              </c:pt>
              <c:pt idx="3228">
                <c:v>43049</c:v>
              </c:pt>
              <c:pt idx="3229">
                <c:v>43052</c:v>
              </c:pt>
              <c:pt idx="3230">
                <c:v>43053</c:v>
              </c:pt>
              <c:pt idx="3231">
                <c:v>43054</c:v>
              </c:pt>
              <c:pt idx="3232">
                <c:v>43055</c:v>
              </c:pt>
              <c:pt idx="3233">
                <c:v>43056</c:v>
              </c:pt>
              <c:pt idx="3234">
                <c:v>43059</c:v>
              </c:pt>
              <c:pt idx="3235">
                <c:v>43060</c:v>
              </c:pt>
              <c:pt idx="3236">
                <c:v>43061</c:v>
              </c:pt>
              <c:pt idx="3237">
                <c:v>43062</c:v>
              </c:pt>
              <c:pt idx="3238">
                <c:v>43063</c:v>
              </c:pt>
              <c:pt idx="3239">
                <c:v>43066</c:v>
              </c:pt>
              <c:pt idx="3240">
                <c:v>43067</c:v>
              </c:pt>
              <c:pt idx="3241">
                <c:v>43068</c:v>
              </c:pt>
              <c:pt idx="3242">
                <c:v>43069</c:v>
              </c:pt>
              <c:pt idx="3243">
                <c:v>43070</c:v>
              </c:pt>
              <c:pt idx="3244">
                <c:v>43073</c:v>
              </c:pt>
              <c:pt idx="3245">
                <c:v>43074</c:v>
              </c:pt>
              <c:pt idx="3246">
                <c:v>43075</c:v>
              </c:pt>
              <c:pt idx="3247">
                <c:v>43076</c:v>
              </c:pt>
              <c:pt idx="3248">
                <c:v>43077</c:v>
              </c:pt>
              <c:pt idx="3249">
                <c:v>43080</c:v>
              </c:pt>
              <c:pt idx="3250">
                <c:v>43081</c:v>
              </c:pt>
              <c:pt idx="3251">
                <c:v>43082</c:v>
              </c:pt>
              <c:pt idx="3252">
                <c:v>43083</c:v>
              </c:pt>
              <c:pt idx="3253">
                <c:v>43084</c:v>
              </c:pt>
              <c:pt idx="3254">
                <c:v>43087</c:v>
              </c:pt>
              <c:pt idx="3255">
                <c:v>43088</c:v>
              </c:pt>
              <c:pt idx="3256">
                <c:v>43089</c:v>
              </c:pt>
              <c:pt idx="3257">
                <c:v>43090</c:v>
              </c:pt>
              <c:pt idx="3258">
                <c:v>43091</c:v>
              </c:pt>
              <c:pt idx="3259">
                <c:v>43096</c:v>
              </c:pt>
              <c:pt idx="3260">
                <c:v>43097</c:v>
              </c:pt>
              <c:pt idx="3261">
                <c:v>43098</c:v>
              </c:pt>
              <c:pt idx="3262">
                <c:v>43102</c:v>
              </c:pt>
              <c:pt idx="3263">
                <c:v>43103</c:v>
              </c:pt>
              <c:pt idx="3264">
                <c:v>43104</c:v>
              </c:pt>
              <c:pt idx="3265">
                <c:v>43105</c:v>
              </c:pt>
              <c:pt idx="3266">
                <c:v>43108</c:v>
              </c:pt>
              <c:pt idx="3267">
                <c:v>43109</c:v>
              </c:pt>
              <c:pt idx="3268">
                <c:v>43110</c:v>
              </c:pt>
              <c:pt idx="3269">
                <c:v>43111</c:v>
              </c:pt>
              <c:pt idx="3270">
                <c:v>43112</c:v>
              </c:pt>
              <c:pt idx="3271">
                <c:v>43115</c:v>
              </c:pt>
              <c:pt idx="3272">
                <c:v>43116</c:v>
              </c:pt>
              <c:pt idx="3273">
                <c:v>43117</c:v>
              </c:pt>
              <c:pt idx="3274">
                <c:v>43118</c:v>
              </c:pt>
              <c:pt idx="3275">
                <c:v>43119</c:v>
              </c:pt>
              <c:pt idx="3276">
                <c:v>43122</c:v>
              </c:pt>
              <c:pt idx="3277">
                <c:v>43123</c:v>
              </c:pt>
              <c:pt idx="3278">
                <c:v>43124</c:v>
              </c:pt>
              <c:pt idx="3279">
                <c:v>43125</c:v>
              </c:pt>
              <c:pt idx="3280">
                <c:v>43129</c:v>
              </c:pt>
              <c:pt idx="3281">
                <c:v>43130</c:v>
              </c:pt>
              <c:pt idx="3282">
                <c:v>43131</c:v>
              </c:pt>
              <c:pt idx="3283">
                <c:v>43132</c:v>
              </c:pt>
              <c:pt idx="3284">
                <c:v>43133</c:v>
              </c:pt>
              <c:pt idx="3285">
                <c:v>43136</c:v>
              </c:pt>
              <c:pt idx="3286">
                <c:v>43137</c:v>
              </c:pt>
              <c:pt idx="3287">
                <c:v>43138</c:v>
              </c:pt>
              <c:pt idx="3288">
                <c:v>43139</c:v>
              </c:pt>
              <c:pt idx="3289">
                <c:v>43140</c:v>
              </c:pt>
              <c:pt idx="3290">
                <c:v>43143</c:v>
              </c:pt>
              <c:pt idx="3291">
                <c:v>43144</c:v>
              </c:pt>
              <c:pt idx="3292">
                <c:v>43145</c:v>
              </c:pt>
              <c:pt idx="3293">
                <c:v>43146</c:v>
              </c:pt>
              <c:pt idx="3294">
                <c:v>43147</c:v>
              </c:pt>
              <c:pt idx="3295">
                <c:v>43150</c:v>
              </c:pt>
              <c:pt idx="3296">
                <c:v>43151</c:v>
              </c:pt>
              <c:pt idx="3297">
                <c:v>43152</c:v>
              </c:pt>
              <c:pt idx="3298">
                <c:v>43153</c:v>
              </c:pt>
              <c:pt idx="3299">
                <c:v>43154</c:v>
              </c:pt>
              <c:pt idx="3300">
                <c:v>43157</c:v>
              </c:pt>
              <c:pt idx="3301">
                <c:v>43158</c:v>
              </c:pt>
              <c:pt idx="3302">
                <c:v>43159</c:v>
              </c:pt>
              <c:pt idx="3303">
                <c:v>43160</c:v>
              </c:pt>
              <c:pt idx="3304">
                <c:v>43161</c:v>
              </c:pt>
              <c:pt idx="3305">
                <c:v>43164</c:v>
              </c:pt>
              <c:pt idx="3306">
                <c:v>43165</c:v>
              </c:pt>
              <c:pt idx="3307">
                <c:v>43166</c:v>
              </c:pt>
              <c:pt idx="3308">
                <c:v>43167</c:v>
              </c:pt>
              <c:pt idx="3309">
                <c:v>43168</c:v>
              </c:pt>
              <c:pt idx="3310">
                <c:v>43171</c:v>
              </c:pt>
              <c:pt idx="3311">
                <c:v>43172</c:v>
              </c:pt>
              <c:pt idx="3312">
                <c:v>43173</c:v>
              </c:pt>
              <c:pt idx="3313">
                <c:v>43174</c:v>
              </c:pt>
              <c:pt idx="3314">
                <c:v>43175</c:v>
              </c:pt>
              <c:pt idx="3315">
                <c:v>43178</c:v>
              </c:pt>
              <c:pt idx="3316">
                <c:v>43179</c:v>
              </c:pt>
              <c:pt idx="3317">
                <c:v>43180</c:v>
              </c:pt>
              <c:pt idx="3318">
                <c:v>43181</c:v>
              </c:pt>
              <c:pt idx="3319">
                <c:v>43182</c:v>
              </c:pt>
              <c:pt idx="3320">
                <c:v>43185</c:v>
              </c:pt>
              <c:pt idx="3321">
                <c:v>43186</c:v>
              </c:pt>
              <c:pt idx="3322">
                <c:v>43187</c:v>
              </c:pt>
              <c:pt idx="3323">
                <c:v>43188</c:v>
              </c:pt>
              <c:pt idx="3324">
                <c:v>43193</c:v>
              </c:pt>
              <c:pt idx="3325">
                <c:v>43194</c:v>
              </c:pt>
              <c:pt idx="3326">
                <c:v>43195</c:v>
              </c:pt>
              <c:pt idx="3327">
                <c:v>43196</c:v>
              </c:pt>
              <c:pt idx="3328">
                <c:v>43199</c:v>
              </c:pt>
              <c:pt idx="3329">
                <c:v>43200</c:v>
              </c:pt>
              <c:pt idx="3330">
                <c:v>43201</c:v>
              </c:pt>
              <c:pt idx="3331">
                <c:v>43202</c:v>
              </c:pt>
              <c:pt idx="3332">
                <c:v>43203</c:v>
              </c:pt>
              <c:pt idx="3333">
                <c:v>43206</c:v>
              </c:pt>
              <c:pt idx="3334">
                <c:v>43207</c:v>
              </c:pt>
              <c:pt idx="3335">
                <c:v>43208</c:v>
              </c:pt>
              <c:pt idx="3336">
                <c:v>43209</c:v>
              </c:pt>
              <c:pt idx="3337">
                <c:v>43210</c:v>
              </c:pt>
              <c:pt idx="3338">
                <c:v>43213</c:v>
              </c:pt>
              <c:pt idx="3339">
                <c:v>43214</c:v>
              </c:pt>
              <c:pt idx="3340">
                <c:v>43216</c:v>
              </c:pt>
              <c:pt idx="3341">
                <c:v>43217</c:v>
              </c:pt>
              <c:pt idx="3342">
                <c:v>43220</c:v>
              </c:pt>
              <c:pt idx="3343">
                <c:v>43221</c:v>
              </c:pt>
              <c:pt idx="3344">
                <c:v>43222</c:v>
              </c:pt>
              <c:pt idx="3345">
                <c:v>43223</c:v>
              </c:pt>
              <c:pt idx="3346">
                <c:v>43224</c:v>
              </c:pt>
              <c:pt idx="3347">
                <c:v>43227</c:v>
              </c:pt>
              <c:pt idx="3348">
                <c:v>43228</c:v>
              </c:pt>
              <c:pt idx="3349">
                <c:v>43229</c:v>
              </c:pt>
              <c:pt idx="3350">
                <c:v>43230</c:v>
              </c:pt>
              <c:pt idx="3351">
                <c:v>43231</c:v>
              </c:pt>
              <c:pt idx="3352">
                <c:v>43234</c:v>
              </c:pt>
              <c:pt idx="3353">
                <c:v>43235</c:v>
              </c:pt>
              <c:pt idx="3354">
                <c:v>43236</c:v>
              </c:pt>
              <c:pt idx="3355">
                <c:v>43237</c:v>
              </c:pt>
              <c:pt idx="3356">
                <c:v>43238</c:v>
              </c:pt>
              <c:pt idx="3357">
                <c:v>43241</c:v>
              </c:pt>
              <c:pt idx="3358">
                <c:v>43242</c:v>
              </c:pt>
              <c:pt idx="3359">
                <c:v>43243</c:v>
              </c:pt>
              <c:pt idx="3360">
                <c:v>43244</c:v>
              </c:pt>
              <c:pt idx="3361">
                <c:v>43245</c:v>
              </c:pt>
              <c:pt idx="3362">
                <c:v>43248</c:v>
              </c:pt>
              <c:pt idx="3363">
                <c:v>43249</c:v>
              </c:pt>
              <c:pt idx="3364">
                <c:v>43250</c:v>
              </c:pt>
              <c:pt idx="3365">
                <c:v>43251</c:v>
              </c:pt>
              <c:pt idx="3366">
                <c:v>43252</c:v>
              </c:pt>
              <c:pt idx="3367">
                <c:v>43255</c:v>
              </c:pt>
              <c:pt idx="3368">
                <c:v>43256</c:v>
              </c:pt>
              <c:pt idx="3369">
                <c:v>43257</c:v>
              </c:pt>
              <c:pt idx="3370">
                <c:v>43258</c:v>
              </c:pt>
              <c:pt idx="3371">
                <c:v>43259</c:v>
              </c:pt>
              <c:pt idx="3372">
                <c:v>43263</c:v>
              </c:pt>
              <c:pt idx="3373">
                <c:v>43264</c:v>
              </c:pt>
              <c:pt idx="3374">
                <c:v>43265</c:v>
              </c:pt>
              <c:pt idx="3375">
                <c:v>43266</c:v>
              </c:pt>
              <c:pt idx="3376">
                <c:v>43269</c:v>
              </c:pt>
              <c:pt idx="3377">
                <c:v>43270</c:v>
              </c:pt>
              <c:pt idx="3378">
                <c:v>43271</c:v>
              </c:pt>
              <c:pt idx="3379">
                <c:v>43272</c:v>
              </c:pt>
              <c:pt idx="3380">
                <c:v>43273</c:v>
              </c:pt>
              <c:pt idx="3381">
                <c:v>43276</c:v>
              </c:pt>
              <c:pt idx="3382">
                <c:v>43277</c:v>
              </c:pt>
              <c:pt idx="3383">
                <c:v>43278</c:v>
              </c:pt>
              <c:pt idx="3384">
                <c:v>43279</c:v>
              </c:pt>
              <c:pt idx="3385">
                <c:v>43280</c:v>
              </c:pt>
              <c:pt idx="3386">
                <c:v>43283</c:v>
              </c:pt>
              <c:pt idx="3387">
                <c:v>43284</c:v>
              </c:pt>
              <c:pt idx="3388">
                <c:v>43285</c:v>
              </c:pt>
              <c:pt idx="3389">
                <c:v>43286</c:v>
              </c:pt>
              <c:pt idx="3390">
                <c:v>43287</c:v>
              </c:pt>
              <c:pt idx="3391">
                <c:v>43290</c:v>
              </c:pt>
              <c:pt idx="3392">
                <c:v>43291</c:v>
              </c:pt>
              <c:pt idx="3393">
                <c:v>43292</c:v>
              </c:pt>
              <c:pt idx="3394">
                <c:v>43293</c:v>
              </c:pt>
              <c:pt idx="3395">
                <c:v>43294</c:v>
              </c:pt>
              <c:pt idx="3396">
                <c:v>43297</c:v>
              </c:pt>
              <c:pt idx="3397">
                <c:v>43298</c:v>
              </c:pt>
              <c:pt idx="3398">
                <c:v>43299</c:v>
              </c:pt>
              <c:pt idx="3399">
                <c:v>43300</c:v>
              </c:pt>
              <c:pt idx="3400">
                <c:v>43301</c:v>
              </c:pt>
              <c:pt idx="3401">
                <c:v>43304</c:v>
              </c:pt>
              <c:pt idx="3402">
                <c:v>43305</c:v>
              </c:pt>
              <c:pt idx="3403">
                <c:v>43306</c:v>
              </c:pt>
              <c:pt idx="3404">
                <c:v>43307</c:v>
              </c:pt>
              <c:pt idx="3405">
                <c:v>43308</c:v>
              </c:pt>
              <c:pt idx="3406">
                <c:v>43311</c:v>
              </c:pt>
              <c:pt idx="3407">
                <c:v>43312</c:v>
              </c:pt>
              <c:pt idx="3408">
                <c:v>43313</c:v>
              </c:pt>
              <c:pt idx="3409">
                <c:v>43314</c:v>
              </c:pt>
              <c:pt idx="3410">
                <c:v>43315</c:v>
              </c:pt>
              <c:pt idx="3411">
                <c:v>43318</c:v>
              </c:pt>
              <c:pt idx="3412">
                <c:v>43319</c:v>
              </c:pt>
              <c:pt idx="3413">
                <c:v>43320</c:v>
              </c:pt>
              <c:pt idx="3414">
                <c:v>43321</c:v>
              </c:pt>
              <c:pt idx="3415">
                <c:v>43322</c:v>
              </c:pt>
              <c:pt idx="3416">
                <c:v>43325</c:v>
              </c:pt>
              <c:pt idx="3417">
                <c:v>43326</c:v>
              </c:pt>
              <c:pt idx="3418">
                <c:v>43327</c:v>
              </c:pt>
              <c:pt idx="3419">
                <c:v>43328</c:v>
              </c:pt>
              <c:pt idx="3420">
                <c:v>43329</c:v>
              </c:pt>
              <c:pt idx="3421">
                <c:v>43332</c:v>
              </c:pt>
              <c:pt idx="3422">
                <c:v>43333</c:v>
              </c:pt>
              <c:pt idx="3423">
                <c:v>43334</c:v>
              </c:pt>
              <c:pt idx="3424">
                <c:v>43335</c:v>
              </c:pt>
              <c:pt idx="3425">
                <c:v>43336</c:v>
              </c:pt>
              <c:pt idx="3426">
                <c:v>43339</c:v>
              </c:pt>
              <c:pt idx="3427">
                <c:v>43340</c:v>
              </c:pt>
              <c:pt idx="3428">
                <c:v>43341</c:v>
              </c:pt>
              <c:pt idx="3429">
                <c:v>43342</c:v>
              </c:pt>
              <c:pt idx="3430">
                <c:v>43343</c:v>
              </c:pt>
              <c:pt idx="3431">
                <c:v>43346</c:v>
              </c:pt>
              <c:pt idx="3432">
                <c:v>43347</c:v>
              </c:pt>
              <c:pt idx="3433">
                <c:v>43348</c:v>
              </c:pt>
              <c:pt idx="3434">
                <c:v>43349</c:v>
              </c:pt>
              <c:pt idx="3435">
                <c:v>43350</c:v>
              </c:pt>
              <c:pt idx="3436">
                <c:v>43353</c:v>
              </c:pt>
              <c:pt idx="3437">
                <c:v>43354</c:v>
              </c:pt>
              <c:pt idx="3438">
                <c:v>43355</c:v>
              </c:pt>
              <c:pt idx="3439">
                <c:v>43356</c:v>
              </c:pt>
              <c:pt idx="3440">
                <c:v>43357</c:v>
              </c:pt>
              <c:pt idx="3441">
                <c:v>43360</c:v>
              </c:pt>
              <c:pt idx="3442">
                <c:v>43361</c:v>
              </c:pt>
              <c:pt idx="3443">
                <c:v>43362</c:v>
              </c:pt>
              <c:pt idx="3444">
                <c:v>43363</c:v>
              </c:pt>
              <c:pt idx="3445">
                <c:v>43364</c:v>
              </c:pt>
              <c:pt idx="3446">
                <c:v>43367</c:v>
              </c:pt>
              <c:pt idx="3447">
                <c:v>43368</c:v>
              </c:pt>
              <c:pt idx="3448">
                <c:v>43369</c:v>
              </c:pt>
              <c:pt idx="3449">
                <c:v>43370</c:v>
              </c:pt>
              <c:pt idx="3450">
                <c:v>43371</c:v>
              </c:pt>
              <c:pt idx="3451">
                <c:v>43374</c:v>
              </c:pt>
              <c:pt idx="3452">
                <c:v>43375</c:v>
              </c:pt>
              <c:pt idx="3453">
                <c:v>43376</c:v>
              </c:pt>
              <c:pt idx="3454">
                <c:v>43377</c:v>
              </c:pt>
              <c:pt idx="3455">
                <c:v>43378</c:v>
              </c:pt>
              <c:pt idx="3456">
                <c:v>43381</c:v>
              </c:pt>
              <c:pt idx="3457">
                <c:v>43382</c:v>
              </c:pt>
              <c:pt idx="3458">
                <c:v>43383</c:v>
              </c:pt>
              <c:pt idx="3459">
                <c:v>43384</c:v>
              </c:pt>
              <c:pt idx="3460">
                <c:v>43385</c:v>
              </c:pt>
              <c:pt idx="3461">
                <c:v>43388</c:v>
              </c:pt>
              <c:pt idx="3462">
                <c:v>43389</c:v>
              </c:pt>
              <c:pt idx="3463">
                <c:v>43390</c:v>
              </c:pt>
              <c:pt idx="3464">
                <c:v>43391</c:v>
              </c:pt>
              <c:pt idx="3465">
                <c:v>43392</c:v>
              </c:pt>
              <c:pt idx="3466">
                <c:v>43395</c:v>
              </c:pt>
              <c:pt idx="3467">
                <c:v>43396</c:v>
              </c:pt>
              <c:pt idx="3468">
                <c:v>43397</c:v>
              </c:pt>
              <c:pt idx="3469">
                <c:v>43398</c:v>
              </c:pt>
              <c:pt idx="3470">
                <c:v>43399</c:v>
              </c:pt>
              <c:pt idx="3471">
                <c:v>43402</c:v>
              </c:pt>
              <c:pt idx="3472">
                <c:v>43403</c:v>
              </c:pt>
              <c:pt idx="3473">
                <c:v>43404</c:v>
              </c:pt>
              <c:pt idx="3474">
                <c:v>43405</c:v>
              </c:pt>
              <c:pt idx="3475">
                <c:v>43646</c:v>
              </c:pt>
            </c:numLit>
          </c:xVal>
          <c:yVal>
            <c:numLit>
              <c:formatCode>General</c:formatCode>
              <c:ptCount val="3476"/>
              <c:pt idx="0">
                <c:v>6.57</c:v>
              </c:pt>
              <c:pt idx="1">
                <c:v>6.57</c:v>
              </c:pt>
              <c:pt idx="2">
                <c:v>6.57</c:v>
              </c:pt>
              <c:pt idx="3">
                <c:v>6.57</c:v>
              </c:pt>
              <c:pt idx="4">
                <c:v>6.57</c:v>
              </c:pt>
              <c:pt idx="5">
                <c:v>6.57</c:v>
              </c:pt>
              <c:pt idx="6">
                <c:v>6.57</c:v>
              </c:pt>
              <c:pt idx="7">
                <c:v>6.57</c:v>
              </c:pt>
              <c:pt idx="8">
                <c:v>6.57</c:v>
              </c:pt>
              <c:pt idx="9">
                <c:v>6.57</c:v>
              </c:pt>
              <c:pt idx="10">
                <c:v>6.57</c:v>
              </c:pt>
              <c:pt idx="11">
                <c:v>6.57</c:v>
              </c:pt>
              <c:pt idx="12">
                <c:v>6.57</c:v>
              </c:pt>
              <c:pt idx="13">
                <c:v>6.57</c:v>
              </c:pt>
              <c:pt idx="14">
                <c:v>6.57</c:v>
              </c:pt>
              <c:pt idx="15">
                <c:v>6.57</c:v>
              </c:pt>
              <c:pt idx="16">
                <c:v>6.57</c:v>
              </c:pt>
              <c:pt idx="17">
                <c:v>6.57</c:v>
              </c:pt>
              <c:pt idx="18">
                <c:v>6.57</c:v>
              </c:pt>
              <c:pt idx="19">
                <c:v>6.57</c:v>
              </c:pt>
              <c:pt idx="20">
                <c:v>6.57</c:v>
              </c:pt>
              <c:pt idx="21">
                <c:v>6.57</c:v>
              </c:pt>
              <c:pt idx="22">
                <c:v>6.57</c:v>
              </c:pt>
              <c:pt idx="23">
                <c:v>6.57</c:v>
              </c:pt>
              <c:pt idx="24">
                <c:v>6.57</c:v>
              </c:pt>
              <c:pt idx="25">
                <c:v>6.57</c:v>
              </c:pt>
              <c:pt idx="26">
                <c:v>6.57</c:v>
              </c:pt>
              <c:pt idx="27">
                <c:v>6.57</c:v>
              </c:pt>
              <c:pt idx="28">
                <c:v>6.57</c:v>
              </c:pt>
              <c:pt idx="29">
                <c:v>6.57</c:v>
              </c:pt>
              <c:pt idx="30">
                <c:v>6.57</c:v>
              </c:pt>
              <c:pt idx="31">
                <c:v>6.57</c:v>
              </c:pt>
              <c:pt idx="32">
                <c:v>6.57</c:v>
              </c:pt>
              <c:pt idx="33">
                <c:v>6.57</c:v>
              </c:pt>
              <c:pt idx="34">
                <c:v>6.57</c:v>
              </c:pt>
              <c:pt idx="35">
                <c:v>6.57</c:v>
              </c:pt>
              <c:pt idx="36">
                <c:v>6.57</c:v>
              </c:pt>
              <c:pt idx="37">
                <c:v>6.57</c:v>
              </c:pt>
              <c:pt idx="38">
                <c:v>6.57</c:v>
              </c:pt>
              <c:pt idx="39">
                <c:v>6.57</c:v>
              </c:pt>
              <c:pt idx="40">
                <c:v>6.57</c:v>
              </c:pt>
              <c:pt idx="41">
                <c:v>6.57</c:v>
              </c:pt>
              <c:pt idx="42">
                <c:v>6.57</c:v>
              </c:pt>
              <c:pt idx="43">
                <c:v>6.57</c:v>
              </c:pt>
              <c:pt idx="44">
                <c:v>6.57</c:v>
              </c:pt>
              <c:pt idx="45">
                <c:v>6.57</c:v>
              </c:pt>
              <c:pt idx="46">
                <c:v>6.57</c:v>
              </c:pt>
              <c:pt idx="47">
                <c:v>6.57</c:v>
              </c:pt>
              <c:pt idx="48">
                <c:v>6.57</c:v>
              </c:pt>
              <c:pt idx="49">
                <c:v>6.57</c:v>
              </c:pt>
              <c:pt idx="50">
                <c:v>6.57</c:v>
              </c:pt>
              <c:pt idx="51">
                <c:v>6.57</c:v>
              </c:pt>
              <c:pt idx="52">
                <c:v>6.57</c:v>
              </c:pt>
              <c:pt idx="53">
                <c:v>6.57</c:v>
              </c:pt>
              <c:pt idx="54">
                <c:v>6.57</c:v>
              </c:pt>
              <c:pt idx="55">
                <c:v>6.57</c:v>
              </c:pt>
              <c:pt idx="56">
                <c:v>6.57</c:v>
              </c:pt>
              <c:pt idx="57">
                <c:v>6.57</c:v>
              </c:pt>
              <c:pt idx="58">
                <c:v>6.57</c:v>
              </c:pt>
              <c:pt idx="59">
                <c:v>6.57</c:v>
              </c:pt>
              <c:pt idx="60">
                <c:v>6.57</c:v>
              </c:pt>
              <c:pt idx="61">
                <c:v>6.57</c:v>
              </c:pt>
              <c:pt idx="62">
                <c:v>6.57</c:v>
              </c:pt>
              <c:pt idx="63">
                <c:v>6.57</c:v>
              </c:pt>
              <c:pt idx="64">
                <c:v>6.57</c:v>
              </c:pt>
              <c:pt idx="65">
                <c:v>6.57</c:v>
              </c:pt>
              <c:pt idx="66">
                <c:v>6.57</c:v>
              </c:pt>
              <c:pt idx="67">
                <c:v>6.57</c:v>
              </c:pt>
              <c:pt idx="68">
                <c:v>6.57</c:v>
              </c:pt>
              <c:pt idx="69">
                <c:v>6.57</c:v>
              </c:pt>
              <c:pt idx="70">
                <c:v>6.57</c:v>
              </c:pt>
              <c:pt idx="71">
                <c:v>6.57</c:v>
              </c:pt>
              <c:pt idx="72">
                <c:v>6.57</c:v>
              </c:pt>
              <c:pt idx="73">
                <c:v>6.57</c:v>
              </c:pt>
              <c:pt idx="74">
                <c:v>6.57</c:v>
              </c:pt>
              <c:pt idx="75">
                <c:v>6.57</c:v>
              </c:pt>
              <c:pt idx="76">
                <c:v>6.57</c:v>
              </c:pt>
              <c:pt idx="77">
                <c:v>6.57</c:v>
              </c:pt>
              <c:pt idx="78">
                <c:v>6.57</c:v>
              </c:pt>
              <c:pt idx="79">
                <c:v>6.57</c:v>
              </c:pt>
              <c:pt idx="80">
                <c:v>6.57</c:v>
              </c:pt>
              <c:pt idx="81">
                <c:v>6.57</c:v>
              </c:pt>
              <c:pt idx="82">
                <c:v>6.57</c:v>
              </c:pt>
              <c:pt idx="83">
                <c:v>6.57</c:v>
              </c:pt>
              <c:pt idx="84">
                <c:v>6.57</c:v>
              </c:pt>
              <c:pt idx="85">
                <c:v>6.57</c:v>
              </c:pt>
              <c:pt idx="86">
                <c:v>6.57</c:v>
              </c:pt>
              <c:pt idx="87">
                <c:v>6.57</c:v>
              </c:pt>
              <c:pt idx="88">
                <c:v>6.57</c:v>
              </c:pt>
              <c:pt idx="89">
                <c:v>6.57</c:v>
              </c:pt>
              <c:pt idx="90">
                <c:v>6.57</c:v>
              </c:pt>
              <c:pt idx="91">
                <c:v>6.57</c:v>
              </c:pt>
              <c:pt idx="92">
                <c:v>6.57</c:v>
              </c:pt>
              <c:pt idx="93">
                <c:v>6.57</c:v>
              </c:pt>
              <c:pt idx="94">
                <c:v>6.57</c:v>
              </c:pt>
              <c:pt idx="95">
                <c:v>6.57</c:v>
              </c:pt>
              <c:pt idx="96">
                <c:v>6.57</c:v>
              </c:pt>
              <c:pt idx="97">
                <c:v>6.57</c:v>
              </c:pt>
              <c:pt idx="98">
                <c:v>6.57</c:v>
              </c:pt>
              <c:pt idx="99">
                <c:v>6.57</c:v>
              </c:pt>
              <c:pt idx="100">
                <c:v>6.57</c:v>
              </c:pt>
              <c:pt idx="101">
                <c:v>6.57</c:v>
              </c:pt>
              <c:pt idx="102">
                <c:v>6.57</c:v>
              </c:pt>
              <c:pt idx="103">
                <c:v>6.57</c:v>
              </c:pt>
              <c:pt idx="104">
                <c:v>6.57</c:v>
              </c:pt>
              <c:pt idx="105">
                <c:v>6.57</c:v>
              </c:pt>
              <c:pt idx="106">
                <c:v>6.57</c:v>
              </c:pt>
              <c:pt idx="107">
                <c:v>6.57</c:v>
              </c:pt>
              <c:pt idx="108">
                <c:v>6.57</c:v>
              </c:pt>
              <c:pt idx="109">
                <c:v>6.57</c:v>
              </c:pt>
              <c:pt idx="110">
                <c:v>6.57</c:v>
              </c:pt>
              <c:pt idx="111">
                <c:v>6.57</c:v>
              </c:pt>
              <c:pt idx="112">
                <c:v>6.57</c:v>
              </c:pt>
              <c:pt idx="113">
                <c:v>6.57</c:v>
              </c:pt>
              <c:pt idx="114">
                <c:v>6.57</c:v>
              </c:pt>
              <c:pt idx="115">
                <c:v>6.57</c:v>
              </c:pt>
              <c:pt idx="116">
                <c:v>6.57</c:v>
              </c:pt>
              <c:pt idx="117">
                <c:v>6.57</c:v>
              </c:pt>
              <c:pt idx="118">
                <c:v>6.57</c:v>
              </c:pt>
              <c:pt idx="119">
                <c:v>6.57</c:v>
              </c:pt>
              <c:pt idx="120">
                <c:v>6.57</c:v>
              </c:pt>
              <c:pt idx="121">
                <c:v>6.57</c:v>
              </c:pt>
              <c:pt idx="122">
                <c:v>6.57</c:v>
              </c:pt>
              <c:pt idx="123">
                <c:v>6.57</c:v>
              </c:pt>
              <c:pt idx="124">
                <c:v>6.57</c:v>
              </c:pt>
              <c:pt idx="125">
                <c:v>6.57</c:v>
              </c:pt>
              <c:pt idx="126">
                <c:v>6.57</c:v>
              </c:pt>
              <c:pt idx="127">
                <c:v>6.57</c:v>
              </c:pt>
              <c:pt idx="128">
                <c:v>6.57</c:v>
              </c:pt>
              <c:pt idx="129">
                <c:v>6.57</c:v>
              </c:pt>
              <c:pt idx="130">
                <c:v>6.57</c:v>
              </c:pt>
              <c:pt idx="131">
                <c:v>6.57</c:v>
              </c:pt>
              <c:pt idx="132">
                <c:v>6.57</c:v>
              </c:pt>
              <c:pt idx="133">
                <c:v>6.57</c:v>
              </c:pt>
              <c:pt idx="134">
                <c:v>6.57</c:v>
              </c:pt>
              <c:pt idx="135">
                <c:v>6.57</c:v>
              </c:pt>
              <c:pt idx="136">
                <c:v>6.57</c:v>
              </c:pt>
              <c:pt idx="137">
                <c:v>6.57</c:v>
              </c:pt>
              <c:pt idx="138">
                <c:v>6.57</c:v>
              </c:pt>
              <c:pt idx="139">
                <c:v>6.57</c:v>
              </c:pt>
              <c:pt idx="140">
                <c:v>6.57</c:v>
              </c:pt>
              <c:pt idx="141">
                <c:v>6.57</c:v>
              </c:pt>
              <c:pt idx="142">
                <c:v>6.57</c:v>
              </c:pt>
              <c:pt idx="143">
                <c:v>6.57</c:v>
              </c:pt>
              <c:pt idx="144">
                <c:v>6.57</c:v>
              </c:pt>
              <c:pt idx="145">
                <c:v>6.57</c:v>
              </c:pt>
              <c:pt idx="146">
                <c:v>6.57</c:v>
              </c:pt>
              <c:pt idx="147">
                <c:v>6.57</c:v>
              </c:pt>
              <c:pt idx="148">
                <c:v>6.57</c:v>
              </c:pt>
              <c:pt idx="149">
                <c:v>6.57</c:v>
              </c:pt>
              <c:pt idx="150">
                <c:v>6.57</c:v>
              </c:pt>
              <c:pt idx="151">
                <c:v>6.57</c:v>
              </c:pt>
              <c:pt idx="152">
                <c:v>6.57</c:v>
              </c:pt>
              <c:pt idx="153">
                <c:v>6.57</c:v>
              </c:pt>
              <c:pt idx="154">
                <c:v>6.57</c:v>
              </c:pt>
              <c:pt idx="155">
                <c:v>6.57</c:v>
              </c:pt>
              <c:pt idx="156">
                <c:v>6.57</c:v>
              </c:pt>
              <c:pt idx="157">
                <c:v>6.57</c:v>
              </c:pt>
              <c:pt idx="158">
                <c:v>6.57</c:v>
              </c:pt>
              <c:pt idx="159">
                <c:v>6.57</c:v>
              </c:pt>
              <c:pt idx="160">
                <c:v>6.57</c:v>
              </c:pt>
              <c:pt idx="161">
                <c:v>6.57</c:v>
              </c:pt>
              <c:pt idx="162">
                <c:v>6.57</c:v>
              </c:pt>
              <c:pt idx="163">
                <c:v>6.57</c:v>
              </c:pt>
              <c:pt idx="164">
                <c:v>6.57</c:v>
              </c:pt>
              <c:pt idx="165">
                <c:v>6.57</c:v>
              </c:pt>
              <c:pt idx="166">
                <c:v>6.57</c:v>
              </c:pt>
              <c:pt idx="167">
                <c:v>6.57</c:v>
              </c:pt>
              <c:pt idx="168">
                <c:v>6.57</c:v>
              </c:pt>
              <c:pt idx="169">
                <c:v>6.57</c:v>
              </c:pt>
              <c:pt idx="170">
                <c:v>6.57</c:v>
              </c:pt>
              <c:pt idx="171">
                <c:v>6.57</c:v>
              </c:pt>
              <c:pt idx="172">
                <c:v>6.57</c:v>
              </c:pt>
              <c:pt idx="173">
                <c:v>6.57</c:v>
              </c:pt>
              <c:pt idx="174">
                <c:v>6.57</c:v>
              </c:pt>
              <c:pt idx="175">
                <c:v>6.57</c:v>
              </c:pt>
              <c:pt idx="176">
                <c:v>6.57</c:v>
              </c:pt>
              <c:pt idx="177">
                <c:v>6.57</c:v>
              </c:pt>
              <c:pt idx="178">
                <c:v>6.57</c:v>
              </c:pt>
              <c:pt idx="179">
                <c:v>6.57</c:v>
              </c:pt>
              <c:pt idx="180">
                <c:v>6.57</c:v>
              </c:pt>
              <c:pt idx="181">
                <c:v>6.57</c:v>
              </c:pt>
              <c:pt idx="182">
                <c:v>6.57</c:v>
              </c:pt>
              <c:pt idx="183">
                <c:v>6.57</c:v>
              </c:pt>
              <c:pt idx="184">
                <c:v>6.57</c:v>
              </c:pt>
              <c:pt idx="185">
                <c:v>6.57</c:v>
              </c:pt>
              <c:pt idx="186">
                <c:v>6.57</c:v>
              </c:pt>
              <c:pt idx="187">
                <c:v>6.57</c:v>
              </c:pt>
              <c:pt idx="188">
                <c:v>6.57</c:v>
              </c:pt>
              <c:pt idx="189">
                <c:v>6.57</c:v>
              </c:pt>
              <c:pt idx="190">
                <c:v>6.57</c:v>
              </c:pt>
              <c:pt idx="191">
                <c:v>6.57</c:v>
              </c:pt>
              <c:pt idx="192">
                <c:v>6.57</c:v>
              </c:pt>
              <c:pt idx="193">
                <c:v>6.57</c:v>
              </c:pt>
              <c:pt idx="194">
                <c:v>6.57</c:v>
              </c:pt>
              <c:pt idx="195">
                <c:v>6.57</c:v>
              </c:pt>
              <c:pt idx="196">
                <c:v>6.57</c:v>
              </c:pt>
              <c:pt idx="197">
                <c:v>6.57</c:v>
              </c:pt>
              <c:pt idx="198">
                <c:v>6.57</c:v>
              </c:pt>
              <c:pt idx="199">
                <c:v>6.57</c:v>
              </c:pt>
              <c:pt idx="200">
                <c:v>6.57</c:v>
              </c:pt>
              <c:pt idx="201">
                <c:v>6.57</c:v>
              </c:pt>
              <c:pt idx="202">
                <c:v>6.57</c:v>
              </c:pt>
              <c:pt idx="203">
                <c:v>6.57</c:v>
              </c:pt>
              <c:pt idx="204">
                <c:v>6.57</c:v>
              </c:pt>
              <c:pt idx="205">
                <c:v>6.57</c:v>
              </c:pt>
              <c:pt idx="206">
                <c:v>6.57</c:v>
              </c:pt>
              <c:pt idx="207">
                <c:v>6.57</c:v>
              </c:pt>
              <c:pt idx="208">
                <c:v>6.57</c:v>
              </c:pt>
              <c:pt idx="209">
                <c:v>6.57</c:v>
              </c:pt>
              <c:pt idx="210">
                <c:v>6.57</c:v>
              </c:pt>
              <c:pt idx="211">
                <c:v>6.57</c:v>
              </c:pt>
              <c:pt idx="212">
                <c:v>6.57</c:v>
              </c:pt>
              <c:pt idx="213">
                <c:v>6.57</c:v>
              </c:pt>
              <c:pt idx="214">
                <c:v>6.57</c:v>
              </c:pt>
              <c:pt idx="215">
                <c:v>6.57</c:v>
              </c:pt>
              <c:pt idx="216">
                <c:v>6.57</c:v>
              </c:pt>
              <c:pt idx="217">
                <c:v>6.57</c:v>
              </c:pt>
              <c:pt idx="218">
                <c:v>6.57</c:v>
              </c:pt>
              <c:pt idx="219">
                <c:v>6.57</c:v>
              </c:pt>
              <c:pt idx="220">
                <c:v>6.57</c:v>
              </c:pt>
              <c:pt idx="221">
                <c:v>6.57</c:v>
              </c:pt>
              <c:pt idx="222">
                <c:v>6.57</c:v>
              </c:pt>
              <c:pt idx="223">
                <c:v>6.57</c:v>
              </c:pt>
              <c:pt idx="224">
                <c:v>6.57</c:v>
              </c:pt>
              <c:pt idx="225">
                <c:v>6.57</c:v>
              </c:pt>
              <c:pt idx="226">
                <c:v>6.57</c:v>
              </c:pt>
              <c:pt idx="227">
                <c:v>6.57</c:v>
              </c:pt>
              <c:pt idx="228">
                <c:v>6.57</c:v>
              </c:pt>
              <c:pt idx="229">
                <c:v>6.57</c:v>
              </c:pt>
              <c:pt idx="230">
                <c:v>6.57</c:v>
              </c:pt>
              <c:pt idx="231">
                <c:v>6.57</c:v>
              </c:pt>
              <c:pt idx="232">
                <c:v>6.57</c:v>
              </c:pt>
              <c:pt idx="233">
                <c:v>6.57</c:v>
              </c:pt>
              <c:pt idx="234">
                <c:v>6.57</c:v>
              </c:pt>
              <c:pt idx="235">
                <c:v>6.57</c:v>
              </c:pt>
              <c:pt idx="236">
                <c:v>6.57</c:v>
              </c:pt>
              <c:pt idx="237">
                <c:v>6.57</c:v>
              </c:pt>
              <c:pt idx="238">
                <c:v>6.57</c:v>
              </c:pt>
              <c:pt idx="239">
                <c:v>6.57</c:v>
              </c:pt>
              <c:pt idx="240">
                <c:v>6.57</c:v>
              </c:pt>
              <c:pt idx="241">
                <c:v>6.57</c:v>
              </c:pt>
              <c:pt idx="242">
                <c:v>6.57</c:v>
              </c:pt>
              <c:pt idx="243">
                <c:v>6.57</c:v>
              </c:pt>
              <c:pt idx="244">
                <c:v>6.57</c:v>
              </c:pt>
              <c:pt idx="245">
                <c:v>6.57</c:v>
              </c:pt>
              <c:pt idx="246">
                <c:v>6.57</c:v>
              </c:pt>
              <c:pt idx="247">
                <c:v>6.57</c:v>
              </c:pt>
              <c:pt idx="248">
                <c:v>6.57</c:v>
              </c:pt>
              <c:pt idx="249">
                <c:v>6.57</c:v>
              </c:pt>
              <c:pt idx="250">
                <c:v>6.57</c:v>
              </c:pt>
              <c:pt idx="251">
                <c:v>6.57</c:v>
              </c:pt>
              <c:pt idx="252">
                <c:v>6.57</c:v>
              </c:pt>
              <c:pt idx="253">
                <c:v>6.57</c:v>
              </c:pt>
              <c:pt idx="254">
                <c:v>6.57</c:v>
              </c:pt>
              <c:pt idx="255">
                <c:v>6.57</c:v>
              </c:pt>
              <c:pt idx="256">
                <c:v>6.57</c:v>
              </c:pt>
              <c:pt idx="257">
                <c:v>6.57</c:v>
              </c:pt>
              <c:pt idx="258">
                <c:v>6.57</c:v>
              </c:pt>
              <c:pt idx="259">
                <c:v>6.57</c:v>
              </c:pt>
              <c:pt idx="260">
                <c:v>6.57</c:v>
              </c:pt>
              <c:pt idx="261">
                <c:v>6.57</c:v>
              </c:pt>
              <c:pt idx="262">
                <c:v>6.57</c:v>
              </c:pt>
              <c:pt idx="263">
                <c:v>6.57</c:v>
              </c:pt>
              <c:pt idx="264">
                <c:v>6.57</c:v>
              </c:pt>
              <c:pt idx="265">
                <c:v>6.57</c:v>
              </c:pt>
              <c:pt idx="266">
                <c:v>6.57</c:v>
              </c:pt>
              <c:pt idx="267">
                <c:v>6.57</c:v>
              </c:pt>
              <c:pt idx="268">
                <c:v>6.57</c:v>
              </c:pt>
              <c:pt idx="269">
                <c:v>6.57</c:v>
              </c:pt>
              <c:pt idx="270">
                <c:v>6.57</c:v>
              </c:pt>
              <c:pt idx="271">
                <c:v>6.57</c:v>
              </c:pt>
              <c:pt idx="272">
                <c:v>6.57</c:v>
              </c:pt>
              <c:pt idx="273">
                <c:v>6.57</c:v>
              </c:pt>
              <c:pt idx="274">
                <c:v>6.57</c:v>
              </c:pt>
              <c:pt idx="275">
                <c:v>6.57</c:v>
              </c:pt>
              <c:pt idx="276">
                <c:v>6.57</c:v>
              </c:pt>
              <c:pt idx="277">
                <c:v>6.57</c:v>
              </c:pt>
              <c:pt idx="278">
                <c:v>6.57</c:v>
              </c:pt>
              <c:pt idx="279">
                <c:v>6.57</c:v>
              </c:pt>
              <c:pt idx="280">
                <c:v>6.57</c:v>
              </c:pt>
              <c:pt idx="281">
                <c:v>6.57</c:v>
              </c:pt>
              <c:pt idx="282">
                <c:v>6.57</c:v>
              </c:pt>
              <c:pt idx="283">
                <c:v>6.57</c:v>
              </c:pt>
              <c:pt idx="284">
                <c:v>6.57</c:v>
              </c:pt>
              <c:pt idx="285">
                <c:v>6.57</c:v>
              </c:pt>
              <c:pt idx="286">
                <c:v>6.57</c:v>
              </c:pt>
              <c:pt idx="287">
                <c:v>6.57</c:v>
              </c:pt>
              <c:pt idx="288">
                <c:v>6.57</c:v>
              </c:pt>
              <c:pt idx="289">
                <c:v>6.57</c:v>
              </c:pt>
              <c:pt idx="290">
                <c:v>6.57</c:v>
              </c:pt>
              <c:pt idx="291">
                <c:v>6.57</c:v>
              </c:pt>
              <c:pt idx="292">
                <c:v>6.57</c:v>
              </c:pt>
              <c:pt idx="293">
                <c:v>6.57</c:v>
              </c:pt>
              <c:pt idx="294">
                <c:v>6.57</c:v>
              </c:pt>
              <c:pt idx="295">
                <c:v>6.57</c:v>
              </c:pt>
              <c:pt idx="296">
                <c:v>6.57</c:v>
              </c:pt>
              <c:pt idx="297">
                <c:v>6.57</c:v>
              </c:pt>
              <c:pt idx="298">
                <c:v>6.57</c:v>
              </c:pt>
              <c:pt idx="299">
                <c:v>6.57</c:v>
              </c:pt>
              <c:pt idx="300">
                <c:v>6.57</c:v>
              </c:pt>
              <c:pt idx="301">
                <c:v>6.57</c:v>
              </c:pt>
              <c:pt idx="302">
                <c:v>6.57</c:v>
              </c:pt>
              <c:pt idx="303">
                <c:v>6.57</c:v>
              </c:pt>
              <c:pt idx="304">
                <c:v>6.57</c:v>
              </c:pt>
              <c:pt idx="305">
                <c:v>6.57</c:v>
              </c:pt>
              <c:pt idx="306">
                <c:v>6.57</c:v>
              </c:pt>
              <c:pt idx="307">
                <c:v>6.57</c:v>
              </c:pt>
              <c:pt idx="308">
                <c:v>6.57</c:v>
              </c:pt>
              <c:pt idx="309">
                <c:v>6.57</c:v>
              </c:pt>
              <c:pt idx="310">
                <c:v>6.57</c:v>
              </c:pt>
              <c:pt idx="311">
                <c:v>6.57</c:v>
              </c:pt>
              <c:pt idx="312">
                <c:v>6.57</c:v>
              </c:pt>
              <c:pt idx="313">
                <c:v>6.57</c:v>
              </c:pt>
              <c:pt idx="314">
                <c:v>6.57</c:v>
              </c:pt>
              <c:pt idx="315">
                <c:v>6.57</c:v>
              </c:pt>
              <c:pt idx="316">
                <c:v>6.57</c:v>
              </c:pt>
              <c:pt idx="317">
                <c:v>6.57</c:v>
              </c:pt>
              <c:pt idx="318">
                <c:v>6.57</c:v>
              </c:pt>
              <c:pt idx="319">
                <c:v>6.57</c:v>
              </c:pt>
              <c:pt idx="320">
                <c:v>6.57</c:v>
              </c:pt>
              <c:pt idx="321">
                <c:v>6.57</c:v>
              </c:pt>
              <c:pt idx="322">
                <c:v>6.57</c:v>
              </c:pt>
              <c:pt idx="323">
                <c:v>6.57</c:v>
              </c:pt>
              <c:pt idx="324">
                <c:v>6.57</c:v>
              </c:pt>
              <c:pt idx="325">
                <c:v>6.57</c:v>
              </c:pt>
              <c:pt idx="326">
                <c:v>6.57</c:v>
              </c:pt>
              <c:pt idx="327">
                <c:v>6.57</c:v>
              </c:pt>
              <c:pt idx="328">
                <c:v>6.57</c:v>
              </c:pt>
              <c:pt idx="329">
                <c:v>6.57</c:v>
              </c:pt>
              <c:pt idx="330">
                <c:v>6.57</c:v>
              </c:pt>
              <c:pt idx="331">
                <c:v>6.57</c:v>
              </c:pt>
              <c:pt idx="332">
                <c:v>6.57</c:v>
              </c:pt>
              <c:pt idx="333">
                <c:v>6.57</c:v>
              </c:pt>
              <c:pt idx="334">
                <c:v>6.57</c:v>
              </c:pt>
              <c:pt idx="335">
                <c:v>6.57</c:v>
              </c:pt>
              <c:pt idx="336">
                <c:v>6.57</c:v>
              </c:pt>
              <c:pt idx="337">
                <c:v>6.57</c:v>
              </c:pt>
              <c:pt idx="338">
                <c:v>6.57</c:v>
              </c:pt>
              <c:pt idx="339">
                <c:v>6.57</c:v>
              </c:pt>
              <c:pt idx="340">
                <c:v>6.57</c:v>
              </c:pt>
              <c:pt idx="341">
                <c:v>6.57</c:v>
              </c:pt>
              <c:pt idx="342">
                <c:v>6.57</c:v>
              </c:pt>
              <c:pt idx="343">
                <c:v>6.57</c:v>
              </c:pt>
              <c:pt idx="344">
                <c:v>6.57</c:v>
              </c:pt>
              <c:pt idx="345">
                <c:v>6.57</c:v>
              </c:pt>
              <c:pt idx="346">
                <c:v>6.57</c:v>
              </c:pt>
              <c:pt idx="347">
                <c:v>6.57</c:v>
              </c:pt>
              <c:pt idx="348">
                <c:v>6.57</c:v>
              </c:pt>
              <c:pt idx="349">
                <c:v>6.57</c:v>
              </c:pt>
              <c:pt idx="350">
                <c:v>6.57</c:v>
              </c:pt>
              <c:pt idx="351">
                <c:v>6.57</c:v>
              </c:pt>
              <c:pt idx="352">
                <c:v>6.57</c:v>
              </c:pt>
              <c:pt idx="353">
                <c:v>6.57</c:v>
              </c:pt>
              <c:pt idx="354">
                <c:v>6.57</c:v>
              </c:pt>
              <c:pt idx="355">
                <c:v>6.57</c:v>
              </c:pt>
              <c:pt idx="356">
                <c:v>6.57</c:v>
              </c:pt>
              <c:pt idx="357">
                <c:v>6.57</c:v>
              </c:pt>
              <c:pt idx="358">
                <c:v>6.57</c:v>
              </c:pt>
              <c:pt idx="359">
                <c:v>6.57</c:v>
              </c:pt>
              <c:pt idx="360">
                <c:v>6.57</c:v>
              </c:pt>
              <c:pt idx="361">
                <c:v>6.57</c:v>
              </c:pt>
              <c:pt idx="362">
                <c:v>6.57</c:v>
              </c:pt>
              <c:pt idx="363">
                <c:v>6.57</c:v>
              </c:pt>
              <c:pt idx="364">
                <c:v>6.57</c:v>
              </c:pt>
              <c:pt idx="365">
                <c:v>6.57</c:v>
              </c:pt>
              <c:pt idx="366">
                <c:v>6.57</c:v>
              </c:pt>
              <c:pt idx="367">
                <c:v>6.57</c:v>
              </c:pt>
              <c:pt idx="368">
                <c:v>6.57</c:v>
              </c:pt>
              <c:pt idx="369">
                <c:v>6.57</c:v>
              </c:pt>
              <c:pt idx="370">
                <c:v>6.57</c:v>
              </c:pt>
              <c:pt idx="371">
                <c:v>6.57</c:v>
              </c:pt>
              <c:pt idx="372">
                <c:v>6.57</c:v>
              </c:pt>
              <c:pt idx="373">
                <c:v>6.57</c:v>
              </c:pt>
              <c:pt idx="374">
                <c:v>6.57</c:v>
              </c:pt>
              <c:pt idx="375">
                <c:v>6.57</c:v>
              </c:pt>
              <c:pt idx="376">
                <c:v>6.57</c:v>
              </c:pt>
              <c:pt idx="377">
                <c:v>6.57</c:v>
              </c:pt>
              <c:pt idx="378">
                <c:v>6.57</c:v>
              </c:pt>
              <c:pt idx="379">
                <c:v>6.57</c:v>
              </c:pt>
              <c:pt idx="380">
                <c:v>6.57</c:v>
              </c:pt>
              <c:pt idx="381">
                <c:v>6.57</c:v>
              </c:pt>
              <c:pt idx="382">
                <c:v>6.57</c:v>
              </c:pt>
              <c:pt idx="383">
                <c:v>6.57</c:v>
              </c:pt>
              <c:pt idx="384">
                <c:v>6.57</c:v>
              </c:pt>
              <c:pt idx="385">
                <c:v>6.57</c:v>
              </c:pt>
              <c:pt idx="386">
                <c:v>6.57</c:v>
              </c:pt>
              <c:pt idx="387">
                <c:v>6.57</c:v>
              </c:pt>
              <c:pt idx="388">
                <c:v>6.57</c:v>
              </c:pt>
              <c:pt idx="389">
                <c:v>6.57</c:v>
              </c:pt>
              <c:pt idx="390">
                <c:v>6.57</c:v>
              </c:pt>
              <c:pt idx="391">
                <c:v>6.57</c:v>
              </c:pt>
              <c:pt idx="392">
                <c:v>6.57</c:v>
              </c:pt>
              <c:pt idx="393">
                <c:v>6.57</c:v>
              </c:pt>
              <c:pt idx="394">
                <c:v>6.57</c:v>
              </c:pt>
              <c:pt idx="395">
                <c:v>6.57</c:v>
              </c:pt>
              <c:pt idx="396">
                <c:v>6.57</c:v>
              </c:pt>
              <c:pt idx="397">
                <c:v>6.57</c:v>
              </c:pt>
              <c:pt idx="398">
                <c:v>6.57</c:v>
              </c:pt>
              <c:pt idx="399">
                <c:v>6.57</c:v>
              </c:pt>
              <c:pt idx="400">
                <c:v>6.57</c:v>
              </c:pt>
              <c:pt idx="401">
                <c:v>6.57</c:v>
              </c:pt>
              <c:pt idx="402">
                <c:v>6.57</c:v>
              </c:pt>
              <c:pt idx="403">
                <c:v>6.57</c:v>
              </c:pt>
              <c:pt idx="404">
                <c:v>6.57</c:v>
              </c:pt>
              <c:pt idx="405">
                <c:v>6.57</c:v>
              </c:pt>
              <c:pt idx="406">
                <c:v>6.57</c:v>
              </c:pt>
              <c:pt idx="407">
                <c:v>6.57</c:v>
              </c:pt>
              <c:pt idx="408">
                <c:v>6.57</c:v>
              </c:pt>
              <c:pt idx="409">
                <c:v>6.57</c:v>
              </c:pt>
              <c:pt idx="410">
                <c:v>6.57</c:v>
              </c:pt>
              <c:pt idx="411">
                <c:v>6.57</c:v>
              </c:pt>
              <c:pt idx="412">
                <c:v>6.57</c:v>
              </c:pt>
              <c:pt idx="413">
                <c:v>6.57</c:v>
              </c:pt>
              <c:pt idx="414">
                <c:v>6.57</c:v>
              </c:pt>
              <c:pt idx="415">
                <c:v>6.57</c:v>
              </c:pt>
              <c:pt idx="416">
                <c:v>6.57</c:v>
              </c:pt>
              <c:pt idx="417">
                <c:v>6.57</c:v>
              </c:pt>
              <c:pt idx="418">
                <c:v>6.57</c:v>
              </c:pt>
              <c:pt idx="419">
                <c:v>6.57</c:v>
              </c:pt>
              <c:pt idx="420">
                <c:v>6.57</c:v>
              </c:pt>
              <c:pt idx="421">
                <c:v>6.57</c:v>
              </c:pt>
              <c:pt idx="422">
                <c:v>6.57</c:v>
              </c:pt>
              <c:pt idx="423">
                <c:v>6.57</c:v>
              </c:pt>
              <c:pt idx="424">
                <c:v>6.57</c:v>
              </c:pt>
              <c:pt idx="425">
                <c:v>6.57</c:v>
              </c:pt>
              <c:pt idx="426">
                <c:v>6.57</c:v>
              </c:pt>
              <c:pt idx="427">
                <c:v>6.57</c:v>
              </c:pt>
              <c:pt idx="428">
                <c:v>6.57</c:v>
              </c:pt>
              <c:pt idx="429">
                <c:v>6.57</c:v>
              </c:pt>
              <c:pt idx="430">
                <c:v>6.57</c:v>
              </c:pt>
              <c:pt idx="431">
                <c:v>6.57</c:v>
              </c:pt>
              <c:pt idx="432">
                <c:v>6.57</c:v>
              </c:pt>
              <c:pt idx="433">
                <c:v>6.57</c:v>
              </c:pt>
              <c:pt idx="434">
                <c:v>6.57</c:v>
              </c:pt>
              <c:pt idx="435">
                <c:v>6.57</c:v>
              </c:pt>
              <c:pt idx="436">
                <c:v>6.57</c:v>
              </c:pt>
              <c:pt idx="437">
                <c:v>6.57</c:v>
              </c:pt>
              <c:pt idx="438">
                <c:v>6.57</c:v>
              </c:pt>
              <c:pt idx="439">
                <c:v>6.57</c:v>
              </c:pt>
              <c:pt idx="440">
                <c:v>6.57</c:v>
              </c:pt>
              <c:pt idx="441">
                <c:v>6.57</c:v>
              </c:pt>
              <c:pt idx="442">
                <c:v>6.57</c:v>
              </c:pt>
              <c:pt idx="443">
                <c:v>6.57</c:v>
              </c:pt>
              <c:pt idx="444">
                <c:v>6.57</c:v>
              </c:pt>
              <c:pt idx="445">
                <c:v>6.57</c:v>
              </c:pt>
              <c:pt idx="446">
                <c:v>6.57</c:v>
              </c:pt>
              <c:pt idx="447">
                <c:v>6.57</c:v>
              </c:pt>
              <c:pt idx="448">
                <c:v>6.57</c:v>
              </c:pt>
              <c:pt idx="449">
                <c:v>6.57</c:v>
              </c:pt>
              <c:pt idx="450">
                <c:v>6.57</c:v>
              </c:pt>
              <c:pt idx="451">
                <c:v>6.57</c:v>
              </c:pt>
              <c:pt idx="452">
                <c:v>6.57</c:v>
              </c:pt>
              <c:pt idx="453">
                <c:v>6.57</c:v>
              </c:pt>
              <c:pt idx="454">
                <c:v>6.57</c:v>
              </c:pt>
              <c:pt idx="455">
                <c:v>6.57</c:v>
              </c:pt>
              <c:pt idx="456">
                <c:v>6.57</c:v>
              </c:pt>
              <c:pt idx="457">
                <c:v>6.57</c:v>
              </c:pt>
              <c:pt idx="458">
                <c:v>6.57</c:v>
              </c:pt>
              <c:pt idx="459">
                <c:v>6.57</c:v>
              </c:pt>
              <c:pt idx="460">
                <c:v>6.57</c:v>
              </c:pt>
              <c:pt idx="461">
                <c:v>6.57</c:v>
              </c:pt>
              <c:pt idx="462">
                <c:v>6.57</c:v>
              </c:pt>
              <c:pt idx="463">
                <c:v>6.57</c:v>
              </c:pt>
              <c:pt idx="464">
                <c:v>6.57</c:v>
              </c:pt>
              <c:pt idx="465">
                <c:v>6.57</c:v>
              </c:pt>
              <c:pt idx="466">
                <c:v>6.57</c:v>
              </c:pt>
              <c:pt idx="467">
                <c:v>6.57</c:v>
              </c:pt>
              <c:pt idx="468">
                <c:v>6.57</c:v>
              </c:pt>
              <c:pt idx="469">
                <c:v>6.57</c:v>
              </c:pt>
              <c:pt idx="470">
                <c:v>6.57</c:v>
              </c:pt>
              <c:pt idx="471">
                <c:v>6.57</c:v>
              </c:pt>
              <c:pt idx="472">
                <c:v>6.57</c:v>
              </c:pt>
              <c:pt idx="473">
                <c:v>6.57</c:v>
              </c:pt>
              <c:pt idx="474">
                <c:v>6.57</c:v>
              </c:pt>
              <c:pt idx="475">
                <c:v>6.57</c:v>
              </c:pt>
              <c:pt idx="476">
                <c:v>6.57</c:v>
              </c:pt>
              <c:pt idx="477">
                <c:v>6.57</c:v>
              </c:pt>
              <c:pt idx="478">
                <c:v>6.57</c:v>
              </c:pt>
              <c:pt idx="479">
                <c:v>6.57</c:v>
              </c:pt>
              <c:pt idx="480">
                <c:v>6.57</c:v>
              </c:pt>
              <c:pt idx="481">
                <c:v>6.57</c:v>
              </c:pt>
              <c:pt idx="482">
                <c:v>6.57</c:v>
              </c:pt>
              <c:pt idx="483">
                <c:v>6.57</c:v>
              </c:pt>
              <c:pt idx="484">
                <c:v>6.57</c:v>
              </c:pt>
              <c:pt idx="485">
                <c:v>6.57</c:v>
              </c:pt>
              <c:pt idx="486">
                <c:v>6.57</c:v>
              </c:pt>
              <c:pt idx="487">
                <c:v>6.57</c:v>
              </c:pt>
              <c:pt idx="488">
                <c:v>6.57</c:v>
              </c:pt>
              <c:pt idx="489">
                <c:v>6.57</c:v>
              </c:pt>
              <c:pt idx="490">
                <c:v>6.57</c:v>
              </c:pt>
              <c:pt idx="491">
                <c:v>6.57</c:v>
              </c:pt>
              <c:pt idx="492">
                <c:v>6.57</c:v>
              </c:pt>
              <c:pt idx="493">
                <c:v>6.57</c:v>
              </c:pt>
              <c:pt idx="494">
                <c:v>6.57</c:v>
              </c:pt>
              <c:pt idx="495">
                <c:v>6.57</c:v>
              </c:pt>
              <c:pt idx="496">
                <c:v>6.57</c:v>
              </c:pt>
              <c:pt idx="497">
                <c:v>6.57</c:v>
              </c:pt>
              <c:pt idx="498">
                <c:v>6.57</c:v>
              </c:pt>
              <c:pt idx="499">
                <c:v>6.57</c:v>
              </c:pt>
              <c:pt idx="500">
                <c:v>6.57</c:v>
              </c:pt>
              <c:pt idx="501">
                <c:v>6.57</c:v>
              </c:pt>
              <c:pt idx="502">
                <c:v>6.57</c:v>
              </c:pt>
              <c:pt idx="503">
                <c:v>6.57</c:v>
              </c:pt>
              <c:pt idx="504">
                <c:v>6.57</c:v>
              </c:pt>
              <c:pt idx="505">
                <c:v>6.57</c:v>
              </c:pt>
              <c:pt idx="506">
                <c:v>6.57</c:v>
              </c:pt>
              <c:pt idx="507">
                <c:v>6.57</c:v>
              </c:pt>
              <c:pt idx="508">
                <c:v>6.57</c:v>
              </c:pt>
              <c:pt idx="509">
                <c:v>6.57</c:v>
              </c:pt>
              <c:pt idx="510">
                <c:v>6.57</c:v>
              </c:pt>
              <c:pt idx="511">
                <c:v>6.57</c:v>
              </c:pt>
              <c:pt idx="512">
                <c:v>6.57</c:v>
              </c:pt>
              <c:pt idx="513">
                <c:v>6.57</c:v>
              </c:pt>
              <c:pt idx="514">
                <c:v>6.57</c:v>
              </c:pt>
              <c:pt idx="515">
                <c:v>6.57</c:v>
              </c:pt>
              <c:pt idx="516">
                <c:v>6.57</c:v>
              </c:pt>
              <c:pt idx="517">
                <c:v>6.57</c:v>
              </c:pt>
              <c:pt idx="518">
                <c:v>6.57</c:v>
              </c:pt>
              <c:pt idx="519">
                <c:v>6.57</c:v>
              </c:pt>
              <c:pt idx="520">
                <c:v>6.57</c:v>
              </c:pt>
              <c:pt idx="521">
                <c:v>6.57</c:v>
              </c:pt>
              <c:pt idx="522">
                <c:v>6.57</c:v>
              </c:pt>
              <c:pt idx="523">
                <c:v>6.57</c:v>
              </c:pt>
              <c:pt idx="524">
                <c:v>6.57</c:v>
              </c:pt>
              <c:pt idx="525">
                <c:v>6.57</c:v>
              </c:pt>
              <c:pt idx="526">
                <c:v>6.57</c:v>
              </c:pt>
              <c:pt idx="527">
                <c:v>6.57</c:v>
              </c:pt>
              <c:pt idx="528">
                <c:v>6.57</c:v>
              </c:pt>
              <c:pt idx="529">
                <c:v>6.57</c:v>
              </c:pt>
              <c:pt idx="530">
                <c:v>6.57</c:v>
              </c:pt>
              <c:pt idx="531">
                <c:v>6.57</c:v>
              </c:pt>
              <c:pt idx="532">
                <c:v>6.57</c:v>
              </c:pt>
              <c:pt idx="533">
                <c:v>6.57</c:v>
              </c:pt>
              <c:pt idx="534">
                <c:v>6.57</c:v>
              </c:pt>
              <c:pt idx="535">
                <c:v>6.57</c:v>
              </c:pt>
              <c:pt idx="536">
                <c:v>6.57</c:v>
              </c:pt>
              <c:pt idx="537">
                <c:v>6.57</c:v>
              </c:pt>
              <c:pt idx="538">
                <c:v>6.57</c:v>
              </c:pt>
              <c:pt idx="539">
                <c:v>6.57</c:v>
              </c:pt>
              <c:pt idx="540">
                <c:v>6.57</c:v>
              </c:pt>
              <c:pt idx="541">
                <c:v>6.57</c:v>
              </c:pt>
              <c:pt idx="542">
                <c:v>6.57</c:v>
              </c:pt>
              <c:pt idx="543">
                <c:v>6.57</c:v>
              </c:pt>
              <c:pt idx="544">
                <c:v>6.57</c:v>
              </c:pt>
              <c:pt idx="545">
                <c:v>6.57</c:v>
              </c:pt>
              <c:pt idx="546">
                <c:v>6.57</c:v>
              </c:pt>
              <c:pt idx="547">
                <c:v>6.57</c:v>
              </c:pt>
              <c:pt idx="548">
                <c:v>6.57</c:v>
              </c:pt>
              <c:pt idx="549">
                <c:v>6.57</c:v>
              </c:pt>
              <c:pt idx="550">
                <c:v>6.57</c:v>
              </c:pt>
              <c:pt idx="551">
                <c:v>6.57</c:v>
              </c:pt>
              <c:pt idx="552">
                <c:v>6.57</c:v>
              </c:pt>
              <c:pt idx="553">
                <c:v>6.57</c:v>
              </c:pt>
              <c:pt idx="554">
                <c:v>6.57</c:v>
              </c:pt>
              <c:pt idx="555">
                <c:v>6.57</c:v>
              </c:pt>
              <c:pt idx="556">
                <c:v>6.57</c:v>
              </c:pt>
              <c:pt idx="557">
                <c:v>6.57</c:v>
              </c:pt>
              <c:pt idx="558">
                <c:v>6.57</c:v>
              </c:pt>
              <c:pt idx="559">
                <c:v>6.57</c:v>
              </c:pt>
              <c:pt idx="560">
                <c:v>6.57</c:v>
              </c:pt>
              <c:pt idx="561">
                <c:v>6.57</c:v>
              </c:pt>
              <c:pt idx="562">
                <c:v>6.57</c:v>
              </c:pt>
              <c:pt idx="563">
                <c:v>6.57</c:v>
              </c:pt>
              <c:pt idx="564">
                <c:v>6.57</c:v>
              </c:pt>
              <c:pt idx="565">
                <c:v>6.57</c:v>
              </c:pt>
              <c:pt idx="566">
                <c:v>6.57</c:v>
              </c:pt>
              <c:pt idx="567">
                <c:v>6.57</c:v>
              </c:pt>
              <c:pt idx="568">
                <c:v>6.57</c:v>
              </c:pt>
              <c:pt idx="569">
                <c:v>6.57</c:v>
              </c:pt>
              <c:pt idx="570">
                <c:v>6.57</c:v>
              </c:pt>
              <c:pt idx="571">
                <c:v>6.57</c:v>
              </c:pt>
              <c:pt idx="572">
                <c:v>6.57</c:v>
              </c:pt>
              <c:pt idx="573">
                <c:v>6.57</c:v>
              </c:pt>
              <c:pt idx="574">
                <c:v>6.57</c:v>
              </c:pt>
              <c:pt idx="575">
                <c:v>6.57</c:v>
              </c:pt>
              <c:pt idx="576">
                <c:v>6.57</c:v>
              </c:pt>
              <c:pt idx="577">
                <c:v>6.57</c:v>
              </c:pt>
              <c:pt idx="578">
                <c:v>6.57</c:v>
              </c:pt>
              <c:pt idx="579">
                <c:v>6.57</c:v>
              </c:pt>
              <c:pt idx="580">
                <c:v>6.57</c:v>
              </c:pt>
              <c:pt idx="581">
                <c:v>6.57</c:v>
              </c:pt>
              <c:pt idx="582">
                <c:v>6.57</c:v>
              </c:pt>
              <c:pt idx="583">
                <c:v>6.57</c:v>
              </c:pt>
              <c:pt idx="584">
                <c:v>6.57</c:v>
              </c:pt>
              <c:pt idx="585">
                <c:v>6.57</c:v>
              </c:pt>
              <c:pt idx="586">
                <c:v>6.57</c:v>
              </c:pt>
              <c:pt idx="587">
                <c:v>6.57</c:v>
              </c:pt>
              <c:pt idx="588">
                <c:v>6.57</c:v>
              </c:pt>
              <c:pt idx="589">
                <c:v>6.57</c:v>
              </c:pt>
              <c:pt idx="590">
                <c:v>6.57</c:v>
              </c:pt>
              <c:pt idx="591">
                <c:v>6.57</c:v>
              </c:pt>
              <c:pt idx="592">
                <c:v>6.57</c:v>
              </c:pt>
              <c:pt idx="593">
                <c:v>6.57</c:v>
              </c:pt>
              <c:pt idx="594">
                <c:v>6.57</c:v>
              </c:pt>
              <c:pt idx="595">
                <c:v>6.57</c:v>
              </c:pt>
              <c:pt idx="596">
                <c:v>6.57</c:v>
              </c:pt>
              <c:pt idx="597">
                <c:v>6.57</c:v>
              </c:pt>
              <c:pt idx="598">
                <c:v>6.57</c:v>
              </c:pt>
              <c:pt idx="599">
                <c:v>6.57</c:v>
              </c:pt>
              <c:pt idx="600">
                <c:v>6.57</c:v>
              </c:pt>
              <c:pt idx="601">
                <c:v>6.57</c:v>
              </c:pt>
              <c:pt idx="602">
                <c:v>6.57</c:v>
              </c:pt>
              <c:pt idx="603">
                <c:v>6.57</c:v>
              </c:pt>
              <c:pt idx="604">
                <c:v>6.57</c:v>
              </c:pt>
              <c:pt idx="605">
                <c:v>6.57</c:v>
              </c:pt>
              <c:pt idx="606">
                <c:v>6.57</c:v>
              </c:pt>
              <c:pt idx="607">
                <c:v>6.57</c:v>
              </c:pt>
              <c:pt idx="608">
                <c:v>6.57</c:v>
              </c:pt>
              <c:pt idx="609">
                <c:v>6.57</c:v>
              </c:pt>
              <c:pt idx="610">
                <c:v>6.57</c:v>
              </c:pt>
              <c:pt idx="611">
                <c:v>6.57</c:v>
              </c:pt>
              <c:pt idx="612">
                <c:v>6.57</c:v>
              </c:pt>
              <c:pt idx="613">
                <c:v>6.57</c:v>
              </c:pt>
              <c:pt idx="614">
                <c:v>6.57</c:v>
              </c:pt>
              <c:pt idx="615">
                <c:v>6.57</c:v>
              </c:pt>
              <c:pt idx="616">
                <c:v>6.57</c:v>
              </c:pt>
              <c:pt idx="617">
                <c:v>6.57</c:v>
              </c:pt>
              <c:pt idx="618">
                <c:v>6.57</c:v>
              </c:pt>
              <c:pt idx="619">
                <c:v>6.57</c:v>
              </c:pt>
              <c:pt idx="620">
                <c:v>6.57</c:v>
              </c:pt>
              <c:pt idx="621">
                <c:v>6.57</c:v>
              </c:pt>
              <c:pt idx="622">
                <c:v>6.57</c:v>
              </c:pt>
              <c:pt idx="623">
                <c:v>6.57</c:v>
              </c:pt>
              <c:pt idx="624">
                <c:v>6.57</c:v>
              </c:pt>
              <c:pt idx="625">
                <c:v>6.57</c:v>
              </c:pt>
              <c:pt idx="626">
                <c:v>6.57</c:v>
              </c:pt>
              <c:pt idx="627">
                <c:v>6.57</c:v>
              </c:pt>
              <c:pt idx="628">
                <c:v>6.57</c:v>
              </c:pt>
              <c:pt idx="629">
                <c:v>6.57</c:v>
              </c:pt>
              <c:pt idx="630">
                <c:v>6.57</c:v>
              </c:pt>
              <c:pt idx="631">
                <c:v>6.57</c:v>
              </c:pt>
              <c:pt idx="632">
                <c:v>6.57</c:v>
              </c:pt>
              <c:pt idx="633">
                <c:v>6.57</c:v>
              </c:pt>
              <c:pt idx="634">
                <c:v>6.57</c:v>
              </c:pt>
              <c:pt idx="635">
                <c:v>6.57</c:v>
              </c:pt>
              <c:pt idx="636">
                <c:v>6.57</c:v>
              </c:pt>
              <c:pt idx="637">
                <c:v>6.57</c:v>
              </c:pt>
              <c:pt idx="638">
                <c:v>6.57</c:v>
              </c:pt>
              <c:pt idx="639">
                <c:v>6.57</c:v>
              </c:pt>
              <c:pt idx="640">
                <c:v>6.57</c:v>
              </c:pt>
              <c:pt idx="641">
                <c:v>6.57</c:v>
              </c:pt>
              <c:pt idx="642">
                <c:v>6.57</c:v>
              </c:pt>
              <c:pt idx="643">
                <c:v>6.57</c:v>
              </c:pt>
              <c:pt idx="644">
                <c:v>6.57</c:v>
              </c:pt>
              <c:pt idx="645">
                <c:v>6.57</c:v>
              </c:pt>
              <c:pt idx="646">
                <c:v>6.57</c:v>
              </c:pt>
              <c:pt idx="647">
                <c:v>6.57</c:v>
              </c:pt>
              <c:pt idx="648">
                <c:v>6.57</c:v>
              </c:pt>
              <c:pt idx="649">
                <c:v>6.57</c:v>
              </c:pt>
              <c:pt idx="650">
                <c:v>6.57</c:v>
              </c:pt>
              <c:pt idx="651">
                <c:v>6.57</c:v>
              </c:pt>
              <c:pt idx="652">
                <c:v>6.57</c:v>
              </c:pt>
              <c:pt idx="653">
                <c:v>6.57</c:v>
              </c:pt>
              <c:pt idx="654">
                <c:v>6.57</c:v>
              </c:pt>
              <c:pt idx="655">
                <c:v>6.57</c:v>
              </c:pt>
              <c:pt idx="656">
                <c:v>6.57</c:v>
              </c:pt>
              <c:pt idx="657">
                <c:v>6.57</c:v>
              </c:pt>
              <c:pt idx="658">
                <c:v>6.57</c:v>
              </c:pt>
              <c:pt idx="659">
                <c:v>6.57</c:v>
              </c:pt>
              <c:pt idx="660">
                <c:v>6.57</c:v>
              </c:pt>
              <c:pt idx="661">
                <c:v>6.57</c:v>
              </c:pt>
              <c:pt idx="662">
                <c:v>6.57</c:v>
              </c:pt>
              <c:pt idx="663">
                <c:v>6.57</c:v>
              </c:pt>
              <c:pt idx="664">
                <c:v>6.57</c:v>
              </c:pt>
              <c:pt idx="665">
                <c:v>6.57</c:v>
              </c:pt>
              <c:pt idx="666">
                <c:v>6.57</c:v>
              </c:pt>
              <c:pt idx="667">
                <c:v>6.57</c:v>
              </c:pt>
              <c:pt idx="668">
                <c:v>6.57</c:v>
              </c:pt>
              <c:pt idx="669">
                <c:v>6.57</c:v>
              </c:pt>
              <c:pt idx="670">
                <c:v>6.57</c:v>
              </c:pt>
              <c:pt idx="671">
                <c:v>6.57</c:v>
              </c:pt>
              <c:pt idx="672">
                <c:v>6.57</c:v>
              </c:pt>
              <c:pt idx="673">
                <c:v>6.57</c:v>
              </c:pt>
              <c:pt idx="674">
                <c:v>6.57</c:v>
              </c:pt>
              <c:pt idx="675">
                <c:v>6.57</c:v>
              </c:pt>
              <c:pt idx="676">
                <c:v>6.57</c:v>
              </c:pt>
              <c:pt idx="677">
                <c:v>6.57</c:v>
              </c:pt>
              <c:pt idx="678">
                <c:v>6.57</c:v>
              </c:pt>
              <c:pt idx="679">
                <c:v>6.57</c:v>
              </c:pt>
              <c:pt idx="680">
                <c:v>6.57</c:v>
              </c:pt>
              <c:pt idx="681">
                <c:v>6.57</c:v>
              </c:pt>
              <c:pt idx="682">
                <c:v>6.57</c:v>
              </c:pt>
              <c:pt idx="683">
                <c:v>6.57</c:v>
              </c:pt>
              <c:pt idx="684">
                <c:v>6.57</c:v>
              </c:pt>
              <c:pt idx="685">
                <c:v>6.57</c:v>
              </c:pt>
              <c:pt idx="686">
                <c:v>6.57</c:v>
              </c:pt>
              <c:pt idx="687">
                <c:v>6.57</c:v>
              </c:pt>
              <c:pt idx="688">
                <c:v>6.57</c:v>
              </c:pt>
              <c:pt idx="689">
                <c:v>6.57</c:v>
              </c:pt>
              <c:pt idx="690">
                <c:v>6.57</c:v>
              </c:pt>
              <c:pt idx="691">
                <c:v>6.57</c:v>
              </c:pt>
              <c:pt idx="692">
                <c:v>6.57</c:v>
              </c:pt>
              <c:pt idx="693">
                <c:v>6.57</c:v>
              </c:pt>
              <c:pt idx="694">
                <c:v>6.57</c:v>
              </c:pt>
              <c:pt idx="695">
                <c:v>6.57</c:v>
              </c:pt>
              <c:pt idx="696">
                <c:v>6.57</c:v>
              </c:pt>
              <c:pt idx="697">
                <c:v>6.57</c:v>
              </c:pt>
              <c:pt idx="698">
                <c:v>6.57</c:v>
              </c:pt>
              <c:pt idx="699">
                <c:v>6.57</c:v>
              </c:pt>
              <c:pt idx="700">
                <c:v>6.57</c:v>
              </c:pt>
              <c:pt idx="701">
                <c:v>6.57</c:v>
              </c:pt>
              <c:pt idx="702">
                <c:v>6.57</c:v>
              </c:pt>
              <c:pt idx="703">
                <c:v>6.57</c:v>
              </c:pt>
              <c:pt idx="704">
                <c:v>6.57</c:v>
              </c:pt>
              <c:pt idx="705">
                <c:v>6.57</c:v>
              </c:pt>
              <c:pt idx="706">
                <c:v>6.57</c:v>
              </c:pt>
              <c:pt idx="707">
                <c:v>6.57</c:v>
              </c:pt>
              <c:pt idx="708">
                <c:v>6.57</c:v>
              </c:pt>
              <c:pt idx="709">
                <c:v>6.57</c:v>
              </c:pt>
              <c:pt idx="710">
                <c:v>6.57</c:v>
              </c:pt>
              <c:pt idx="711">
                <c:v>6.57</c:v>
              </c:pt>
              <c:pt idx="712">
                <c:v>6.57</c:v>
              </c:pt>
              <c:pt idx="713">
                <c:v>6.57</c:v>
              </c:pt>
              <c:pt idx="714">
                <c:v>6.57</c:v>
              </c:pt>
              <c:pt idx="715">
                <c:v>6.57</c:v>
              </c:pt>
              <c:pt idx="716">
                <c:v>6.57</c:v>
              </c:pt>
              <c:pt idx="717">
                <c:v>6.57</c:v>
              </c:pt>
              <c:pt idx="718">
                <c:v>6.57</c:v>
              </c:pt>
              <c:pt idx="719">
                <c:v>6.57</c:v>
              </c:pt>
              <c:pt idx="720">
                <c:v>6.57</c:v>
              </c:pt>
              <c:pt idx="721">
                <c:v>6.57</c:v>
              </c:pt>
              <c:pt idx="722">
                <c:v>6.57</c:v>
              </c:pt>
              <c:pt idx="723">
                <c:v>6.57</c:v>
              </c:pt>
              <c:pt idx="724">
                <c:v>6.57</c:v>
              </c:pt>
              <c:pt idx="725">
                <c:v>6.57</c:v>
              </c:pt>
              <c:pt idx="726">
                <c:v>6.57</c:v>
              </c:pt>
              <c:pt idx="727">
                <c:v>6.57</c:v>
              </c:pt>
              <c:pt idx="728">
                <c:v>6.57</c:v>
              </c:pt>
              <c:pt idx="729">
                <c:v>6.57</c:v>
              </c:pt>
              <c:pt idx="730">
                <c:v>6.57</c:v>
              </c:pt>
              <c:pt idx="731">
                <c:v>6.57</c:v>
              </c:pt>
              <c:pt idx="732">
                <c:v>6.57</c:v>
              </c:pt>
              <c:pt idx="733">
                <c:v>6.57</c:v>
              </c:pt>
              <c:pt idx="734">
                <c:v>6.57</c:v>
              </c:pt>
              <c:pt idx="735">
                <c:v>6.57</c:v>
              </c:pt>
              <c:pt idx="736">
                <c:v>6.57</c:v>
              </c:pt>
              <c:pt idx="737">
                <c:v>6.57</c:v>
              </c:pt>
              <c:pt idx="738">
                <c:v>6.57</c:v>
              </c:pt>
              <c:pt idx="739">
                <c:v>6.57</c:v>
              </c:pt>
              <c:pt idx="740">
                <c:v>6.57</c:v>
              </c:pt>
              <c:pt idx="741">
                <c:v>6.57</c:v>
              </c:pt>
              <c:pt idx="742">
                <c:v>6.57</c:v>
              </c:pt>
              <c:pt idx="743">
                <c:v>6.57</c:v>
              </c:pt>
              <c:pt idx="744">
                <c:v>6.57</c:v>
              </c:pt>
              <c:pt idx="745">
                <c:v>6.57</c:v>
              </c:pt>
              <c:pt idx="746">
                <c:v>6.57</c:v>
              </c:pt>
              <c:pt idx="747">
                <c:v>6.57</c:v>
              </c:pt>
              <c:pt idx="748">
                <c:v>6.57</c:v>
              </c:pt>
              <c:pt idx="749">
                <c:v>6.57</c:v>
              </c:pt>
              <c:pt idx="750">
                <c:v>6.57</c:v>
              </c:pt>
              <c:pt idx="751">
                <c:v>6.57</c:v>
              </c:pt>
              <c:pt idx="752">
                <c:v>6.57</c:v>
              </c:pt>
              <c:pt idx="753">
                <c:v>6.57</c:v>
              </c:pt>
              <c:pt idx="754">
                <c:v>6.57</c:v>
              </c:pt>
              <c:pt idx="755">
                <c:v>6.57</c:v>
              </c:pt>
              <c:pt idx="756">
                <c:v>6.57</c:v>
              </c:pt>
              <c:pt idx="757">
                <c:v>6.57</c:v>
              </c:pt>
              <c:pt idx="758">
                <c:v>6.57</c:v>
              </c:pt>
              <c:pt idx="759">
                <c:v>6.57</c:v>
              </c:pt>
              <c:pt idx="760">
                <c:v>6.57</c:v>
              </c:pt>
              <c:pt idx="761">
                <c:v>6.57</c:v>
              </c:pt>
              <c:pt idx="762">
                <c:v>6.57</c:v>
              </c:pt>
              <c:pt idx="763">
                <c:v>6.57</c:v>
              </c:pt>
              <c:pt idx="764">
                <c:v>6.57</c:v>
              </c:pt>
              <c:pt idx="765">
                <c:v>6.57</c:v>
              </c:pt>
              <c:pt idx="766">
                <c:v>6.57</c:v>
              </c:pt>
              <c:pt idx="767">
                <c:v>6.57</c:v>
              </c:pt>
              <c:pt idx="768">
                <c:v>6.57</c:v>
              </c:pt>
              <c:pt idx="769">
                <c:v>6.57</c:v>
              </c:pt>
              <c:pt idx="770">
                <c:v>6.57</c:v>
              </c:pt>
              <c:pt idx="771">
                <c:v>6.57</c:v>
              </c:pt>
              <c:pt idx="772">
                <c:v>6.57</c:v>
              </c:pt>
              <c:pt idx="773">
                <c:v>6.57</c:v>
              </c:pt>
              <c:pt idx="774">
                <c:v>6.57</c:v>
              </c:pt>
              <c:pt idx="775">
                <c:v>6.57</c:v>
              </c:pt>
              <c:pt idx="776">
                <c:v>6.57</c:v>
              </c:pt>
              <c:pt idx="777">
                <c:v>6.57</c:v>
              </c:pt>
              <c:pt idx="778">
                <c:v>6.57</c:v>
              </c:pt>
              <c:pt idx="779">
                <c:v>6.57</c:v>
              </c:pt>
              <c:pt idx="780">
                <c:v>6.57</c:v>
              </c:pt>
              <c:pt idx="781">
                <c:v>6.57</c:v>
              </c:pt>
              <c:pt idx="782">
                <c:v>6.57</c:v>
              </c:pt>
              <c:pt idx="783">
                <c:v>6.57</c:v>
              </c:pt>
              <c:pt idx="784">
                <c:v>6.57</c:v>
              </c:pt>
              <c:pt idx="785">
                <c:v>6.57</c:v>
              </c:pt>
              <c:pt idx="786">
                <c:v>6.57</c:v>
              </c:pt>
              <c:pt idx="787">
                <c:v>6.57</c:v>
              </c:pt>
              <c:pt idx="788">
                <c:v>6.57</c:v>
              </c:pt>
              <c:pt idx="789">
                <c:v>6.57</c:v>
              </c:pt>
              <c:pt idx="790">
                <c:v>6.57</c:v>
              </c:pt>
              <c:pt idx="791">
                <c:v>6.57</c:v>
              </c:pt>
              <c:pt idx="792">
                <c:v>6.57</c:v>
              </c:pt>
              <c:pt idx="793">
                <c:v>6.57</c:v>
              </c:pt>
              <c:pt idx="794">
                <c:v>6.57</c:v>
              </c:pt>
              <c:pt idx="795">
                <c:v>6.57</c:v>
              </c:pt>
              <c:pt idx="796">
                <c:v>6.57</c:v>
              </c:pt>
              <c:pt idx="797">
                <c:v>6.57</c:v>
              </c:pt>
              <c:pt idx="798">
                <c:v>6.57</c:v>
              </c:pt>
              <c:pt idx="799">
                <c:v>6.57</c:v>
              </c:pt>
              <c:pt idx="800">
                <c:v>6.57</c:v>
              </c:pt>
              <c:pt idx="801">
                <c:v>6.57</c:v>
              </c:pt>
              <c:pt idx="802">
                <c:v>6.57</c:v>
              </c:pt>
              <c:pt idx="803">
                <c:v>6.57</c:v>
              </c:pt>
              <c:pt idx="804">
                <c:v>6.57</c:v>
              </c:pt>
              <c:pt idx="805">
                <c:v>6.57</c:v>
              </c:pt>
              <c:pt idx="806">
                <c:v>6.57</c:v>
              </c:pt>
              <c:pt idx="807">
                <c:v>6.57</c:v>
              </c:pt>
              <c:pt idx="808">
                <c:v>6.57</c:v>
              </c:pt>
              <c:pt idx="809">
                <c:v>6.57</c:v>
              </c:pt>
              <c:pt idx="810">
                <c:v>6.57</c:v>
              </c:pt>
              <c:pt idx="811">
                <c:v>6.57</c:v>
              </c:pt>
              <c:pt idx="812">
                <c:v>6.57</c:v>
              </c:pt>
              <c:pt idx="813">
                <c:v>6.57</c:v>
              </c:pt>
              <c:pt idx="814">
                <c:v>6.57</c:v>
              </c:pt>
              <c:pt idx="815">
                <c:v>6.57</c:v>
              </c:pt>
              <c:pt idx="816">
                <c:v>6.57</c:v>
              </c:pt>
              <c:pt idx="817">
                <c:v>6.57</c:v>
              </c:pt>
              <c:pt idx="818">
                <c:v>6.57</c:v>
              </c:pt>
              <c:pt idx="819">
                <c:v>6.57</c:v>
              </c:pt>
              <c:pt idx="820">
                <c:v>6.57</c:v>
              </c:pt>
              <c:pt idx="821">
                <c:v>6.57</c:v>
              </c:pt>
              <c:pt idx="822">
                <c:v>6.57</c:v>
              </c:pt>
              <c:pt idx="823">
                <c:v>6.57</c:v>
              </c:pt>
              <c:pt idx="824">
                <c:v>6.57</c:v>
              </c:pt>
              <c:pt idx="825">
                <c:v>6.57</c:v>
              </c:pt>
              <c:pt idx="826">
                <c:v>6.57</c:v>
              </c:pt>
              <c:pt idx="827">
                <c:v>6.57</c:v>
              </c:pt>
              <c:pt idx="828">
                <c:v>6.57</c:v>
              </c:pt>
              <c:pt idx="829">
                <c:v>6.57</c:v>
              </c:pt>
              <c:pt idx="830">
                <c:v>6.57</c:v>
              </c:pt>
              <c:pt idx="831">
                <c:v>6.57</c:v>
              </c:pt>
              <c:pt idx="832">
                <c:v>6.57</c:v>
              </c:pt>
              <c:pt idx="833">
                <c:v>6.57</c:v>
              </c:pt>
              <c:pt idx="834">
                <c:v>6.57</c:v>
              </c:pt>
              <c:pt idx="835">
                <c:v>6.57</c:v>
              </c:pt>
              <c:pt idx="836">
                <c:v>6.57</c:v>
              </c:pt>
              <c:pt idx="837">
                <c:v>6.57</c:v>
              </c:pt>
              <c:pt idx="838">
                <c:v>6.57</c:v>
              </c:pt>
              <c:pt idx="839">
                <c:v>6.57</c:v>
              </c:pt>
              <c:pt idx="840">
                <c:v>6.57</c:v>
              </c:pt>
              <c:pt idx="841">
                <c:v>6.57</c:v>
              </c:pt>
              <c:pt idx="842">
                <c:v>6.57</c:v>
              </c:pt>
              <c:pt idx="843">
                <c:v>6.57</c:v>
              </c:pt>
              <c:pt idx="844">
                <c:v>6.57</c:v>
              </c:pt>
              <c:pt idx="845">
                <c:v>6.57</c:v>
              </c:pt>
              <c:pt idx="846">
                <c:v>6.57</c:v>
              </c:pt>
              <c:pt idx="847">
                <c:v>6.57</c:v>
              </c:pt>
              <c:pt idx="848">
                <c:v>6.57</c:v>
              </c:pt>
              <c:pt idx="849">
                <c:v>6.57</c:v>
              </c:pt>
              <c:pt idx="850">
                <c:v>6.57</c:v>
              </c:pt>
              <c:pt idx="851">
                <c:v>6.57</c:v>
              </c:pt>
              <c:pt idx="852">
                <c:v>6.57</c:v>
              </c:pt>
              <c:pt idx="853">
                <c:v>6.57</c:v>
              </c:pt>
              <c:pt idx="854">
                <c:v>6.57</c:v>
              </c:pt>
              <c:pt idx="855">
                <c:v>6.57</c:v>
              </c:pt>
              <c:pt idx="856">
                <c:v>6.57</c:v>
              </c:pt>
              <c:pt idx="857">
                <c:v>6.57</c:v>
              </c:pt>
              <c:pt idx="858">
                <c:v>6.57</c:v>
              </c:pt>
              <c:pt idx="859">
                <c:v>6.57</c:v>
              </c:pt>
              <c:pt idx="860">
                <c:v>6.57</c:v>
              </c:pt>
              <c:pt idx="861">
                <c:v>6.57</c:v>
              </c:pt>
              <c:pt idx="862">
                <c:v>6.57</c:v>
              </c:pt>
              <c:pt idx="863">
                <c:v>6.57</c:v>
              </c:pt>
              <c:pt idx="864">
                <c:v>6.57</c:v>
              </c:pt>
              <c:pt idx="865">
                <c:v>6.57</c:v>
              </c:pt>
              <c:pt idx="866">
                <c:v>6.57</c:v>
              </c:pt>
              <c:pt idx="867">
                <c:v>6.57</c:v>
              </c:pt>
              <c:pt idx="868">
                <c:v>6.57</c:v>
              </c:pt>
              <c:pt idx="869">
                <c:v>6.57</c:v>
              </c:pt>
              <c:pt idx="870">
                <c:v>6.57</c:v>
              </c:pt>
              <c:pt idx="871">
                <c:v>6.57</c:v>
              </c:pt>
              <c:pt idx="872">
                <c:v>6.57</c:v>
              </c:pt>
              <c:pt idx="873">
                <c:v>6.57</c:v>
              </c:pt>
              <c:pt idx="874">
                <c:v>6.57</c:v>
              </c:pt>
              <c:pt idx="875">
                <c:v>6.57</c:v>
              </c:pt>
              <c:pt idx="876">
                <c:v>6.57</c:v>
              </c:pt>
              <c:pt idx="877">
                <c:v>6.57</c:v>
              </c:pt>
              <c:pt idx="878">
                <c:v>6.57</c:v>
              </c:pt>
              <c:pt idx="879">
                <c:v>6.57</c:v>
              </c:pt>
              <c:pt idx="880">
                <c:v>6.57</c:v>
              </c:pt>
              <c:pt idx="881">
                <c:v>6.57</c:v>
              </c:pt>
              <c:pt idx="882">
                <c:v>6.57</c:v>
              </c:pt>
              <c:pt idx="883">
                <c:v>6.57</c:v>
              </c:pt>
              <c:pt idx="884">
                <c:v>6.57</c:v>
              </c:pt>
              <c:pt idx="885">
                <c:v>6.57</c:v>
              </c:pt>
              <c:pt idx="886">
                <c:v>6.57</c:v>
              </c:pt>
              <c:pt idx="887">
                <c:v>6.57</c:v>
              </c:pt>
              <c:pt idx="888">
                <c:v>6.57</c:v>
              </c:pt>
              <c:pt idx="889">
                <c:v>6.57</c:v>
              </c:pt>
              <c:pt idx="890">
                <c:v>6.57</c:v>
              </c:pt>
              <c:pt idx="891">
                <c:v>6.57</c:v>
              </c:pt>
              <c:pt idx="892">
                <c:v>6.57</c:v>
              </c:pt>
              <c:pt idx="893">
                <c:v>6.57</c:v>
              </c:pt>
              <c:pt idx="894">
                <c:v>6.57</c:v>
              </c:pt>
              <c:pt idx="895">
                <c:v>6.57</c:v>
              </c:pt>
              <c:pt idx="896">
                <c:v>6.57</c:v>
              </c:pt>
              <c:pt idx="897">
                <c:v>6.57</c:v>
              </c:pt>
              <c:pt idx="898">
                <c:v>6.57</c:v>
              </c:pt>
              <c:pt idx="899">
                <c:v>6.57</c:v>
              </c:pt>
              <c:pt idx="900">
                <c:v>6.57</c:v>
              </c:pt>
              <c:pt idx="901">
                <c:v>6.57</c:v>
              </c:pt>
              <c:pt idx="902">
                <c:v>6.57</c:v>
              </c:pt>
              <c:pt idx="903">
                <c:v>6.57</c:v>
              </c:pt>
              <c:pt idx="904">
                <c:v>6.57</c:v>
              </c:pt>
              <c:pt idx="905">
                <c:v>6.57</c:v>
              </c:pt>
              <c:pt idx="906">
                <c:v>6.57</c:v>
              </c:pt>
              <c:pt idx="907">
                <c:v>6.57</c:v>
              </c:pt>
              <c:pt idx="908">
                <c:v>6.57</c:v>
              </c:pt>
              <c:pt idx="909">
                <c:v>6.57</c:v>
              </c:pt>
              <c:pt idx="910">
                <c:v>6.57</c:v>
              </c:pt>
              <c:pt idx="911">
                <c:v>6.57</c:v>
              </c:pt>
              <c:pt idx="912">
                <c:v>6.57</c:v>
              </c:pt>
              <c:pt idx="913">
                <c:v>6.57</c:v>
              </c:pt>
              <c:pt idx="914">
                <c:v>6.57</c:v>
              </c:pt>
              <c:pt idx="915">
                <c:v>6.57</c:v>
              </c:pt>
              <c:pt idx="916">
                <c:v>6.57</c:v>
              </c:pt>
              <c:pt idx="917">
                <c:v>6.57</c:v>
              </c:pt>
              <c:pt idx="918">
                <c:v>6.57</c:v>
              </c:pt>
              <c:pt idx="919">
                <c:v>6.57</c:v>
              </c:pt>
              <c:pt idx="920">
                <c:v>6.57</c:v>
              </c:pt>
              <c:pt idx="921">
                <c:v>6.57</c:v>
              </c:pt>
              <c:pt idx="922">
                <c:v>6.57</c:v>
              </c:pt>
              <c:pt idx="923">
                <c:v>6.57</c:v>
              </c:pt>
              <c:pt idx="924">
                <c:v>6.57</c:v>
              </c:pt>
              <c:pt idx="925">
                <c:v>6.57</c:v>
              </c:pt>
              <c:pt idx="926">
                <c:v>6.57</c:v>
              </c:pt>
              <c:pt idx="927">
                <c:v>6.57</c:v>
              </c:pt>
              <c:pt idx="928">
                <c:v>6.57</c:v>
              </c:pt>
              <c:pt idx="929">
                <c:v>6.57</c:v>
              </c:pt>
              <c:pt idx="930">
                <c:v>6.57</c:v>
              </c:pt>
              <c:pt idx="931">
                <c:v>6.57</c:v>
              </c:pt>
              <c:pt idx="932">
                <c:v>6.57</c:v>
              </c:pt>
              <c:pt idx="933">
                <c:v>6.57</c:v>
              </c:pt>
              <c:pt idx="934">
                <c:v>6.57</c:v>
              </c:pt>
              <c:pt idx="935">
                <c:v>6.57</c:v>
              </c:pt>
              <c:pt idx="936">
                <c:v>6.57</c:v>
              </c:pt>
              <c:pt idx="937">
                <c:v>6.57</c:v>
              </c:pt>
              <c:pt idx="938">
                <c:v>6.57</c:v>
              </c:pt>
              <c:pt idx="939">
                <c:v>6.57</c:v>
              </c:pt>
              <c:pt idx="940">
                <c:v>6.57</c:v>
              </c:pt>
              <c:pt idx="941">
                <c:v>6.57</c:v>
              </c:pt>
              <c:pt idx="942">
                <c:v>6.57</c:v>
              </c:pt>
              <c:pt idx="943">
                <c:v>6.57</c:v>
              </c:pt>
              <c:pt idx="944">
                <c:v>6.57</c:v>
              </c:pt>
              <c:pt idx="945">
                <c:v>6.57</c:v>
              </c:pt>
              <c:pt idx="946">
                <c:v>6.57</c:v>
              </c:pt>
              <c:pt idx="947">
                <c:v>6.57</c:v>
              </c:pt>
              <c:pt idx="948">
                <c:v>6.57</c:v>
              </c:pt>
              <c:pt idx="949">
                <c:v>6.57</c:v>
              </c:pt>
              <c:pt idx="950">
                <c:v>6.57</c:v>
              </c:pt>
              <c:pt idx="951">
                <c:v>6.57</c:v>
              </c:pt>
              <c:pt idx="952">
                <c:v>6.57</c:v>
              </c:pt>
              <c:pt idx="953">
                <c:v>6.57</c:v>
              </c:pt>
              <c:pt idx="954">
                <c:v>6.57</c:v>
              </c:pt>
              <c:pt idx="955">
                <c:v>6.57</c:v>
              </c:pt>
              <c:pt idx="956">
                <c:v>6.57</c:v>
              </c:pt>
              <c:pt idx="957">
                <c:v>6.57</c:v>
              </c:pt>
              <c:pt idx="958">
                <c:v>6.57</c:v>
              </c:pt>
              <c:pt idx="959">
                <c:v>6.57</c:v>
              </c:pt>
              <c:pt idx="960">
                <c:v>6.57</c:v>
              </c:pt>
              <c:pt idx="961">
                <c:v>6.57</c:v>
              </c:pt>
              <c:pt idx="962">
                <c:v>6.57</c:v>
              </c:pt>
              <c:pt idx="963">
                <c:v>6.57</c:v>
              </c:pt>
              <c:pt idx="964">
                <c:v>6.57</c:v>
              </c:pt>
              <c:pt idx="965">
                <c:v>6.57</c:v>
              </c:pt>
              <c:pt idx="966">
                <c:v>6.57</c:v>
              </c:pt>
              <c:pt idx="967">
                <c:v>6.57</c:v>
              </c:pt>
              <c:pt idx="968">
                <c:v>6.57</c:v>
              </c:pt>
              <c:pt idx="969">
                <c:v>6.57</c:v>
              </c:pt>
              <c:pt idx="970">
                <c:v>6.57</c:v>
              </c:pt>
              <c:pt idx="971">
                <c:v>6.57</c:v>
              </c:pt>
              <c:pt idx="972">
                <c:v>6.57</c:v>
              </c:pt>
              <c:pt idx="973">
                <c:v>6.57</c:v>
              </c:pt>
              <c:pt idx="974">
                <c:v>6.57</c:v>
              </c:pt>
              <c:pt idx="975">
                <c:v>6.57</c:v>
              </c:pt>
              <c:pt idx="976">
                <c:v>6.57</c:v>
              </c:pt>
              <c:pt idx="977">
                <c:v>6.57</c:v>
              </c:pt>
              <c:pt idx="978">
                <c:v>6.57</c:v>
              </c:pt>
              <c:pt idx="979">
                <c:v>6.57</c:v>
              </c:pt>
              <c:pt idx="980">
                <c:v>6.57</c:v>
              </c:pt>
              <c:pt idx="981">
                <c:v>6.57</c:v>
              </c:pt>
              <c:pt idx="982">
                <c:v>6.57</c:v>
              </c:pt>
              <c:pt idx="983">
                <c:v>6.57</c:v>
              </c:pt>
              <c:pt idx="984">
                <c:v>6.57</c:v>
              </c:pt>
              <c:pt idx="985">
                <c:v>6.57</c:v>
              </c:pt>
              <c:pt idx="986">
                <c:v>6.57</c:v>
              </c:pt>
              <c:pt idx="987">
                <c:v>6.57</c:v>
              </c:pt>
              <c:pt idx="988">
                <c:v>6.57</c:v>
              </c:pt>
              <c:pt idx="989">
                <c:v>6.57</c:v>
              </c:pt>
              <c:pt idx="990">
                <c:v>6.57</c:v>
              </c:pt>
              <c:pt idx="991">
                <c:v>6.57</c:v>
              </c:pt>
              <c:pt idx="992">
                <c:v>6.57</c:v>
              </c:pt>
              <c:pt idx="993">
                <c:v>6.57</c:v>
              </c:pt>
              <c:pt idx="994">
                <c:v>6.57</c:v>
              </c:pt>
              <c:pt idx="995">
                <c:v>6.57</c:v>
              </c:pt>
              <c:pt idx="996">
                <c:v>6.57</c:v>
              </c:pt>
              <c:pt idx="997">
                <c:v>6.57</c:v>
              </c:pt>
              <c:pt idx="998">
                <c:v>6.57</c:v>
              </c:pt>
              <c:pt idx="999">
                <c:v>6.57</c:v>
              </c:pt>
              <c:pt idx="1000">
                <c:v>6.57</c:v>
              </c:pt>
              <c:pt idx="1001">
                <c:v>6.57</c:v>
              </c:pt>
              <c:pt idx="1002">
                <c:v>6.57</c:v>
              </c:pt>
              <c:pt idx="1003">
                <c:v>6.57</c:v>
              </c:pt>
              <c:pt idx="1004">
                <c:v>6.57</c:v>
              </c:pt>
              <c:pt idx="1005">
                <c:v>6.57</c:v>
              </c:pt>
              <c:pt idx="1006">
                <c:v>6.57</c:v>
              </c:pt>
              <c:pt idx="1007">
                <c:v>6.57</c:v>
              </c:pt>
              <c:pt idx="1008">
                <c:v>6.57</c:v>
              </c:pt>
              <c:pt idx="1009">
                <c:v>6.57</c:v>
              </c:pt>
              <c:pt idx="1010">
                <c:v>6.57</c:v>
              </c:pt>
              <c:pt idx="1011">
                <c:v>6.57</c:v>
              </c:pt>
              <c:pt idx="1012">
                <c:v>6.57</c:v>
              </c:pt>
              <c:pt idx="1013">
                <c:v>6.57</c:v>
              </c:pt>
              <c:pt idx="1014">
                <c:v>6.57</c:v>
              </c:pt>
              <c:pt idx="1015">
                <c:v>6.57</c:v>
              </c:pt>
              <c:pt idx="1016">
                <c:v>6.57</c:v>
              </c:pt>
              <c:pt idx="1017">
                <c:v>6.57</c:v>
              </c:pt>
              <c:pt idx="1018">
                <c:v>6.57</c:v>
              </c:pt>
              <c:pt idx="1019">
                <c:v>6.57</c:v>
              </c:pt>
              <c:pt idx="1020">
                <c:v>6.57</c:v>
              </c:pt>
              <c:pt idx="1021">
                <c:v>6.57</c:v>
              </c:pt>
              <c:pt idx="1022">
                <c:v>6.57</c:v>
              </c:pt>
              <c:pt idx="1023">
                <c:v>6.57</c:v>
              </c:pt>
              <c:pt idx="1024">
                <c:v>6.57</c:v>
              </c:pt>
              <c:pt idx="1025">
                <c:v>6.57</c:v>
              </c:pt>
              <c:pt idx="1026">
                <c:v>6.57</c:v>
              </c:pt>
              <c:pt idx="1027">
                <c:v>6.57</c:v>
              </c:pt>
              <c:pt idx="1028">
                <c:v>6.57</c:v>
              </c:pt>
              <c:pt idx="1029">
                <c:v>6.57</c:v>
              </c:pt>
              <c:pt idx="1030">
                <c:v>6.57</c:v>
              </c:pt>
              <c:pt idx="1031">
                <c:v>6.57</c:v>
              </c:pt>
              <c:pt idx="1032">
                <c:v>6.57</c:v>
              </c:pt>
              <c:pt idx="1033">
                <c:v>6.57</c:v>
              </c:pt>
              <c:pt idx="1034">
                <c:v>6.57</c:v>
              </c:pt>
              <c:pt idx="1035">
                <c:v>6.57</c:v>
              </c:pt>
              <c:pt idx="1036">
                <c:v>6.57</c:v>
              </c:pt>
              <c:pt idx="1037">
                <c:v>6.57</c:v>
              </c:pt>
              <c:pt idx="1038">
                <c:v>6.57</c:v>
              </c:pt>
              <c:pt idx="1039">
                <c:v>6.57</c:v>
              </c:pt>
              <c:pt idx="1040">
                <c:v>6.57</c:v>
              </c:pt>
              <c:pt idx="1041">
                <c:v>6.57</c:v>
              </c:pt>
              <c:pt idx="1042">
                <c:v>6.57</c:v>
              </c:pt>
              <c:pt idx="1043">
                <c:v>6.57</c:v>
              </c:pt>
              <c:pt idx="1044">
                <c:v>6.57</c:v>
              </c:pt>
              <c:pt idx="1045">
                <c:v>6.57</c:v>
              </c:pt>
              <c:pt idx="1046">
                <c:v>6.57</c:v>
              </c:pt>
              <c:pt idx="1047">
                <c:v>6.57</c:v>
              </c:pt>
              <c:pt idx="1048">
                <c:v>6.57</c:v>
              </c:pt>
              <c:pt idx="1049">
                <c:v>6.57</c:v>
              </c:pt>
              <c:pt idx="1050">
                <c:v>6.57</c:v>
              </c:pt>
              <c:pt idx="1051">
                <c:v>6.57</c:v>
              </c:pt>
              <c:pt idx="1052">
                <c:v>6.57</c:v>
              </c:pt>
              <c:pt idx="1053">
                <c:v>6.57</c:v>
              </c:pt>
              <c:pt idx="1054">
                <c:v>6.57</c:v>
              </c:pt>
              <c:pt idx="1055">
                <c:v>6.57</c:v>
              </c:pt>
              <c:pt idx="1056">
                <c:v>6.57</c:v>
              </c:pt>
              <c:pt idx="1057">
                <c:v>6.57</c:v>
              </c:pt>
              <c:pt idx="1058">
                <c:v>6.57</c:v>
              </c:pt>
              <c:pt idx="1059">
                <c:v>6.57</c:v>
              </c:pt>
              <c:pt idx="1060">
                <c:v>6.57</c:v>
              </c:pt>
              <c:pt idx="1061">
                <c:v>6.57</c:v>
              </c:pt>
              <c:pt idx="1062">
                <c:v>6.57</c:v>
              </c:pt>
              <c:pt idx="1063">
                <c:v>6.57</c:v>
              </c:pt>
              <c:pt idx="1064">
                <c:v>6.57</c:v>
              </c:pt>
              <c:pt idx="1065">
                <c:v>6.57</c:v>
              </c:pt>
              <c:pt idx="1066">
                <c:v>6.57</c:v>
              </c:pt>
              <c:pt idx="1067">
                <c:v>6.57</c:v>
              </c:pt>
              <c:pt idx="1068">
                <c:v>6.57</c:v>
              </c:pt>
              <c:pt idx="1069">
                <c:v>6.57</c:v>
              </c:pt>
              <c:pt idx="1070">
                <c:v>6.57</c:v>
              </c:pt>
              <c:pt idx="1071">
                <c:v>6.57</c:v>
              </c:pt>
              <c:pt idx="1072">
                <c:v>6.57</c:v>
              </c:pt>
              <c:pt idx="1073">
                <c:v>6.57</c:v>
              </c:pt>
              <c:pt idx="1074">
                <c:v>6.57</c:v>
              </c:pt>
              <c:pt idx="1075">
                <c:v>6.57</c:v>
              </c:pt>
              <c:pt idx="1076">
                <c:v>6.57</c:v>
              </c:pt>
              <c:pt idx="1077">
                <c:v>6.57</c:v>
              </c:pt>
              <c:pt idx="1078">
                <c:v>6.57</c:v>
              </c:pt>
              <c:pt idx="1079">
                <c:v>6.57</c:v>
              </c:pt>
              <c:pt idx="1080">
                <c:v>6.57</c:v>
              </c:pt>
              <c:pt idx="1081">
                <c:v>6.57</c:v>
              </c:pt>
              <c:pt idx="1082">
                <c:v>6.57</c:v>
              </c:pt>
              <c:pt idx="1083">
                <c:v>6.57</c:v>
              </c:pt>
              <c:pt idx="1084">
                <c:v>6.57</c:v>
              </c:pt>
              <c:pt idx="1085">
                <c:v>6.57</c:v>
              </c:pt>
              <c:pt idx="1086">
                <c:v>6.57</c:v>
              </c:pt>
              <c:pt idx="1087">
                <c:v>6.57</c:v>
              </c:pt>
              <c:pt idx="1088">
                <c:v>6.57</c:v>
              </c:pt>
              <c:pt idx="1089">
                <c:v>6.57</c:v>
              </c:pt>
              <c:pt idx="1090">
                <c:v>6.57</c:v>
              </c:pt>
              <c:pt idx="1091">
                <c:v>6.57</c:v>
              </c:pt>
              <c:pt idx="1092">
                <c:v>6.57</c:v>
              </c:pt>
              <c:pt idx="1093">
                <c:v>6.57</c:v>
              </c:pt>
              <c:pt idx="1094">
                <c:v>6.57</c:v>
              </c:pt>
              <c:pt idx="1095">
                <c:v>6.57</c:v>
              </c:pt>
              <c:pt idx="1096">
                <c:v>6.57</c:v>
              </c:pt>
              <c:pt idx="1097">
                <c:v>6.57</c:v>
              </c:pt>
              <c:pt idx="1098">
                <c:v>6.57</c:v>
              </c:pt>
              <c:pt idx="1099">
                <c:v>6.57</c:v>
              </c:pt>
              <c:pt idx="1100">
                <c:v>6.57</c:v>
              </c:pt>
              <c:pt idx="1101">
                <c:v>6.57</c:v>
              </c:pt>
              <c:pt idx="1102">
                <c:v>6.57</c:v>
              </c:pt>
              <c:pt idx="1103">
                <c:v>6.57</c:v>
              </c:pt>
              <c:pt idx="1104">
                <c:v>6.57</c:v>
              </c:pt>
              <c:pt idx="1105">
                <c:v>6.57</c:v>
              </c:pt>
              <c:pt idx="1106">
                <c:v>6.57</c:v>
              </c:pt>
              <c:pt idx="1107">
                <c:v>6.57</c:v>
              </c:pt>
              <c:pt idx="1108">
                <c:v>6.57</c:v>
              </c:pt>
              <c:pt idx="1109">
                <c:v>6.57</c:v>
              </c:pt>
              <c:pt idx="1110">
                <c:v>6.57</c:v>
              </c:pt>
              <c:pt idx="1111">
                <c:v>6.57</c:v>
              </c:pt>
              <c:pt idx="1112">
                <c:v>6.57</c:v>
              </c:pt>
              <c:pt idx="1113">
                <c:v>6.57</c:v>
              </c:pt>
              <c:pt idx="1114">
                <c:v>6.57</c:v>
              </c:pt>
              <c:pt idx="1115">
                <c:v>6.57</c:v>
              </c:pt>
              <c:pt idx="1117">
                <c:v>8.5100000000000016</c:v>
              </c:pt>
              <c:pt idx="1118">
                <c:v>8.5100000000000016</c:v>
              </c:pt>
              <c:pt idx="1119">
                <c:v>8.5100000000000016</c:v>
              </c:pt>
              <c:pt idx="1120">
                <c:v>8.5100000000000016</c:v>
              </c:pt>
              <c:pt idx="1121">
                <c:v>8.5100000000000016</c:v>
              </c:pt>
              <c:pt idx="1122">
                <c:v>8.5100000000000016</c:v>
              </c:pt>
              <c:pt idx="1123">
                <c:v>8.5100000000000016</c:v>
              </c:pt>
              <c:pt idx="1124">
                <c:v>8.5100000000000016</c:v>
              </c:pt>
              <c:pt idx="1125">
                <c:v>8.5100000000000016</c:v>
              </c:pt>
              <c:pt idx="1126">
                <c:v>8.5100000000000016</c:v>
              </c:pt>
              <c:pt idx="1127">
                <c:v>8.5100000000000016</c:v>
              </c:pt>
              <c:pt idx="1128">
                <c:v>8.5100000000000016</c:v>
              </c:pt>
              <c:pt idx="1129">
                <c:v>8.5100000000000016</c:v>
              </c:pt>
              <c:pt idx="1130">
                <c:v>8.5100000000000016</c:v>
              </c:pt>
              <c:pt idx="1131">
                <c:v>8.5100000000000016</c:v>
              </c:pt>
              <c:pt idx="1132">
                <c:v>8.5100000000000016</c:v>
              </c:pt>
              <c:pt idx="1133">
                <c:v>8.5100000000000016</c:v>
              </c:pt>
              <c:pt idx="1134">
                <c:v>8.5100000000000016</c:v>
              </c:pt>
              <c:pt idx="1135">
                <c:v>8.5100000000000016</c:v>
              </c:pt>
              <c:pt idx="1136">
                <c:v>8.5100000000000016</c:v>
              </c:pt>
              <c:pt idx="1137">
                <c:v>8.5100000000000016</c:v>
              </c:pt>
              <c:pt idx="1138">
                <c:v>8.5100000000000016</c:v>
              </c:pt>
              <c:pt idx="1139">
                <c:v>8.5100000000000016</c:v>
              </c:pt>
              <c:pt idx="1140">
                <c:v>8.5100000000000016</c:v>
              </c:pt>
              <c:pt idx="1141">
                <c:v>8.5100000000000016</c:v>
              </c:pt>
              <c:pt idx="1142">
                <c:v>8.5100000000000016</c:v>
              </c:pt>
              <c:pt idx="1143">
                <c:v>8.5100000000000016</c:v>
              </c:pt>
              <c:pt idx="1144">
                <c:v>8.5100000000000016</c:v>
              </c:pt>
              <c:pt idx="1145">
                <c:v>8.5100000000000016</c:v>
              </c:pt>
              <c:pt idx="1146">
                <c:v>8.5100000000000016</c:v>
              </c:pt>
              <c:pt idx="1147">
                <c:v>8.5100000000000016</c:v>
              </c:pt>
              <c:pt idx="1148">
                <c:v>8.5100000000000016</c:v>
              </c:pt>
              <c:pt idx="1149">
                <c:v>8.5100000000000016</c:v>
              </c:pt>
              <c:pt idx="1150">
                <c:v>8.5100000000000016</c:v>
              </c:pt>
              <c:pt idx="1151">
                <c:v>8.5100000000000016</c:v>
              </c:pt>
              <c:pt idx="1152">
                <c:v>8.5100000000000016</c:v>
              </c:pt>
              <c:pt idx="1153">
                <c:v>8.5100000000000016</c:v>
              </c:pt>
              <c:pt idx="1154">
                <c:v>8.5100000000000016</c:v>
              </c:pt>
              <c:pt idx="1155">
                <c:v>8.5100000000000016</c:v>
              </c:pt>
              <c:pt idx="1156">
                <c:v>8.5100000000000016</c:v>
              </c:pt>
              <c:pt idx="1157">
                <c:v>8.5100000000000016</c:v>
              </c:pt>
              <c:pt idx="1158">
                <c:v>8.5100000000000016</c:v>
              </c:pt>
              <c:pt idx="1159">
                <c:v>8.5100000000000016</c:v>
              </c:pt>
              <c:pt idx="1160">
                <c:v>8.5100000000000016</c:v>
              </c:pt>
              <c:pt idx="1161">
                <c:v>8.5100000000000016</c:v>
              </c:pt>
              <c:pt idx="1162">
                <c:v>8.5100000000000016</c:v>
              </c:pt>
              <c:pt idx="1163">
                <c:v>8.5100000000000016</c:v>
              </c:pt>
              <c:pt idx="1164">
                <c:v>8.5100000000000016</c:v>
              </c:pt>
              <c:pt idx="1165">
                <c:v>8.5100000000000016</c:v>
              </c:pt>
              <c:pt idx="1166">
                <c:v>8.5100000000000016</c:v>
              </c:pt>
              <c:pt idx="1167">
                <c:v>8.5100000000000016</c:v>
              </c:pt>
              <c:pt idx="1168">
                <c:v>8.5100000000000016</c:v>
              </c:pt>
              <c:pt idx="1169">
                <c:v>8.5100000000000016</c:v>
              </c:pt>
              <c:pt idx="1170">
                <c:v>8.5100000000000016</c:v>
              </c:pt>
              <c:pt idx="1171">
                <c:v>8.5100000000000016</c:v>
              </c:pt>
              <c:pt idx="1172">
                <c:v>8.5100000000000016</c:v>
              </c:pt>
              <c:pt idx="1173">
                <c:v>8.5100000000000016</c:v>
              </c:pt>
              <c:pt idx="1174">
                <c:v>8.5100000000000016</c:v>
              </c:pt>
              <c:pt idx="1175">
                <c:v>8.5100000000000016</c:v>
              </c:pt>
              <c:pt idx="1176">
                <c:v>8.5100000000000016</c:v>
              </c:pt>
              <c:pt idx="1177">
                <c:v>8.5100000000000016</c:v>
              </c:pt>
              <c:pt idx="1178">
                <c:v>8.5100000000000016</c:v>
              </c:pt>
              <c:pt idx="1179">
                <c:v>8.5100000000000016</c:v>
              </c:pt>
              <c:pt idx="1180">
                <c:v>8.5100000000000016</c:v>
              </c:pt>
              <c:pt idx="1181">
                <c:v>8.5100000000000016</c:v>
              </c:pt>
              <c:pt idx="1182">
                <c:v>8.5100000000000016</c:v>
              </c:pt>
              <c:pt idx="1183">
                <c:v>8.5100000000000016</c:v>
              </c:pt>
              <c:pt idx="1184">
                <c:v>8.5100000000000016</c:v>
              </c:pt>
              <c:pt idx="1185">
                <c:v>8.5100000000000016</c:v>
              </c:pt>
              <c:pt idx="1186">
                <c:v>8.5100000000000016</c:v>
              </c:pt>
              <c:pt idx="1187">
                <c:v>8.5100000000000016</c:v>
              </c:pt>
              <c:pt idx="1188">
                <c:v>8.5100000000000016</c:v>
              </c:pt>
              <c:pt idx="1189">
                <c:v>8.5100000000000016</c:v>
              </c:pt>
              <c:pt idx="1190">
                <c:v>8.5100000000000016</c:v>
              </c:pt>
              <c:pt idx="1191">
                <c:v>8.5100000000000016</c:v>
              </c:pt>
              <c:pt idx="1192">
                <c:v>8.5100000000000016</c:v>
              </c:pt>
              <c:pt idx="1193">
                <c:v>8.5100000000000016</c:v>
              </c:pt>
              <c:pt idx="1194">
                <c:v>8.5100000000000016</c:v>
              </c:pt>
              <c:pt idx="1195">
                <c:v>8.5100000000000016</c:v>
              </c:pt>
              <c:pt idx="1196">
                <c:v>8.5100000000000016</c:v>
              </c:pt>
              <c:pt idx="1197">
                <c:v>8.5100000000000016</c:v>
              </c:pt>
              <c:pt idx="1198">
                <c:v>8.5100000000000016</c:v>
              </c:pt>
              <c:pt idx="1199">
                <c:v>8.5100000000000016</c:v>
              </c:pt>
              <c:pt idx="1200">
                <c:v>8.5100000000000016</c:v>
              </c:pt>
              <c:pt idx="1201">
                <c:v>8.5100000000000016</c:v>
              </c:pt>
              <c:pt idx="1202">
                <c:v>8.5100000000000016</c:v>
              </c:pt>
              <c:pt idx="1203">
                <c:v>8.5100000000000016</c:v>
              </c:pt>
              <c:pt idx="1204">
                <c:v>8.5100000000000016</c:v>
              </c:pt>
              <c:pt idx="1205">
                <c:v>8.5100000000000016</c:v>
              </c:pt>
              <c:pt idx="1206">
                <c:v>8.5100000000000016</c:v>
              </c:pt>
              <c:pt idx="1207">
                <c:v>8.5100000000000016</c:v>
              </c:pt>
              <c:pt idx="1208">
                <c:v>8.5100000000000016</c:v>
              </c:pt>
              <c:pt idx="1209">
                <c:v>8.5100000000000016</c:v>
              </c:pt>
              <c:pt idx="1210">
                <c:v>8.5100000000000016</c:v>
              </c:pt>
              <c:pt idx="1211">
                <c:v>8.5100000000000016</c:v>
              </c:pt>
              <c:pt idx="1212">
                <c:v>8.5100000000000016</c:v>
              </c:pt>
              <c:pt idx="1213">
                <c:v>8.5100000000000016</c:v>
              </c:pt>
              <c:pt idx="1214">
                <c:v>8.5100000000000016</c:v>
              </c:pt>
              <c:pt idx="1215">
                <c:v>8.5100000000000016</c:v>
              </c:pt>
              <c:pt idx="1216">
                <c:v>8.5100000000000016</c:v>
              </c:pt>
              <c:pt idx="1217">
                <c:v>8.5100000000000016</c:v>
              </c:pt>
              <c:pt idx="1218">
                <c:v>8.5100000000000016</c:v>
              </c:pt>
              <c:pt idx="1219">
                <c:v>8.5100000000000016</c:v>
              </c:pt>
              <c:pt idx="1220">
                <c:v>8.5100000000000016</c:v>
              </c:pt>
              <c:pt idx="1221">
                <c:v>8.5100000000000016</c:v>
              </c:pt>
              <c:pt idx="1222">
                <c:v>8.5100000000000016</c:v>
              </c:pt>
              <c:pt idx="1223">
                <c:v>8.5100000000000016</c:v>
              </c:pt>
              <c:pt idx="1224">
                <c:v>8.5100000000000016</c:v>
              </c:pt>
              <c:pt idx="1225">
                <c:v>8.5100000000000016</c:v>
              </c:pt>
              <c:pt idx="1226">
                <c:v>8.5100000000000016</c:v>
              </c:pt>
              <c:pt idx="1227">
                <c:v>8.5100000000000016</c:v>
              </c:pt>
              <c:pt idx="1228">
                <c:v>8.5100000000000016</c:v>
              </c:pt>
              <c:pt idx="1229">
                <c:v>8.5100000000000016</c:v>
              </c:pt>
              <c:pt idx="1230">
                <c:v>8.5100000000000016</c:v>
              </c:pt>
              <c:pt idx="1231">
                <c:v>8.5100000000000016</c:v>
              </c:pt>
              <c:pt idx="1232">
                <c:v>8.5100000000000016</c:v>
              </c:pt>
              <c:pt idx="1233">
                <c:v>8.5100000000000016</c:v>
              </c:pt>
              <c:pt idx="1234">
                <c:v>8.5100000000000016</c:v>
              </c:pt>
              <c:pt idx="1235">
                <c:v>8.5100000000000016</c:v>
              </c:pt>
              <c:pt idx="1236">
                <c:v>8.5100000000000016</c:v>
              </c:pt>
              <c:pt idx="1237">
                <c:v>8.5100000000000016</c:v>
              </c:pt>
              <c:pt idx="1238">
                <c:v>8.5100000000000016</c:v>
              </c:pt>
              <c:pt idx="1239">
                <c:v>8.5100000000000016</c:v>
              </c:pt>
              <c:pt idx="1240">
                <c:v>8.5100000000000016</c:v>
              </c:pt>
              <c:pt idx="1241">
                <c:v>8.5100000000000016</c:v>
              </c:pt>
              <c:pt idx="1242">
                <c:v>8.5100000000000016</c:v>
              </c:pt>
              <c:pt idx="1243">
                <c:v>8.5100000000000016</c:v>
              </c:pt>
              <c:pt idx="1244">
                <c:v>8.5100000000000016</c:v>
              </c:pt>
              <c:pt idx="1245">
                <c:v>8.5100000000000016</c:v>
              </c:pt>
              <c:pt idx="1246">
                <c:v>8.5100000000000016</c:v>
              </c:pt>
              <c:pt idx="1247">
                <c:v>8.5100000000000016</c:v>
              </c:pt>
              <c:pt idx="1248">
                <c:v>8.5100000000000016</c:v>
              </c:pt>
              <c:pt idx="1249">
                <c:v>8.5100000000000016</c:v>
              </c:pt>
              <c:pt idx="1250">
                <c:v>8.5100000000000016</c:v>
              </c:pt>
              <c:pt idx="1251">
                <c:v>8.5100000000000016</c:v>
              </c:pt>
              <c:pt idx="1252">
                <c:v>8.5100000000000016</c:v>
              </c:pt>
              <c:pt idx="1253">
                <c:v>8.5100000000000016</c:v>
              </c:pt>
              <c:pt idx="1254">
                <c:v>8.5100000000000016</c:v>
              </c:pt>
              <c:pt idx="1255">
                <c:v>8.5100000000000016</c:v>
              </c:pt>
              <c:pt idx="1256">
                <c:v>8.5100000000000016</c:v>
              </c:pt>
              <c:pt idx="1257">
                <c:v>8.5100000000000016</c:v>
              </c:pt>
              <c:pt idx="1258">
                <c:v>8.5100000000000016</c:v>
              </c:pt>
              <c:pt idx="1259">
                <c:v>8.5100000000000016</c:v>
              </c:pt>
              <c:pt idx="1260">
                <c:v>8.5100000000000016</c:v>
              </c:pt>
              <c:pt idx="1261">
                <c:v>8.5100000000000016</c:v>
              </c:pt>
              <c:pt idx="1262">
                <c:v>8.5100000000000016</c:v>
              </c:pt>
              <c:pt idx="1263">
                <c:v>8.5100000000000016</c:v>
              </c:pt>
              <c:pt idx="1264">
                <c:v>8.5100000000000016</c:v>
              </c:pt>
              <c:pt idx="1265">
                <c:v>8.5100000000000016</c:v>
              </c:pt>
              <c:pt idx="1266">
                <c:v>8.5100000000000016</c:v>
              </c:pt>
              <c:pt idx="1267">
                <c:v>8.5100000000000016</c:v>
              </c:pt>
              <c:pt idx="1268">
                <c:v>8.5100000000000016</c:v>
              </c:pt>
              <c:pt idx="1269">
                <c:v>8.5100000000000016</c:v>
              </c:pt>
              <c:pt idx="1270">
                <c:v>8.5100000000000016</c:v>
              </c:pt>
              <c:pt idx="1271">
                <c:v>8.5100000000000016</c:v>
              </c:pt>
              <c:pt idx="1272">
                <c:v>8.5100000000000016</c:v>
              </c:pt>
              <c:pt idx="1273">
                <c:v>8.5100000000000016</c:v>
              </c:pt>
              <c:pt idx="1274">
                <c:v>8.5100000000000016</c:v>
              </c:pt>
              <c:pt idx="1275">
                <c:v>8.5100000000000016</c:v>
              </c:pt>
              <c:pt idx="1276">
                <c:v>8.5100000000000016</c:v>
              </c:pt>
              <c:pt idx="1277">
                <c:v>8.5100000000000016</c:v>
              </c:pt>
              <c:pt idx="1278">
                <c:v>8.5100000000000016</c:v>
              </c:pt>
              <c:pt idx="1279">
                <c:v>8.5100000000000016</c:v>
              </c:pt>
              <c:pt idx="1280">
                <c:v>8.5100000000000016</c:v>
              </c:pt>
              <c:pt idx="1281">
                <c:v>8.5100000000000016</c:v>
              </c:pt>
              <c:pt idx="1282">
                <c:v>8.5100000000000016</c:v>
              </c:pt>
              <c:pt idx="1283">
                <c:v>8.5100000000000016</c:v>
              </c:pt>
              <c:pt idx="1284">
                <c:v>8.5100000000000016</c:v>
              </c:pt>
              <c:pt idx="1285">
                <c:v>8.5100000000000016</c:v>
              </c:pt>
              <c:pt idx="1286">
                <c:v>8.5100000000000016</c:v>
              </c:pt>
              <c:pt idx="1287">
                <c:v>8.5100000000000016</c:v>
              </c:pt>
              <c:pt idx="1288">
                <c:v>8.5100000000000016</c:v>
              </c:pt>
              <c:pt idx="1289">
                <c:v>8.5100000000000016</c:v>
              </c:pt>
              <c:pt idx="1290">
                <c:v>8.5100000000000016</c:v>
              </c:pt>
              <c:pt idx="1291">
                <c:v>8.5100000000000016</c:v>
              </c:pt>
              <c:pt idx="1292">
                <c:v>8.5100000000000016</c:v>
              </c:pt>
              <c:pt idx="1293">
                <c:v>8.5100000000000016</c:v>
              </c:pt>
              <c:pt idx="1294">
                <c:v>8.5100000000000016</c:v>
              </c:pt>
              <c:pt idx="1295">
                <c:v>8.5100000000000016</c:v>
              </c:pt>
              <c:pt idx="1296">
                <c:v>8.5100000000000016</c:v>
              </c:pt>
              <c:pt idx="1297">
                <c:v>8.5100000000000016</c:v>
              </c:pt>
              <c:pt idx="1298">
                <c:v>8.5100000000000016</c:v>
              </c:pt>
              <c:pt idx="1299">
                <c:v>8.5100000000000016</c:v>
              </c:pt>
              <c:pt idx="1300">
                <c:v>8.5100000000000016</c:v>
              </c:pt>
              <c:pt idx="1301">
                <c:v>8.5100000000000016</c:v>
              </c:pt>
              <c:pt idx="1302">
                <c:v>8.5100000000000016</c:v>
              </c:pt>
              <c:pt idx="1303">
                <c:v>8.5100000000000016</c:v>
              </c:pt>
              <c:pt idx="1304">
                <c:v>8.5100000000000016</c:v>
              </c:pt>
              <c:pt idx="1305">
                <c:v>8.5100000000000016</c:v>
              </c:pt>
              <c:pt idx="1306">
                <c:v>8.5100000000000016</c:v>
              </c:pt>
              <c:pt idx="1307">
                <c:v>8.5100000000000016</c:v>
              </c:pt>
              <c:pt idx="1308">
                <c:v>8.5100000000000016</c:v>
              </c:pt>
              <c:pt idx="1309">
                <c:v>8.5100000000000016</c:v>
              </c:pt>
              <c:pt idx="1310">
                <c:v>8.5100000000000016</c:v>
              </c:pt>
              <c:pt idx="1311">
                <c:v>8.5100000000000016</c:v>
              </c:pt>
              <c:pt idx="1312">
                <c:v>8.5100000000000016</c:v>
              </c:pt>
              <c:pt idx="1313">
                <c:v>8.5100000000000016</c:v>
              </c:pt>
              <c:pt idx="1314">
                <c:v>8.5100000000000016</c:v>
              </c:pt>
              <c:pt idx="1315">
                <c:v>8.5100000000000016</c:v>
              </c:pt>
              <c:pt idx="1316">
                <c:v>8.5100000000000016</c:v>
              </c:pt>
              <c:pt idx="1317">
                <c:v>8.5100000000000016</c:v>
              </c:pt>
              <c:pt idx="1318">
                <c:v>8.5100000000000016</c:v>
              </c:pt>
              <c:pt idx="1319">
                <c:v>8.5100000000000016</c:v>
              </c:pt>
              <c:pt idx="1320">
                <c:v>8.5100000000000016</c:v>
              </c:pt>
              <c:pt idx="1321">
                <c:v>8.5100000000000016</c:v>
              </c:pt>
              <c:pt idx="1322">
                <c:v>8.5100000000000016</c:v>
              </c:pt>
              <c:pt idx="1323">
                <c:v>8.5100000000000016</c:v>
              </c:pt>
              <c:pt idx="1324">
                <c:v>8.5100000000000016</c:v>
              </c:pt>
              <c:pt idx="1325">
                <c:v>8.5100000000000016</c:v>
              </c:pt>
              <c:pt idx="1326">
                <c:v>8.5100000000000016</c:v>
              </c:pt>
              <c:pt idx="1327">
                <c:v>8.5100000000000016</c:v>
              </c:pt>
              <c:pt idx="1328">
                <c:v>8.5100000000000016</c:v>
              </c:pt>
              <c:pt idx="1329">
                <c:v>8.5100000000000016</c:v>
              </c:pt>
              <c:pt idx="1330">
                <c:v>8.5100000000000016</c:v>
              </c:pt>
              <c:pt idx="1331">
                <c:v>8.5100000000000016</c:v>
              </c:pt>
              <c:pt idx="1332">
                <c:v>8.5100000000000016</c:v>
              </c:pt>
              <c:pt idx="1333">
                <c:v>8.5100000000000016</c:v>
              </c:pt>
              <c:pt idx="1334">
                <c:v>8.5100000000000016</c:v>
              </c:pt>
              <c:pt idx="1335">
                <c:v>8.5100000000000016</c:v>
              </c:pt>
              <c:pt idx="1336">
                <c:v>8.5100000000000016</c:v>
              </c:pt>
              <c:pt idx="1337">
                <c:v>8.5100000000000016</c:v>
              </c:pt>
              <c:pt idx="1338">
                <c:v>8.5100000000000016</c:v>
              </c:pt>
              <c:pt idx="1339">
                <c:v>8.5100000000000016</c:v>
              </c:pt>
              <c:pt idx="1340">
                <c:v>8.5100000000000016</c:v>
              </c:pt>
              <c:pt idx="1341">
                <c:v>8.5100000000000016</c:v>
              </c:pt>
              <c:pt idx="1342">
                <c:v>8.5100000000000016</c:v>
              </c:pt>
              <c:pt idx="1343">
                <c:v>8.5100000000000016</c:v>
              </c:pt>
              <c:pt idx="1344">
                <c:v>8.5100000000000016</c:v>
              </c:pt>
              <c:pt idx="1345">
                <c:v>8.5100000000000016</c:v>
              </c:pt>
              <c:pt idx="1346">
                <c:v>8.5100000000000016</c:v>
              </c:pt>
              <c:pt idx="1347">
                <c:v>8.5100000000000016</c:v>
              </c:pt>
              <c:pt idx="1348">
                <c:v>8.5100000000000016</c:v>
              </c:pt>
              <c:pt idx="1349">
                <c:v>8.5100000000000016</c:v>
              </c:pt>
              <c:pt idx="1350">
                <c:v>8.5100000000000016</c:v>
              </c:pt>
              <c:pt idx="1351">
                <c:v>8.5100000000000016</c:v>
              </c:pt>
              <c:pt idx="1352">
                <c:v>8.5100000000000016</c:v>
              </c:pt>
              <c:pt idx="1353">
                <c:v>8.5100000000000016</c:v>
              </c:pt>
              <c:pt idx="1354">
                <c:v>8.5100000000000016</c:v>
              </c:pt>
              <c:pt idx="1355">
                <c:v>8.5100000000000016</c:v>
              </c:pt>
              <c:pt idx="1356">
                <c:v>8.5100000000000016</c:v>
              </c:pt>
              <c:pt idx="1357">
                <c:v>8.5100000000000016</c:v>
              </c:pt>
              <c:pt idx="1358">
                <c:v>8.5100000000000016</c:v>
              </c:pt>
              <c:pt idx="1359">
                <c:v>8.5100000000000016</c:v>
              </c:pt>
              <c:pt idx="1360">
                <c:v>8.5100000000000016</c:v>
              </c:pt>
              <c:pt idx="1361">
                <c:v>8.5100000000000016</c:v>
              </c:pt>
              <c:pt idx="1362">
                <c:v>8.5100000000000016</c:v>
              </c:pt>
              <c:pt idx="1363">
                <c:v>8.5100000000000016</c:v>
              </c:pt>
              <c:pt idx="1364">
                <c:v>8.5100000000000016</c:v>
              </c:pt>
              <c:pt idx="1365">
                <c:v>8.5100000000000016</c:v>
              </c:pt>
              <c:pt idx="1366">
                <c:v>8.5100000000000016</c:v>
              </c:pt>
              <c:pt idx="1367">
                <c:v>8.5100000000000016</c:v>
              </c:pt>
              <c:pt idx="1368">
                <c:v>8.5100000000000016</c:v>
              </c:pt>
              <c:pt idx="1369">
                <c:v>8.5100000000000016</c:v>
              </c:pt>
              <c:pt idx="1370">
                <c:v>8.5100000000000016</c:v>
              </c:pt>
              <c:pt idx="1371">
                <c:v>8.5100000000000016</c:v>
              </c:pt>
              <c:pt idx="1372">
                <c:v>8.5100000000000016</c:v>
              </c:pt>
              <c:pt idx="1373">
                <c:v>8.5100000000000016</c:v>
              </c:pt>
              <c:pt idx="1374">
                <c:v>8.5100000000000016</c:v>
              </c:pt>
              <c:pt idx="1375">
                <c:v>8.5100000000000016</c:v>
              </c:pt>
              <c:pt idx="1376">
                <c:v>8.5100000000000016</c:v>
              </c:pt>
              <c:pt idx="1377">
                <c:v>8.5100000000000016</c:v>
              </c:pt>
              <c:pt idx="1378">
                <c:v>8.5100000000000016</c:v>
              </c:pt>
              <c:pt idx="1379">
                <c:v>8.5100000000000016</c:v>
              </c:pt>
              <c:pt idx="1380">
                <c:v>8.5100000000000016</c:v>
              </c:pt>
              <c:pt idx="1381">
                <c:v>8.5100000000000016</c:v>
              </c:pt>
              <c:pt idx="1382">
                <c:v>8.5100000000000016</c:v>
              </c:pt>
              <c:pt idx="1383">
                <c:v>8.5100000000000016</c:v>
              </c:pt>
              <c:pt idx="1384">
                <c:v>8.5100000000000016</c:v>
              </c:pt>
              <c:pt idx="1385">
                <c:v>8.5100000000000016</c:v>
              </c:pt>
              <c:pt idx="1386">
                <c:v>8.5100000000000016</c:v>
              </c:pt>
              <c:pt idx="1387">
                <c:v>8.5100000000000016</c:v>
              </c:pt>
              <c:pt idx="1388">
                <c:v>8.5100000000000016</c:v>
              </c:pt>
              <c:pt idx="1389">
                <c:v>8.5100000000000016</c:v>
              </c:pt>
              <c:pt idx="1390">
                <c:v>8.5100000000000016</c:v>
              </c:pt>
              <c:pt idx="1391">
                <c:v>8.5100000000000016</c:v>
              </c:pt>
              <c:pt idx="1392">
                <c:v>8.5100000000000016</c:v>
              </c:pt>
              <c:pt idx="1393">
                <c:v>8.5100000000000016</c:v>
              </c:pt>
              <c:pt idx="1394">
                <c:v>8.5100000000000016</c:v>
              </c:pt>
              <c:pt idx="1395">
                <c:v>8.5100000000000016</c:v>
              </c:pt>
              <c:pt idx="1396">
                <c:v>8.5100000000000016</c:v>
              </c:pt>
              <c:pt idx="1397">
                <c:v>8.5100000000000016</c:v>
              </c:pt>
              <c:pt idx="1398">
                <c:v>8.5100000000000016</c:v>
              </c:pt>
              <c:pt idx="1399">
                <c:v>8.5100000000000016</c:v>
              </c:pt>
              <c:pt idx="1400">
                <c:v>8.5100000000000016</c:v>
              </c:pt>
              <c:pt idx="1401">
                <c:v>8.5100000000000016</c:v>
              </c:pt>
              <c:pt idx="1402">
                <c:v>8.5100000000000016</c:v>
              </c:pt>
              <c:pt idx="1403">
                <c:v>8.5100000000000016</c:v>
              </c:pt>
              <c:pt idx="1404">
                <c:v>8.5100000000000016</c:v>
              </c:pt>
              <c:pt idx="1405">
                <c:v>8.5100000000000016</c:v>
              </c:pt>
              <c:pt idx="1406">
                <c:v>8.5100000000000016</c:v>
              </c:pt>
              <c:pt idx="1407">
                <c:v>8.5100000000000016</c:v>
              </c:pt>
              <c:pt idx="1408">
                <c:v>8.5100000000000016</c:v>
              </c:pt>
              <c:pt idx="1409">
                <c:v>8.5100000000000016</c:v>
              </c:pt>
              <c:pt idx="1410">
                <c:v>8.5100000000000016</c:v>
              </c:pt>
              <c:pt idx="1411">
                <c:v>8.5100000000000016</c:v>
              </c:pt>
              <c:pt idx="1412">
                <c:v>8.5100000000000016</c:v>
              </c:pt>
              <c:pt idx="1413">
                <c:v>8.5100000000000016</c:v>
              </c:pt>
              <c:pt idx="1414">
                <c:v>8.5100000000000016</c:v>
              </c:pt>
              <c:pt idx="1415">
                <c:v>8.5100000000000016</c:v>
              </c:pt>
              <c:pt idx="1416">
                <c:v>8.5100000000000016</c:v>
              </c:pt>
              <c:pt idx="1417">
                <c:v>8.5100000000000016</c:v>
              </c:pt>
              <c:pt idx="1418">
                <c:v>8.5100000000000016</c:v>
              </c:pt>
              <c:pt idx="1419">
                <c:v>8.5100000000000016</c:v>
              </c:pt>
              <c:pt idx="1420">
                <c:v>8.5100000000000016</c:v>
              </c:pt>
              <c:pt idx="1421">
                <c:v>8.5100000000000016</c:v>
              </c:pt>
              <c:pt idx="1422">
                <c:v>8.5100000000000016</c:v>
              </c:pt>
              <c:pt idx="1423">
                <c:v>8.5100000000000016</c:v>
              </c:pt>
              <c:pt idx="1424">
                <c:v>8.5100000000000016</c:v>
              </c:pt>
              <c:pt idx="1425">
                <c:v>8.5100000000000016</c:v>
              </c:pt>
              <c:pt idx="1426">
                <c:v>8.5100000000000016</c:v>
              </c:pt>
              <c:pt idx="1427">
                <c:v>8.5100000000000016</c:v>
              </c:pt>
              <c:pt idx="1428">
                <c:v>8.5100000000000016</c:v>
              </c:pt>
              <c:pt idx="1429">
                <c:v>8.5100000000000016</c:v>
              </c:pt>
              <c:pt idx="1430">
                <c:v>8.5100000000000016</c:v>
              </c:pt>
              <c:pt idx="1431">
                <c:v>8.5100000000000016</c:v>
              </c:pt>
              <c:pt idx="1432">
                <c:v>8.5100000000000016</c:v>
              </c:pt>
              <c:pt idx="1433">
                <c:v>8.5100000000000016</c:v>
              </c:pt>
              <c:pt idx="1434">
                <c:v>8.5100000000000016</c:v>
              </c:pt>
              <c:pt idx="1435">
                <c:v>8.5100000000000016</c:v>
              </c:pt>
              <c:pt idx="1436">
                <c:v>8.5100000000000016</c:v>
              </c:pt>
              <c:pt idx="1437">
                <c:v>8.5100000000000016</c:v>
              </c:pt>
              <c:pt idx="1438">
                <c:v>8.5100000000000016</c:v>
              </c:pt>
              <c:pt idx="1439">
                <c:v>8.5100000000000016</c:v>
              </c:pt>
              <c:pt idx="1440">
                <c:v>8.5100000000000016</c:v>
              </c:pt>
              <c:pt idx="1441">
                <c:v>8.5100000000000016</c:v>
              </c:pt>
              <c:pt idx="1442">
                <c:v>8.5100000000000016</c:v>
              </c:pt>
              <c:pt idx="1443">
                <c:v>8.5100000000000016</c:v>
              </c:pt>
              <c:pt idx="1444">
                <c:v>8.5100000000000016</c:v>
              </c:pt>
              <c:pt idx="1445">
                <c:v>8.5100000000000016</c:v>
              </c:pt>
              <c:pt idx="1446">
                <c:v>8.5100000000000016</c:v>
              </c:pt>
              <c:pt idx="1447">
                <c:v>8.5100000000000016</c:v>
              </c:pt>
              <c:pt idx="1448">
                <c:v>8.5100000000000016</c:v>
              </c:pt>
              <c:pt idx="1449">
                <c:v>8.5100000000000016</c:v>
              </c:pt>
              <c:pt idx="1450">
                <c:v>8.5100000000000016</c:v>
              </c:pt>
              <c:pt idx="1451">
                <c:v>8.5100000000000016</c:v>
              </c:pt>
              <c:pt idx="1452">
                <c:v>8.5100000000000016</c:v>
              </c:pt>
              <c:pt idx="1453">
                <c:v>8.5100000000000016</c:v>
              </c:pt>
              <c:pt idx="1454">
                <c:v>8.5100000000000016</c:v>
              </c:pt>
              <c:pt idx="1455">
                <c:v>8.5100000000000016</c:v>
              </c:pt>
              <c:pt idx="1456">
                <c:v>8.5100000000000016</c:v>
              </c:pt>
              <c:pt idx="1457">
                <c:v>8.5100000000000016</c:v>
              </c:pt>
              <c:pt idx="1458">
                <c:v>8.5100000000000016</c:v>
              </c:pt>
              <c:pt idx="1459">
                <c:v>8.5100000000000016</c:v>
              </c:pt>
              <c:pt idx="1460">
                <c:v>8.5100000000000016</c:v>
              </c:pt>
              <c:pt idx="1461">
                <c:v>8.5100000000000016</c:v>
              </c:pt>
              <c:pt idx="1462">
                <c:v>8.5100000000000016</c:v>
              </c:pt>
              <c:pt idx="1463">
                <c:v>8.5100000000000016</c:v>
              </c:pt>
              <c:pt idx="1464">
                <c:v>8.5100000000000016</c:v>
              </c:pt>
              <c:pt idx="1465">
                <c:v>8.5100000000000016</c:v>
              </c:pt>
              <c:pt idx="1466">
                <c:v>8.5100000000000016</c:v>
              </c:pt>
              <c:pt idx="1467">
                <c:v>8.5100000000000016</c:v>
              </c:pt>
              <c:pt idx="1468">
                <c:v>8.5100000000000016</c:v>
              </c:pt>
              <c:pt idx="1469">
                <c:v>8.5100000000000016</c:v>
              </c:pt>
              <c:pt idx="1470">
                <c:v>8.5100000000000016</c:v>
              </c:pt>
              <c:pt idx="1471">
                <c:v>8.5100000000000016</c:v>
              </c:pt>
              <c:pt idx="1472">
                <c:v>8.5100000000000016</c:v>
              </c:pt>
              <c:pt idx="1473">
                <c:v>8.5100000000000016</c:v>
              </c:pt>
              <c:pt idx="1474">
                <c:v>8.5100000000000016</c:v>
              </c:pt>
              <c:pt idx="1475">
                <c:v>8.5100000000000016</c:v>
              </c:pt>
              <c:pt idx="1476">
                <c:v>8.5100000000000016</c:v>
              </c:pt>
              <c:pt idx="1477">
                <c:v>8.5100000000000016</c:v>
              </c:pt>
              <c:pt idx="1478">
                <c:v>8.5100000000000016</c:v>
              </c:pt>
              <c:pt idx="1479">
                <c:v>8.5100000000000016</c:v>
              </c:pt>
              <c:pt idx="1480">
                <c:v>8.5100000000000016</c:v>
              </c:pt>
              <c:pt idx="1481">
                <c:v>8.5100000000000016</c:v>
              </c:pt>
              <c:pt idx="1482">
                <c:v>8.5100000000000016</c:v>
              </c:pt>
              <c:pt idx="1483">
                <c:v>8.5100000000000016</c:v>
              </c:pt>
              <c:pt idx="1484">
                <c:v>8.5100000000000016</c:v>
              </c:pt>
              <c:pt idx="1485">
                <c:v>8.5100000000000016</c:v>
              </c:pt>
              <c:pt idx="1486">
                <c:v>8.5100000000000016</c:v>
              </c:pt>
              <c:pt idx="1487">
                <c:v>8.5100000000000016</c:v>
              </c:pt>
              <c:pt idx="1488">
                <c:v>8.5100000000000016</c:v>
              </c:pt>
              <c:pt idx="1489">
                <c:v>8.5100000000000016</c:v>
              </c:pt>
              <c:pt idx="1490">
                <c:v>8.5100000000000016</c:v>
              </c:pt>
              <c:pt idx="1491">
                <c:v>8.5100000000000016</c:v>
              </c:pt>
              <c:pt idx="1492">
                <c:v>8.5100000000000016</c:v>
              </c:pt>
              <c:pt idx="1493">
                <c:v>8.5100000000000016</c:v>
              </c:pt>
              <c:pt idx="1494">
                <c:v>8.5100000000000016</c:v>
              </c:pt>
              <c:pt idx="1495">
                <c:v>8.5100000000000016</c:v>
              </c:pt>
              <c:pt idx="1496">
                <c:v>8.5100000000000016</c:v>
              </c:pt>
              <c:pt idx="1497">
                <c:v>8.5100000000000016</c:v>
              </c:pt>
              <c:pt idx="1498">
                <c:v>8.5100000000000016</c:v>
              </c:pt>
              <c:pt idx="1499">
                <c:v>8.5100000000000016</c:v>
              </c:pt>
              <c:pt idx="1500">
                <c:v>8.5100000000000016</c:v>
              </c:pt>
              <c:pt idx="1501">
                <c:v>8.5100000000000016</c:v>
              </c:pt>
              <c:pt idx="1502">
                <c:v>8.5100000000000016</c:v>
              </c:pt>
              <c:pt idx="1503">
                <c:v>8.5100000000000016</c:v>
              </c:pt>
              <c:pt idx="1504">
                <c:v>8.5100000000000016</c:v>
              </c:pt>
              <c:pt idx="1505">
                <c:v>8.5100000000000016</c:v>
              </c:pt>
              <c:pt idx="1506">
                <c:v>8.5100000000000016</c:v>
              </c:pt>
              <c:pt idx="1507">
                <c:v>8.5100000000000016</c:v>
              </c:pt>
              <c:pt idx="1508">
                <c:v>8.5100000000000016</c:v>
              </c:pt>
              <c:pt idx="1509">
                <c:v>8.5100000000000016</c:v>
              </c:pt>
              <c:pt idx="1510">
                <c:v>8.5100000000000016</c:v>
              </c:pt>
              <c:pt idx="1511">
                <c:v>8.5100000000000016</c:v>
              </c:pt>
              <c:pt idx="1512">
                <c:v>8.5100000000000016</c:v>
              </c:pt>
              <c:pt idx="1513">
                <c:v>8.5100000000000016</c:v>
              </c:pt>
              <c:pt idx="1514">
                <c:v>8.5100000000000016</c:v>
              </c:pt>
              <c:pt idx="1515">
                <c:v>8.5100000000000016</c:v>
              </c:pt>
              <c:pt idx="1516">
                <c:v>8.5100000000000016</c:v>
              </c:pt>
              <c:pt idx="1517">
                <c:v>8.5100000000000016</c:v>
              </c:pt>
              <c:pt idx="1518">
                <c:v>8.5100000000000016</c:v>
              </c:pt>
              <c:pt idx="1519">
                <c:v>8.5100000000000016</c:v>
              </c:pt>
              <c:pt idx="1520">
                <c:v>8.5100000000000016</c:v>
              </c:pt>
              <c:pt idx="1521">
                <c:v>8.5100000000000016</c:v>
              </c:pt>
              <c:pt idx="1522">
                <c:v>8.5100000000000016</c:v>
              </c:pt>
              <c:pt idx="1523">
                <c:v>8.5100000000000016</c:v>
              </c:pt>
              <c:pt idx="1524">
                <c:v>8.5100000000000016</c:v>
              </c:pt>
              <c:pt idx="1525">
                <c:v>8.5100000000000016</c:v>
              </c:pt>
              <c:pt idx="1526">
                <c:v>8.5100000000000016</c:v>
              </c:pt>
              <c:pt idx="1527">
                <c:v>8.5100000000000016</c:v>
              </c:pt>
              <c:pt idx="1528">
                <c:v>8.5100000000000016</c:v>
              </c:pt>
              <c:pt idx="1529">
                <c:v>8.5100000000000016</c:v>
              </c:pt>
              <c:pt idx="1530">
                <c:v>8.5100000000000016</c:v>
              </c:pt>
              <c:pt idx="1531">
                <c:v>8.5100000000000016</c:v>
              </c:pt>
              <c:pt idx="1532">
                <c:v>8.5100000000000016</c:v>
              </c:pt>
              <c:pt idx="1533">
                <c:v>8.5100000000000016</c:v>
              </c:pt>
              <c:pt idx="1534">
                <c:v>8.5100000000000016</c:v>
              </c:pt>
              <c:pt idx="1535">
                <c:v>8.5100000000000016</c:v>
              </c:pt>
              <c:pt idx="1536">
                <c:v>8.5100000000000016</c:v>
              </c:pt>
              <c:pt idx="1537">
                <c:v>8.5100000000000016</c:v>
              </c:pt>
              <c:pt idx="1538">
                <c:v>8.5100000000000016</c:v>
              </c:pt>
              <c:pt idx="1539">
                <c:v>8.5100000000000016</c:v>
              </c:pt>
              <c:pt idx="1540">
                <c:v>8.5100000000000016</c:v>
              </c:pt>
              <c:pt idx="1541">
                <c:v>8.5100000000000016</c:v>
              </c:pt>
              <c:pt idx="1542">
                <c:v>8.5100000000000016</c:v>
              </c:pt>
              <c:pt idx="1543">
                <c:v>8.5100000000000016</c:v>
              </c:pt>
              <c:pt idx="1544">
                <c:v>8.5100000000000016</c:v>
              </c:pt>
              <c:pt idx="1545">
                <c:v>8.5100000000000016</c:v>
              </c:pt>
              <c:pt idx="1546">
                <c:v>8.5100000000000016</c:v>
              </c:pt>
              <c:pt idx="1547">
                <c:v>8.5100000000000016</c:v>
              </c:pt>
              <c:pt idx="1548">
                <c:v>8.5100000000000016</c:v>
              </c:pt>
              <c:pt idx="1549">
                <c:v>8.5100000000000016</c:v>
              </c:pt>
              <c:pt idx="1550">
                <c:v>8.5100000000000016</c:v>
              </c:pt>
              <c:pt idx="1551">
                <c:v>8.5100000000000016</c:v>
              </c:pt>
              <c:pt idx="1552">
                <c:v>8.5100000000000016</c:v>
              </c:pt>
              <c:pt idx="1553">
                <c:v>8.5100000000000016</c:v>
              </c:pt>
              <c:pt idx="1554">
                <c:v>8.5100000000000016</c:v>
              </c:pt>
              <c:pt idx="1555">
                <c:v>8.5100000000000016</c:v>
              </c:pt>
              <c:pt idx="1556">
                <c:v>8.5100000000000016</c:v>
              </c:pt>
              <c:pt idx="1557">
                <c:v>8.5100000000000016</c:v>
              </c:pt>
              <c:pt idx="1558">
                <c:v>8.5100000000000016</c:v>
              </c:pt>
              <c:pt idx="1559">
                <c:v>8.5100000000000016</c:v>
              </c:pt>
              <c:pt idx="1560">
                <c:v>8.5100000000000016</c:v>
              </c:pt>
              <c:pt idx="1561">
                <c:v>8.5100000000000016</c:v>
              </c:pt>
              <c:pt idx="1562">
                <c:v>8.5100000000000016</c:v>
              </c:pt>
              <c:pt idx="1563">
                <c:v>8.5100000000000016</c:v>
              </c:pt>
              <c:pt idx="1564">
                <c:v>8.5100000000000016</c:v>
              </c:pt>
              <c:pt idx="1565">
                <c:v>8.5100000000000016</c:v>
              </c:pt>
              <c:pt idx="1566">
                <c:v>8.5100000000000016</c:v>
              </c:pt>
              <c:pt idx="1567">
                <c:v>8.5100000000000016</c:v>
              </c:pt>
              <c:pt idx="1568">
                <c:v>8.5100000000000016</c:v>
              </c:pt>
              <c:pt idx="1569">
                <c:v>8.5100000000000016</c:v>
              </c:pt>
              <c:pt idx="1570">
                <c:v>8.5100000000000016</c:v>
              </c:pt>
              <c:pt idx="1571">
                <c:v>8.5100000000000016</c:v>
              </c:pt>
              <c:pt idx="1572">
                <c:v>8.5100000000000016</c:v>
              </c:pt>
              <c:pt idx="1573">
                <c:v>8.5100000000000016</c:v>
              </c:pt>
              <c:pt idx="1574">
                <c:v>8.5100000000000016</c:v>
              </c:pt>
              <c:pt idx="1575">
                <c:v>8.5100000000000016</c:v>
              </c:pt>
              <c:pt idx="1576">
                <c:v>8.5100000000000016</c:v>
              </c:pt>
              <c:pt idx="1577">
                <c:v>8.5100000000000016</c:v>
              </c:pt>
              <c:pt idx="1578">
                <c:v>8.5100000000000016</c:v>
              </c:pt>
              <c:pt idx="1579">
                <c:v>8.5100000000000016</c:v>
              </c:pt>
              <c:pt idx="1580">
                <c:v>8.5100000000000016</c:v>
              </c:pt>
              <c:pt idx="1581">
                <c:v>8.5100000000000016</c:v>
              </c:pt>
              <c:pt idx="1582">
                <c:v>8.5100000000000016</c:v>
              </c:pt>
              <c:pt idx="1583">
                <c:v>8.5100000000000016</c:v>
              </c:pt>
              <c:pt idx="1584">
                <c:v>8.5100000000000016</c:v>
              </c:pt>
              <c:pt idx="1585">
                <c:v>8.5100000000000016</c:v>
              </c:pt>
              <c:pt idx="1586">
                <c:v>8.5100000000000016</c:v>
              </c:pt>
              <c:pt idx="1587">
                <c:v>8.5100000000000016</c:v>
              </c:pt>
              <c:pt idx="1588">
                <c:v>8.5100000000000016</c:v>
              </c:pt>
              <c:pt idx="1589">
                <c:v>8.5100000000000016</c:v>
              </c:pt>
              <c:pt idx="1590">
                <c:v>8.5100000000000016</c:v>
              </c:pt>
              <c:pt idx="1591">
                <c:v>8.5100000000000016</c:v>
              </c:pt>
              <c:pt idx="1592">
                <c:v>8.5100000000000016</c:v>
              </c:pt>
              <c:pt idx="1593">
                <c:v>8.5100000000000016</c:v>
              </c:pt>
              <c:pt idx="1594">
                <c:v>8.5100000000000016</c:v>
              </c:pt>
              <c:pt idx="1595">
                <c:v>8.5100000000000016</c:v>
              </c:pt>
              <c:pt idx="1596">
                <c:v>8.5100000000000016</c:v>
              </c:pt>
              <c:pt idx="1597">
                <c:v>8.5100000000000016</c:v>
              </c:pt>
              <c:pt idx="1598">
                <c:v>8.5100000000000016</c:v>
              </c:pt>
              <c:pt idx="1599">
                <c:v>8.5100000000000016</c:v>
              </c:pt>
              <c:pt idx="1600">
                <c:v>8.5100000000000016</c:v>
              </c:pt>
              <c:pt idx="1601">
                <c:v>8.5100000000000016</c:v>
              </c:pt>
              <c:pt idx="1602">
                <c:v>8.5100000000000016</c:v>
              </c:pt>
              <c:pt idx="1603">
                <c:v>8.5100000000000016</c:v>
              </c:pt>
              <c:pt idx="1604">
                <c:v>8.5100000000000016</c:v>
              </c:pt>
              <c:pt idx="1605">
                <c:v>8.5100000000000016</c:v>
              </c:pt>
              <c:pt idx="1606">
                <c:v>8.5100000000000016</c:v>
              </c:pt>
              <c:pt idx="1607">
                <c:v>8.5100000000000016</c:v>
              </c:pt>
              <c:pt idx="1608">
                <c:v>8.5100000000000016</c:v>
              </c:pt>
              <c:pt idx="1609">
                <c:v>8.5100000000000016</c:v>
              </c:pt>
              <c:pt idx="1610">
                <c:v>8.5100000000000016</c:v>
              </c:pt>
              <c:pt idx="1611">
                <c:v>8.5100000000000016</c:v>
              </c:pt>
              <c:pt idx="1612">
                <c:v>8.5100000000000016</c:v>
              </c:pt>
              <c:pt idx="1613">
                <c:v>8.5100000000000016</c:v>
              </c:pt>
              <c:pt idx="1614">
                <c:v>8.5100000000000016</c:v>
              </c:pt>
              <c:pt idx="1615">
                <c:v>8.5100000000000016</c:v>
              </c:pt>
              <c:pt idx="1616">
                <c:v>8.5100000000000016</c:v>
              </c:pt>
              <c:pt idx="1617">
                <c:v>8.5100000000000016</c:v>
              </c:pt>
              <c:pt idx="1618">
                <c:v>8.5100000000000016</c:v>
              </c:pt>
              <c:pt idx="1619">
                <c:v>8.5100000000000016</c:v>
              </c:pt>
              <c:pt idx="1620">
                <c:v>8.5100000000000016</c:v>
              </c:pt>
              <c:pt idx="1621">
                <c:v>8.5100000000000016</c:v>
              </c:pt>
              <c:pt idx="1622">
                <c:v>8.5100000000000016</c:v>
              </c:pt>
              <c:pt idx="1623">
                <c:v>8.5100000000000016</c:v>
              </c:pt>
              <c:pt idx="1624">
                <c:v>8.5100000000000016</c:v>
              </c:pt>
              <c:pt idx="1625">
                <c:v>8.5100000000000016</c:v>
              </c:pt>
              <c:pt idx="1626">
                <c:v>8.5100000000000016</c:v>
              </c:pt>
              <c:pt idx="1627">
                <c:v>8.5100000000000016</c:v>
              </c:pt>
              <c:pt idx="1628">
                <c:v>8.5100000000000016</c:v>
              </c:pt>
              <c:pt idx="1629">
                <c:v>8.5100000000000016</c:v>
              </c:pt>
              <c:pt idx="1630">
                <c:v>8.5100000000000016</c:v>
              </c:pt>
              <c:pt idx="1631">
                <c:v>8.5100000000000016</c:v>
              </c:pt>
              <c:pt idx="1632">
                <c:v>8.5100000000000016</c:v>
              </c:pt>
              <c:pt idx="1633">
                <c:v>8.5100000000000016</c:v>
              </c:pt>
              <c:pt idx="1634">
                <c:v>8.5100000000000016</c:v>
              </c:pt>
              <c:pt idx="1635">
                <c:v>8.5100000000000016</c:v>
              </c:pt>
              <c:pt idx="1636">
                <c:v>8.5100000000000016</c:v>
              </c:pt>
              <c:pt idx="1637">
                <c:v>8.5100000000000016</c:v>
              </c:pt>
              <c:pt idx="1638">
                <c:v>8.5100000000000016</c:v>
              </c:pt>
              <c:pt idx="1639">
                <c:v>8.5100000000000016</c:v>
              </c:pt>
              <c:pt idx="1640">
                <c:v>8.5100000000000016</c:v>
              </c:pt>
              <c:pt idx="1641">
                <c:v>8.5100000000000016</c:v>
              </c:pt>
              <c:pt idx="1642">
                <c:v>8.5100000000000016</c:v>
              </c:pt>
              <c:pt idx="1643">
                <c:v>8.5100000000000016</c:v>
              </c:pt>
              <c:pt idx="1644">
                <c:v>8.5100000000000016</c:v>
              </c:pt>
              <c:pt idx="1645">
                <c:v>8.5100000000000016</c:v>
              </c:pt>
              <c:pt idx="1646">
                <c:v>8.5100000000000016</c:v>
              </c:pt>
              <c:pt idx="1647">
                <c:v>8.5100000000000016</c:v>
              </c:pt>
              <c:pt idx="1648">
                <c:v>8.5100000000000016</c:v>
              </c:pt>
              <c:pt idx="1649">
                <c:v>8.5100000000000016</c:v>
              </c:pt>
              <c:pt idx="1650">
                <c:v>8.5100000000000016</c:v>
              </c:pt>
              <c:pt idx="1651">
                <c:v>8.5100000000000016</c:v>
              </c:pt>
              <c:pt idx="1652">
                <c:v>8.5100000000000016</c:v>
              </c:pt>
              <c:pt idx="1653">
                <c:v>8.5100000000000016</c:v>
              </c:pt>
              <c:pt idx="1654">
                <c:v>8.5100000000000016</c:v>
              </c:pt>
              <c:pt idx="1655">
                <c:v>8.5100000000000016</c:v>
              </c:pt>
              <c:pt idx="1656">
                <c:v>8.5100000000000016</c:v>
              </c:pt>
              <c:pt idx="1657">
                <c:v>8.5100000000000016</c:v>
              </c:pt>
              <c:pt idx="1658">
                <c:v>8.5100000000000016</c:v>
              </c:pt>
              <c:pt idx="1659">
                <c:v>8.5100000000000016</c:v>
              </c:pt>
              <c:pt idx="1660">
                <c:v>8.5100000000000016</c:v>
              </c:pt>
              <c:pt idx="1661">
                <c:v>8.5100000000000016</c:v>
              </c:pt>
              <c:pt idx="1662">
                <c:v>8.5100000000000016</c:v>
              </c:pt>
              <c:pt idx="1663">
                <c:v>8.5100000000000016</c:v>
              </c:pt>
              <c:pt idx="1664">
                <c:v>8.5100000000000016</c:v>
              </c:pt>
              <c:pt idx="1665">
                <c:v>8.5100000000000016</c:v>
              </c:pt>
              <c:pt idx="1666">
                <c:v>8.5100000000000016</c:v>
              </c:pt>
              <c:pt idx="1667">
                <c:v>8.5100000000000016</c:v>
              </c:pt>
              <c:pt idx="1668">
                <c:v>8.5100000000000016</c:v>
              </c:pt>
              <c:pt idx="1669">
                <c:v>8.5100000000000016</c:v>
              </c:pt>
              <c:pt idx="1670">
                <c:v>8.5100000000000016</c:v>
              </c:pt>
              <c:pt idx="1671">
                <c:v>8.5100000000000016</c:v>
              </c:pt>
              <c:pt idx="1672">
                <c:v>8.5100000000000016</c:v>
              </c:pt>
              <c:pt idx="1673">
                <c:v>8.5100000000000016</c:v>
              </c:pt>
              <c:pt idx="1674">
                <c:v>8.5100000000000016</c:v>
              </c:pt>
              <c:pt idx="1675">
                <c:v>8.5100000000000016</c:v>
              </c:pt>
              <c:pt idx="1676">
                <c:v>8.5100000000000016</c:v>
              </c:pt>
              <c:pt idx="1677">
                <c:v>8.5100000000000016</c:v>
              </c:pt>
              <c:pt idx="1678">
                <c:v>8.5100000000000016</c:v>
              </c:pt>
              <c:pt idx="1679">
                <c:v>8.5100000000000016</c:v>
              </c:pt>
              <c:pt idx="1680">
                <c:v>8.5100000000000016</c:v>
              </c:pt>
              <c:pt idx="1681">
                <c:v>8.5100000000000016</c:v>
              </c:pt>
              <c:pt idx="1682">
                <c:v>8.5100000000000016</c:v>
              </c:pt>
              <c:pt idx="1683">
                <c:v>8.5100000000000016</c:v>
              </c:pt>
              <c:pt idx="1684">
                <c:v>8.5100000000000016</c:v>
              </c:pt>
              <c:pt idx="1685">
                <c:v>8.5100000000000016</c:v>
              </c:pt>
              <c:pt idx="1686">
                <c:v>8.5100000000000016</c:v>
              </c:pt>
              <c:pt idx="1687">
                <c:v>8.5100000000000016</c:v>
              </c:pt>
              <c:pt idx="1688">
                <c:v>8.5100000000000016</c:v>
              </c:pt>
              <c:pt idx="1689">
                <c:v>8.5100000000000016</c:v>
              </c:pt>
              <c:pt idx="1690">
                <c:v>8.5100000000000016</c:v>
              </c:pt>
              <c:pt idx="1691">
                <c:v>8.5100000000000016</c:v>
              </c:pt>
              <c:pt idx="1692">
                <c:v>8.5100000000000016</c:v>
              </c:pt>
              <c:pt idx="1693">
                <c:v>8.5100000000000016</c:v>
              </c:pt>
              <c:pt idx="1694">
                <c:v>8.5100000000000016</c:v>
              </c:pt>
              <c:pt idx="1695">
                <c:v>8.5100000000000016</c:v>
              </c:pt>
              <c:pt idx="1696">
                <c:v>8.5100000000000016</c:v>
              </c:pt>
              <c:pt idx="1697">
                <c:v>8.5100000000000016</c:v>
              </c:pt>
              <c:pt idx="1698">
                <c:v>8.5100000000000016</c:v>
              </c:pt>
              <c:pt idx="1699">
                <c:v>8.5100000000000016</c:v>
              </c:pt>
              <c:pt idx="1700">
                <c:v>8.5100000000000016</c:v>
              </c:pt>
              <c:pt idx="1701">
                <c:v>8.5100000000000016</c:v>
              </c:pt>
              <c:pt idx="1702">
                <c:v>8.5100000000000016</c:v>
              </c:pt>
              <c:pt idx="1703">
                <c:v>8.5100000000000016</c:v>
              </c:pt>
              <c:pt idx="1704">
                <c:v>8.5100000000000016</c:v>
              </c:pt>
              <c:pt idx="1705">
                <c:v>8.5100000000000016</c:v>
              </c:pt>
              <c:pt idx="1706">
                <c:v>8.5100000000000016</c:v>
              </c:pt>
              <c:pt idx="1707">
                <c:v>8.5100000000000016</c:v>
              </c:pt>
              <c:pt idx="1708">
                <c:v>8.5100000000000016</c:v>
              </c:pt>
              <c:pt idx="1709">
                <c:v>8.5100000000000016</c:v>
              </c:pt>
              <c:pt idx="1710">
                <c:v>8.5100000000000016</c:v>
              </c:pt>
              <c:pt idx="1711">
                <c:v>8.5100000000000016</c:v>
              </c:pt>
              <c:pt idx="1712">
                <c:v>8.5100000000000016</c:v>
              </c:pt>
              <c:pt idx="1713">
                <c:v>8.5100000000000016</c:v>
              </c:pt>
              <c:pt idx="1714">
                <c:v>8.5100000000000016</c:v>
              </c:pt>
              <c:pt idx="1715">
                <c:v>8.5100000000000016</c:v>
              </c:pt>
              <c:pt idx="1716">
                <c:v>8.5100000000000016</c:v>
              </c:pt>
              <c:pt idx="1717">
                <c:v>8.5100000000000016</c:v>
              </c:pt>
              <c:pt idx="1718">
                <c:v>8.5100000000000016</c:v>
              </c:pt>
              <c:pt idx="1719">
                <c:v>8.5100000000000016</c:v>
              </c:pt>
              <c:pt idx="1720">
                <c:v>8.5100000000000016</c:v>
              </c:pt>
              <c:pt idx="1721">
                <c:v>8.5100000000000016</c:v>
              </c:pt>
              <c:pt idx="1722">
                <c:v>8.5100000000000016</c:v>
              </c:pt>
              <c:pt idx="1723">
                <c:v>8.5100000000000016</c:v>
              </c:pt>
              <c:pt idx="1724">
                <c:v>8.5100000000000016</c:v>
              </c:pt>
              <c:pt idx="1725">
                <c:v>8.5100000000000016</c:v>
              </c:pt>
              <c:pt idx="1726">
                <c:v>8.5100000000000016</c:v>
              </c:pt>
              <c:pt idx="1727">
                <c:v>8.5100000000000016</c:v>
              </c:pt>
              <c:pt idx="1728">
                <c:v>8.5100000000000016</c:v>
              </c:pt>
              <c:pt idx="1729">
                <c:v>8.5100000000000016</c:v>
              </c:pt>
              <c:pt idx="1730">
                <c:v>8.5100000000000016</c:v>
              </c:pt>
              <c:pt idx="1731">
                <c:v>8.5100000000000016</c:v>
              </c:pt>
              <c:pt idx="1732">
                <c:v>8.5100000000000016</c:v>
              </c:pt>
              <c:pt idx="1733">
                <c:v>8.5100000000000016</c:v>
              </c:pt>
              <c:pt idx="1734">
                <c:v>8.5100000000000016</c:v>
              </c:pt>
              <c:pt idx="1735">
                <c:v>8.5100000000000016</c:v>
              </c:pt>
              <c:pt idx="1736">
                <c:v>8.5100000000000016</c:v>
              </c:pt>
              <c:pt idx="1737">
                <c:v>8.5100000000000016</c:v>
              </c:pt>
              <c:pt idx="1738">
                <c:v>8.5100000000000016</c:v>
              </c:pt>
              <c:pt idx="1739">
                <c:v>8.5100000000000016</c:v>
              </c:pt>
              <c:pt idx="1740">
                <c:v>8.5100000000000016</c:v>
              </c:pt>
              <c:pt idx="1741">
                <c:v>8.5100000000000016</c:v>
              </c:pt>
              <c:pt idx="1742">
                <c:v>8.5100000000000016</c:v>
              </c:pt>
              <c:pt idx="1743">
                <c:v>8.5100000000000016</c:v>
              </c:pt>
              <c:pt idx="1744">
                <c:v>8.5100000000000016</c:v>
              </c:pt>
              <c:pt idx="1745">
                <c:v>8.5100000000000016</c:v>
              </c:pt>
              <c:pt idx="1746">
                <c:v>8.5100000000000016</c:v>
              </c:pt>
              <c:pt idx="1747">
                <c:v>8.5100000000000016</c:v>
              </c:pt>
              <c:pt idx="1748">
                <c:v>8.5100000000000016</c:v>
              </c:pt>
              <c:pt idx="1749">
                <c:v>8.5100000000000016</c:v>
              </c:pt>
              <c:pt idx="1750">
                <c:v>8.5100000000000016</c:v>
              </c:pt>
              <c:pt idx="1751">
                <c:v>8.5100000000000016</c:v>
              </c:pt>
              <c:pt idx="1752">
                <c:v>8.5100000000000016</c:v>
              </c:pt>
              <c:pt idx="1753">
                <c:v>8.5100000000000016</c:v>
              </c:pt>
              <c:pt idx="1754">
                <c:v>8.5100000000000016</c:v>
              </c:pt>
              <c:pt idx="1755">
                <c:v>8.5100000000000016</c:v>
              </c:pt>
              <c:pt idx="1756">
                <c:v>8.5100000000000016</c:v>
              </c:pt>
              <c:pt idx="1757">
                <c:v>8.5100000000000016</c:v>
              </c:pt>
              <c:pt idx="1758">
                <c:v>8.5100000000000016</c:v>
              </c:pt>
              <c:pt idx="1759">
                <c:v>8.5100000000000016</c:v>
              </c:pt>
              <c:pt idx="1760">
                <c:v>8.5100000000000016</c:v>
              </c:pt>
              <c:pt idx="1761">
                <c:v>8.5100000000000016</c:v>
              </c:pt>
              <c:pt idx="1762">
                <c:v>8.5100000000000016</c:v>
              </c:pt>
              <c:pt idx="1763">
                <c:v>8.5100000000000016</c:v>
              </c:pt>
              <c:pt idx="1764">
                <c:v>8.5100000000000016</c:v>
              </c:pt>
              <c:pt idx="1765">
                <c:v>8.5100000000000016</c:v>
              </c:pt>
              <c:pt idx="1766">
                <c:v>8.5100000000000016</c:v>
              </c:pt>
              <c:pt idx="1767">
                <c:v>8.5100000000000016</c:v>
              </c:pt>
              <c:pt idx="1768">
                <c:v>8.5100000000000016</c:v>
              </c:pt>
              <c:pt idx="1769">
                <c:v>8.5100000000000016</c:v>
              </c:pt>
              <c:pt idx="1770">
                <c:v>8.5100000000000016</c:v>
              </c:pt>
              <c:pt idx="1771">
                <c:v>8.5100000000000016</c:v>
              </c:pt>
              <c:pt idx="1772">
                <c:v>8.5100000000000016</c:v>
              </c:pt>
              <c:pt idx="1773">
                <c:v>8.5100000000000016</c:v>
              </c:pt>
              <c:pt idx="1774">
                <c:v>8.5100000000000016</c:v>
              </c:pt>
              <c:pt idx="1775">
                <c:v>8.5100000000000016</c:v>
              </c:pt>
              <c:pt idx="1776">
                <c:v>8.5100000000000016</c:v>
              </c:pt>
              <c:pt idx="1777">
                <c:v>8.5100000000000016</c:v>
              </c:pt>
              <c:pt idx="1778">
                <c:v>8.5100000000000016</c:v>
              </c:pt>
              <c:pt idx="1779">
                <c:v>8.5100000000000016</c:v>
              </c:pt>
              <c:pt idx="1780">
                <c:v>8.5100000000000016</c:v>
              </c:pt>
              <c:pt idx="1781">
                <c:v>8.5100000000000016</c:v>
              </c:pt>
              <c:pt idx="1782">
                <c:v>8.5100000000000016</c:v>
              </c:pt>
              <c:pt idx="1783">
                <c:v>8.5100000000000016</c:v>
              </c:pt>
              <c:pt idx="1784">
                <c:v>8.5100000000000016</c:v>
              </c:pt>
              <c:pt idx="1785">
                <c:v>8.5100000000000016</c:v>
              </c:pt>
              <c:pt idx="1786">
                <c:v>8.5100000000000016</c:v>
              </c:pt>
              <c:pt idx="1787">
                <c:v>8.5100000000000016</c:v>
              </c:pt>
              <c:pt idx="1788">
                <c:v>8.5100000000000016</c:v>
              </c:pt>
              <c:pt idx="1789">
                <c:v>8.5100000000000016</c:v>
              </c:pt>
              <c:pt idx="1790">
                <c:v>8.5100000000000016</c:v>
              </c:pt>
              <c:pt idx="1791">
                <c:v>8.5100000000000016</c:v>
              </c:pt>
              <c:pt idx="1792">
                <c:v>8.5100000000000016</c:v>
              </c:pt>
              <c:pt idx="1793">
                <c:v>8.5100000000000016</c:v>
              </c:pt>
              <c:pt idx="1794">
                <c:v>8.5100000000000016</c:v>
              </c:pt>
              <c:pt idx="1795">
                <c:v>8.5100000000000016</c:v>
              </c:pt>
              <c:pt idx="1796">
                <c:v>8.5100000000000016</c:v>
              </c:pt>
              <c:pt idx="1797">
                <c:v>8.5100000000000016</c:v>
              </c:pt>
              <c:pt idx="1798">
                <c:v>8.5100000000000016</c:v>
              </c:pt>
              <c:pt idx="1799">
                <c:v>8.5100000000000016</c:v>
              </c:pt>
              <c:pt idx="1800">
                <c:v>8.5100000000000016</c:v>
              </c:pt>
              <c:pt idx="1801">
                <c:v>8.5100000000000016</c:v>
              </c:pt>
              <c:pt idx="1802">
                <c:v>8.5100000000000016</c:v>
              </c:pt>
              <c:pt idx="1803">
                <c:v>8.5100000000000016</c:v>
              </c:pt>
              <c:pt idx="1804">
                <c:v>8.5100000000000016</c:v>
              </c:pt>
              <c:pt idx="1805">
                <c:v>8.5100000000000016</c:v>
              </c:pt>
              <c:pt idx="1806">
                <c:v>8.5100000000000016</c:v>
              </c:pt>
              <c:pt idx="1807">
                <c:v>8.5100000000000016</c:v>
              </c:pt>
              <c:pt idx="1808">
                <c:v>8.5100000000000016</c:v>
              </c:pt>
              <c:pt idx="1809">
                <c:v>8.5100000000000016</c:v>
              </c:pt>
              <c:pt idx="1810">
                <c:v>8.5100000000000016</c:v>
              </c:pt>
              <c:pt idx="1811">
                <c:v>8.5100000000000016</c:v>
              </c:pt>
              <c:pt idx="1812">
                <c:v>8.5100000000000016</c:v>
              </c:pt>
              <c:pt idx="1813">
                <c:v>8.5100000000000016</c:v>
              </c:pt>
              <c:pt idx="1814">
                <c:v>8.5100000000000016</c:v>
              </c:pt>
              <c:pt idx="1815">
                <c:v>8.5100000000000016</c:v>
              </c:pt>
              <c:pt idx="1816">
                <c:v>8.5100000000000016</c:v>
              </c:pt>
              <c:pt idx="1817">
                <c:v>8.5100000000000016</c:v>
              </c:pt>
              <c:pt idx="1818">
                <c:v>8.5100000000000016</c:v>
              </c:pt>
              <c:pt idx="1819">
                <c:v>8.5100000000000016</c:v>
              </c:pt>
              <c:pt idx="1820">
                <c:v>8.5100000000000016</c:v>
              </c:pt>
              <c:pt idx="1821">
                <c:v>8.5100000000000016</c:v>
              </c:pt>
              <c:pt idx="1822">
                <c:v>8.5100000000000016</c:v>
              </c:pt>
              <c:pt idx="1823">
                <c:v>8.5100000000000016</c:v>
              </c:pt>
              <c:pt idx="1824">
                <c:v>8.5100000000000016</c:v>
              </c:pt>
              <c:pt idx="1825">
                <c:v>8.5100000000000016</c:v>
              </c:pt>
              <c:pt idx="1826">
                <c:v>8.5100000000000016</c:v>
              </c:pt>
              <c:pt idx="1827">
                <c:v>8.5100000000000016</c:v>
              </c:pt>
              <c:pt idx="1828">
                <c:v>8.5100000000000016</c:v>
              </c:pt>
              <c:pt idx="1829">
                <c:v>8.5100000000000016</c:v>
              </c:pt>
              <c:pt idx="1830">
                <c:v>8.5100000000000016</c:v>
              </c:pt>
              <c:pt idx="1831">
                <c:v>8.5100000000000016</c:v>
              </c:pt>
              <c:pt idx="1832">
                <c:v>8.5100000000000016</c:v>
              </c:pt>
              <c:pt idx="1833">
                <c:v>8.5100000000000016</c:v>
              </c:pt>
              <c:pt idx="1834">
                <c:v>8.5100000000000016</c:v>
              </c:pt>
              <c:pt idx="1835">
                <c:v>8.5100000000000016</c:v>
              </c:pt>
              <c:pt idx="1836">
                <c:v>8.5100000000000016</c:v>
              </c:pt>
              <c:pt idx="1837">
                <c:v>8.5100000000000016</c:v>
              </c:pt>
              <c:pt idx="1838">
                <c:v>8.5100000000000016</c:v>
              </c:pt>
              <c:pt idx="1839">
                <c:v>8.5100000000000016</c:v>
              </c:pt>
              <c:pt idx="1840">
                <c:v>8.5100000000000016</c:v>
              </c:pt>
              <c:pt idx="1841">
                <c:v>8.5100000000000016</c:v>
              </c:pt>
              <c:pt idx="1842">
                <c:v>8.5100000000000016</c:v>
              </c:pt>
              <c:pt idx="1843">
                <c:v>8.5100000000000016</c:v>
              </c:pt>
              <c:pt idx="1844">
                <c:v>8.5100000000000016</c:v>
              </c:pt>
              <c:pt idx="1845">
                <c:v>8.5100000000000016</c:v>
              </c:pt>
              <c:pt idx="1846">
                <c:v>8.5100000000000016</c:v>
              </c:pt>
              <c:pt idx="1847">
                <c:v>8.5100000000000016</c:v>
              </c:pt>
              <c:pt idx="1848">
                <c:v>8.5100000000000016</c:v>
              </c:pt>
              <c:pt idx="1849">
                <c:v>8.5100000000000016</c:v>
              </c:pt>
              <c:pt idx="1850">
                <c:v>8.5100000000000016</c:v>
              </c:pt>
              <c:pt idx="1851">
                <c:v>8.5100000000000016</c:v>
              </c:pt>
              <c:pt idx="1852">
                <c:v>8.5100000000000016</c:v>
              </c:pt>
              <c:pt idx="1853">
                <c:v>8.5100000000000016</c:v>
              </c:pt>
              <c:pt idx="1854">
                <c:v>8.5100000000000016</c:v>
              </c:pt>
              <c:pt idx="1855">
                <c:v>8.5100000000000016</c:v>
              </c:pt>
              <c:pt idx="1856">
                <c:v>8.5100000000000016</c:v>
              </c:pt>
              <c:pt idx="1857">
                <c:v>8.5100000000000016</c:v>
              </c:pt>
              <c:pt idx="1858">
                <c:v>8.5100000000000016</c:v>
              </c:pt>
              <c:pt idx="1859">
                <c:v>8.5100000000000016</c:v>
              </c:pt>
              <c:pt idx="1860">
                <c:v>8.5100000000000016</c:v>
              </c:pt>
              <c:pt idx="1861">
                <c:v>8.5100000000000016</c:v>
              </c:pt>
              <c:pt idx="1862">
                <c:v>8.5100000000000016</c:v>
              </c:pt>
              <c:pt idx="1863">
                <c:v>8.5100000000000016</c:v>
              </c:pt>
              <c:pt idx="1864">
                <c:v>8.5100000000000016</c:v>
              </c:pt>
              <c:pt idx="1865">
                <c:v>8.5100000000000016</c:v>
              </c:pt>
              <c:pt idx="1866">
                <c:v>8.5100000000000016</c:v>
              </c:pt>
              <c:pt idx="1867">
                <c:v>8.5100000000000016</c:v>
              </c:pt>
              <c:pt idx="1868">
                <c:v>8.5100000000000016</c:v>
              </c:pt>
              <c:pt idx="1869">
                <c:v>8.5100000000000016</c:v>
              </c:pt>
              <c:pt idx="1870">
                <c:v>8.5100000000000016</c:v>
              </c:pt>
              <c:pt idx="1871">
                <c:v>8.5100000000000016</c:v>
              </c:pt>
              <c:pt idx="1872">
                <c:v>8.5100000000000016</c:v>
              </c:pt>
              <c:pt idx="1873">
                <c:v>8.5100000000000016</c:v>
              </c:pt>
              <c:pt idx="1874">
                <c:v>8.5100000000000016</c:v>
              </c:pt>
              <c:pt idx="1875">
                <c:v>8.5100000000000016</c:v>
              </c:pt>
              <c:pt idx="1876">
                <c:v>8.5100000000000016</c:v>
              </c:pt>
              <c:pt idx="1877">
                <c:v>8.5100000000000016</c:v>
              </c:pt>
              <c:pt idx="1878">
                <c:v>8.5100000000000016</c:v>
              </c:pt>
              <c:pt idx="1879">
                <c:v>8.5100000000000016</c:v>
              </c:pt>
              <c:pt idx="1880">
                <c:v>8.5100000000000016</c:v>
              </c:pt>
              <c:pt idx="1881">
                <c:v>8.5100000000000016</c:v>
              </c:pt>
              <c:pt idx="1882">
                <c:v>8.5100000000000016</c:v>
              </c:pt>
              <c:pt idx="1883">
                <c:v>8.5100000000000016</c:v>
              </c:pt>
              <c:pt idx="1884">
                <c:v>8.5100000000000016</c:v>
              </c:pt>
              <c:pt idx="1885">
                <c:v>8.5100000000000016</c:v>
              </c:pt>
              <c:pt idx="1886">
                <c:v>8.5100000000000016</c:v>
              </c:pt>
              <c:pt idx="1887">
                <c:v>8.5100000000000016</c:v>
              </c:pt>
              <c:pt idx="1888">
                <c:v>8.5100000000000016</c:v>
              </c:pt>
              <c:pt idx="1889">
                <c:v>8.5100000000000016</c:v>
              </c:pt>
              <c:pt idx="1890">
                <c:v>8.5100000000000016</c:v>
              </c:pt>
              <c:pt idx="1891">
                <c:v>8.5100000000000016</c:v>
              </c:pt>
              <c:pt idx="1892">
                <c:v>8.5100000000000016</c:v>
              </c:pt>
              <c:pt idx="1893">
                <c:v>8.5100000000000016</c:v>
              </c:pt>
              <c:pt idx="1894">
                <c:v>8.5100000000000016</c:v>
              </c:pt>
              <c:pt idx="1895">
                <c:v>8.5100000000000016</c:v>
              </c:pt>
              <c:pt idx="1896">
                <c:v>8.5100000000000016</c:v>
              </c:pt>
              <c:pt idx="1897">
                <c:v>8.5100000000000016</c:v>
              </c:pt>
              <c:pt idx="1898">
                <c:v>8.5100000000000016</c:v>
              </c:pt>
              <c:pt idx="1899">
                <c:v>8.5100000000000016</c:v>
              </c:pt>
              <c:pt idx="1900">
                <c:v>8.5100000000000016</c:v>
              </c:pt>
              <c:pt idx="1901">
                <c:v>8.5100000000000016</c:v>
              </c:pt>
              <c:pt idx="1902">
                <c:v>8.5100000000000016</c:v>
              </c:pt>
              <c:pt idx="1903">
                <c:v>8.5100000000000016</c:v>
              </c:pt>
              <c:pt idx="1904">
                <c:v>8.5100000000000016</c:v>
              </c:pt>
              <c:pt idx="1905">
                <c:v>8.5100000000000016</c:v>
              </c:pt>
              <c:pt idx="1906">
                <c:v>8.5100000000000016</c:v>
              </c:pt>
              <c:pt idx="1907">
                <c:v>8.5100000000000016</c:v>
              </c:pt>
              <c:pt idx="1908">
                <c:v>8.5100000000000016</c:v>
              </c:pt>
              <c:pt idx="1909">
                <c:v>8.5100000000000016</c:v>
              </c:pt>
              <c:pt idx="1910">
                <c:v>8.5100000000000016</c:v>
              </c:pt>
              <c:pt idx="1911">
                <c:v>8.5100000000000016</c:v>
              </c:pt>
              <c:pt idx="1912">
                <c:v>8.5100000000000016</c:v>
              </c:pt>
              <c:pt idx="1913">
                <c:v>8.5100000000000016</c:v>
              </c:pt>
              <c:pt idx="1914">
                <c:v>8.5100000000000016</c:v>
              </c:pt>
              <c:pt idx="1915">
                <c:v>8.5100000000000016</c:v>
              </c:pt>
              <c:pt idx="1916">
                <c:v>8.5100000000000016</c:v>
              </c:pt>
              <c:pt idx="1917">
                <c:v>8.5100000000000016</c:v>
              </c:pt>
              <c:pt idx="1918">
                <c:v>8.5100000000000016</c:v>
              </c:pt>
              <c:pt idx="1919">
                <c:v>8.5100000000000016</c:v>
              </c:pt>
              <c:pt idx="1920">
                <c:v>8.5100000000000016</c:v>
              </c:pt>
              <c:pt idx="1921">
                <c:v>8.5100000000000016</c:v>
              </c:pt>
              <c:pt idx="1922">
                <c:v>8.5100000000000016</c:v>
              </c:pt>
              <c:pt idx="1923">
                <c:v>8.5100000000000016</c:v>
              </c:pt>
              <c:pt idx="1924">
                <c:v>8.5100000000000016</c:v>
              </c:pt>
              <c:pt idx="1925">
                <c:v>8.5100000000000016</c:v>
              </c:pt>
              <c:pt idx="1926">
                <c:v>8.5100000000000016</c:v>
              </c:pt>
              <c:pt idx="1927">
                <c:v>8.5100000000000016</c:v>
              </c:pt>
              <c:pt idx="1928">
                <c:v>8.5100000000000016</c:v>
              </c:pt>
              <c:pt idx="1929">
                <c:v>8.5100000000000016</c:v>
              </c:pt>
              <c:pt idx="1930">
                <c:v>8.5100000000000016</c:v>
              </c:pt>
              <c:pt idx="1931">
                <c:v>8.5100000000000016</c:v>
              </c:pt>
              <c:pt idx="1932">
                <c:v>8.5100000000000016</c:v>
              </c:pt>
              <c:pt idx="1933">
                <c:v>8.5100000000000016</c:v>
              </c:pt>
              <c:pt idx="1934">
                <c:v>8.5100000000000016</c:v>
              </c:pt>
              <c:pt idx="1935">
                <c:v>8.5100000000000016</c:v>
              </c:pt>
              <c:pt idx="1936">
                <c:v>8.5100000000000016</c:v>
              </c:pt>
              <c:pt idx="1937">
                <c:v>8.5100000000000016</c:v>
              </c:pt>
              <c:pt idx="1938">
                <c:v>8.5100000000000016</c:v>
              </c:pt>
              <c:pt idx="1939">
                <c:v>8.5100000000000016</c:v>
              </c:pt>
              <c:pt idx="1940">
                <c:v>8.5100000000000016</c:v>
              </c:pt>
              <c:pt idx="1941">
                <c:v>8.5100000000000016</c:v>
              </c:pt>
              <c:pt idx="1942">
                <c:v>8.5100000000000016</c:v>
              </c:pt>
              <c:pt idx="1943">
                <c:v>8.5100000000000016</c:v>
              </c:pt>
              <c:pt idx="1944">
                <c:v>8.5100000000000016</c:v>
              </c:pt>
              <c:pt idx="1945">
                <c:v>8.5100000000000016</c:v>
              </c:pt>
              <c:pt idx="1946">
                <c:v>8.5100000000000016</c:v>
              </c:pt>
              <c:pt idx="1947">
                <c:v>8.5100000000000016</c:v>
              </c:pt>
              <c:pt idx="1948">
                <c:v>8.5100000000000016</c:v>
              </c:pt>
              <c:pt idx="1949">
                <c:v>8.5100000000000016</c:v>
              </c:pt>
              <c:pt idx="1950">
                <c:v>8.5100000000000016</c:v>
              </c:pt>
              <c:pt idx="1951">
                <c:v>8.5100000000000016</c:v>
              </c:pt>
              <c:pt idx="1952">
                <c:v>8.5100000000000016</c:v>
              </c:pt>
              <c:pt idx="1953">
                <c:v>8.5100000000000016</c:v>
              </c:pt>
              <c:pt idx="1954">
                <c:v>8.5100000000000016</c:v>
              </c:pt>
              <c:pt idx="1955">
                <c:v>8.5100000000000016</c:v>
              </c:pt>
              <c:pt idx="1956">
                <c:v>8.5100000000000016</c:v>
              </c:pt>
              <c:pt idx="1957">
                <c:v>8.5100000000000016</c:v>
              </c:pt>
              <c:pt idx="1958">
                <c:v>8.5100000000000016</c:v>
              </c:pt>
              <c:pt idx="1959">
                <c:v>8.5100000000000016</c:v>
              </c:pt>
              <c:pt idx="1960">
                <c:v>8.5100000000000016</c:v>
              </c:pt>
              <c:pt idx="1961">
                <c:v>8.5100000000000016</c:v>
              </c:pt>
              <c:pt idx="1962">
                <c:v>8.5100000000000016</c:v>
              </c:pt>
              <c:pt idx="1963">
                <c:v>8.5100000000000016</c:v>
              </c:pt>
              <c:pt idx="1964">
                <c:v>8.5100000000000016</c:v>
              </c:pt>
              <c:pt idx="1965">
                <c:v>8.5100000000000016</c:v>
              </c:pt>
              <c:pt idx="1966">
                <c:v>8.5100000000000016</c:v>
              </c:pt>
              <c:pt idx="1967">
                <c:v>8.5100000000000016</c:v>
              </c:pt>
              <c:pt idx="1968">
                <c:v>8.5100000000000016</c:v>
              </c:pt>
              <c:pt idx="1969">
                <c:v>8.5100000000000016</c:v>
              </c:pt>
              <c:pt idx="1970">
                <c:v>8.5100000000000016</c:v>
              </c:pt>
              <c:pt idx="1971">
                <c:v>8.5100000000000016</c:v>
              </c:pt>
              <c:pt idx="1972">
                <c:v>8.5100000000000016</c:v>
              </c:pt>
              <c:pt idx="1973">
                <c:v>8.5100000000000016</c:v>
              </c:pt>
              <c:pt idx="1974">
                <c:v>8.5100000000000016</c:v>
              </c:pt>
              <c:pt idx="1975">
                <c:v>8.5100000000000016</c:v>
              </c:pt>
              <c:pt idx="1976">
                <c:v>8.5100000000000016</c:v>
              </c:pt>
              <c:pt idx="1977">
                <c:v>8.5100000000000016</c:v>
              </c:pt>
              <c:pt idx="1978">
                <c:v>8.5100000000000016</c:v>
              </c:pt>
              <c:pt idx="1979">
                <c:v>8.5100000000000016</c:v>
              </c:pt>
              <c:pt idx="1980">
                <c:v>8.5100000000000016</c:v>
              </c:pt>
              <c:pt idx="1981">
                <c:v>8.5100000000000016</c:v>
              </c:pt>
              <c:pt idx="1982">
                <c:v>8.5100000000000016</c:v>
              </c:pt>
              <c:pt idx="1983">
                <c:v>8.5100000000000016</c:v>
              </c:pt>
              <c:pt idx="1984">
                <c:v>8.5100000000000016</c:v>
              </c:pt>
              <c:pt idx="1985">
                <c:v>8.5100000000000016</c:v>
              </c:pt>
              <c:pt idx="1986">
                <c:v>8.5100000000000016</c:v>
              </c:pt>
              <c:pt idx="1987">
                <c:v>8.5100000000000016</c:v>
              </c:pt>
              <c:pt idx="1988">
                <c:v>8.5100000000000016</c:v>
              </c:pt>
              <c:pt idx="1989">
                <c:v>8.5100000000000016</c:v>
              </c:pt>
              <c:pt idx="1990">
                <c:v>8.5100000000000016</c:v>
              </c:pt>
              <c:pt idx="1991">
                <c:v>8.5100000000000016</c:v>
              </c:pt>
              <c:pt idx="1992">
                <c:v>8.5100000000000016</c:v>
              </c:pt>
              <c:pt idx="1993">
                <c:v>8.5100000000000016</c:v>
              </c:pt>
              <c:pt idx="1994">
                <c:v>8.5100000000000016</c:v>
              </c:pt>
              <c:pt idx="1995">
                <c:v>8.5100000000000016</c:v>
              </c:pt>
              <c:pt idx="1996">
                <c:v>8.5100000000000016</c:v>
              </c:pt>
              <c:pt idx="1997">
                <c:v>8.5100000000000016</c:v>
              </c:pt>
              <c:pt idx="1998">
                <c:v>8.5100000000000016</c:v>
              </c:pt>
              <c:pt idx="1999">
                <c:v>8.5100000000000016</c:v>
              </c:pt>
              <c:pt idx="2000">
                <c:v>8.5100000000000016</c:v>
              </c:pt>
              <c:pt idx="2001">
                <c:v>8.5100000000000016</c:v>
              </c:pt>
              <c:pt idx="2002">
                <c:v>8.5100000000000016</c:v>
              </c:pt>
              <c:pt idx="2003">
                <c:v>8.5100000000000016</c:v>
              </c:pt>
              <c:pt idx="2004">
                <c:v>8.5100000000000016</c:v>
              </c:pt>
              <c:pt idx="2005">
                <c:v>8.5100000000000016</c:v>
              </c:pt>
              <c:pt idx="2006">
                <c:v>8.5100000000000016</c:v>
              </c:pt>
              <c:pt idx="2007">
                <c:v>8.5100000000000016</c:v>
              </c:pt>
              <c:pt idx="2008">
                <c:v>8.5100000000000016</c:v>
              </c:pt>
              <c:pt idx="2009">
                <c:v>8.5100000000000016</c:v>
              </c:pt>
              <c:pt idx="2010">
                <c:v>8.5100000000000016</c:v>
              </c:pt>
              <c:pt idx="2011">
                <c:v>8.5100000000000016</c:v>
              </c:pt>
              <c:pt idx="2012">
                <c:v>8.5100000000000016</c:v>
              </c:pt>
              <c:pt idx="2013">
                <c:v>8.5100000000000016</c:v>
              </c:pt>
              <c:pt idx="2014">
                <c:v>8.5100000000000016</c:v>
              </c:pt>
              <c:pt idx="2015">
                <c:v>8.5100000000000016</c:v>
              </c:pt>
              <c:pt idx="2016">
                <c:v>8.5100000000000016</c:v>
              </c:pt>
              <c:pt idx="2017">
                <c:v>8.5100000000000016</c:v>
              </c:pt>
              <c:pt idx="2018">
                <c:v>8.5100000000000016</c:v>
              </c:pt>
              <c:pt idx="2019">
                <c:v>8.5100000000000016</c:v>
              </c:pt>
              <c:pt idx="2020">
                <c:v>8.5100000000000016</c:v>
              </c:pt>
              <c:pt idx="2021">
                <c:v>8.5100000000000016</c:v>
              </c:pt>
              <c:pt idx="2022">
                <c:v>8.5100000000000016</c:v>
              </c:pt>
              <c:pt idx="2023">
                <c:v>8.5100000000000016</c:v>
              </c:pt>
              <c:pt idx="2024">
                <c:v>8.5100000000000016</c:v>
              </c:pt>
              <c:pt idx="2025">
                <c:v>8.5100000000000016</c:v>
              </c:pt>
              <c:pt idx="2026">
                <c:v>8.5100000000000016</c:v>
              </c:pt>
              <c:pt idx="2027">
                <c:v>8.5100000000000016</c:v>
              </c:pt>
              <c:pt idx="2028">
                <c:v>8.5100000000000016</c:v>
              </c:pt>
              <c:pt idx="2029">
                <c:v>8.5100000000000016</c:v>
              </c:pt>
              <c:pt idx="2030">
                <c:v>8.5100000000000016</c:v>
              </c:pt>
              <c:pt idx="2031">
                <c:v>8.5100000000000016</c:v>
              </c:pt>
              <c:pt idx="2032">
                <c:v>8.5100000000000016</c:v>
              </c:pt>
              <c:pt idx="2033">
                <c:v>8.5100000000000016</c:v>
              </c:pt>
              <c:pt idx="2034">
                <c:v>8.5100000000000016</c:v>
              </c:pt>
              <c:pt idx="2035">
                <c:v>8.5100000000000016</c:v>
              </c:pt>
              <c:pt idx="2036">
                <c:v>8.5100000000000016</c:v>
              </c:pt>
              <c:pt idx="2037">
                <c:v>8.5100000000000016</c:v>
              </c:pt>
              <c:pt idx="2038">
                <c:v>8.5100000000000016</c:v>
              </c:pt>
              <c:pt idx="2039">
                <c:v>8.5100000000000016</c:v>
              </c:pt>
              <c:pt idx="2040">
                <c:v>8.5100000000000016</c:v>
              </c:pt>
              <c:pt idx="2041">
                <c:v>8.5100000000000016</c:v>
              </c:pt>
              <c:pt idx="2042">
                <c:v>8.5100000000000016</c:v>
              </c:pt>
              <c:pt idx="2043">
                <c:v>8.5100000000000016</c:v>
              </c:pt>
              <c:pt idx="2044">
                <c:v>8.5100000000000016</c:v>
              </c:pt>
              <c:pt idx="2045">
                <c:v>8.5100000000000016</c:v>
              </c:pt>
              <c:pt idx="2046">
                <c:v>8.5100000000000016</c:v>
              </c:pt>
              <c:pt idx="2047">
                <c:v>8.5100000000000016</c:v>
              </c:pt>
              <c:pt idx="2048">
                <c:v>8.5100000000000016</c:v>
              </c:pt>
              <c:pt idx="2049">
                <c:v>8.5100000000000016</c:v>
              </c:pt>
              <c:pt idx="2050">
                <c:v>8.5100000000000016</c:v>
              </c:pt>
              <c:pt idx="2051">
                <c:v>8.5100000000000016</c:v>
              </c:pt>
              <c:pt idx="2052">
                <c:v>8.5100000000000016</c:v>
              </c:pt>
              <c:pt idx="2053">
                <c:v>8.5100000000000016</c:v>
              </c:pt>
              <c:pt idx="2054">
                <c:v>8.5100000000000016</c:v>
              </c:pt>
              <c:pt idx="2055">
                <c:v>8.5100000000000016</c:v>
              </c:pt>
              <c:pt idx="2056">
                <c:v>8.5100000000000016</c:v>
              </c:pt>
              <c:pt idx="2057">
                <c:v>8.5100000000000016</c:v>
              </c:pt>
              <c:pt idx="2058">
                <c:v>8.5100000000000016</c:v>
              </c:pt>
              <c:pt idx="2059">
                <c:v>8.5100000000000016</c:v>
              </c:pt>
              <c:pt idx="2060">
                <c:v>8.5100000000000016</c:v>
              </c:pt>
              <c:pt idx="2061">
                <c:v>8.5100000000000016</c:v>
              </c:pt>
              <c:pt idx="2062">
                <c:v>8.5100000000000016</c:v>
              </c:pt>
              <c:pt idx="2063">
                <c:v>8.5100000000000016</c:v>
              </c:pt>
              <c:pt idx="2064">
                <c:v>8.5100000000000016</c:v>
              </c:pt>
              <c:pt idx="2065">
                <c:v>8.5100000000000016</c:v>
              </c:pt>
              <c:pt idx="2066">
                <c:v>8.5100000000000016</c:v>
              </c:pt>
              <c:pt idx="2067">
                <c:v>8.5100000000000016</c:v>
              </c:pt>
              <c:pt idx="2068">
                <c:v>8.5100000000000016</c:v>
              </c:pt>
              <c:pt idx="2069">
                <c:v>8.5100000000000016</c:v>
              </c:pt>
              <c:pt idx="2070">
                <c:v>8.5100000000000016</c:v>
              </c:pt>
              <c:pt idx="2071">
                <c:v>8.5100000000000016</c:v>
              </c:pt>
              <c:pt idx="2072">
                <c:v>8.5100000000000016</c:v>
              </c:pt>
              <c:pt idx="2073">
                <c:v>8.5100000000000016</c:v>
              </c:pt>
              <c:pt idx="2074">
                <c:v>8.5100000000000016</c:v>
              </c:pt>
              <c:pt idx="2075">
                <c:v>8.5100000000000016</c:v>
              </c:pt>
              <c:pt idx="2076">
                <c:v>8.5100000000000016</c:v>
              </c:pt>
              <c:pt idx="2077">
                <c:v>8.5100000000000016</c:v>
              </c:pt>
              <c:pt idx="2078">
                <c:v>8.5100000000000016</c:v>
              </c:pt>
              <c:pt idx="2079">
                <c:v>8.5100000000000016</c:v>
              </c:pt>
              <c:pt idx="2080">
                <c:v>8.5100000000000016</c:v>
              </c:pt>
              <c:pt idx="2081">
                <c:v>8.5100000000000016</c:v>
              </c:pt>
              <c:pt idx="2082">
                <c:v>8.5100000000000016</c:v>
              </c:pt>
              <c:pt idx="2083">
                <c:v>8.5100000000000016</c:v>
              </c:pt>
              <c:pt idx="2084">
                <c:v>8.5100000000000016</c:v>
              </c:pt>
              <c:pt idx="2085">
                <c:v>8.5100000000000016</c:v>
              </c:pt>
              <c:pt idx="2086">
                <c:v>8.5100000000000016</c:v>
              </c:pt>
              <c:pt idx="2087">
                <c:v>8.5100000000000016</c:v>
              </c:pt>
              <c:pt idx="2088">
                <c:v>8.5100000000000016</c:v>
              </c:pt>
              <c:pt idx="2089">
                <c:v>8.5100000000000016</c:v>
              </c:pt>
              <c:pt idx="2090">
                <c:v>8.5100000000000016</c:v>
              </c:pt>
              <c:pt idx="2091">
                <c:v>8.5100000000000016</c:v>
              </c:pt>
              <c:pt idx="2092">
                <c:v>8.5100000000000016</c:v>
              </c:pt>
              <c:pt idx="2093">
                <c:v>8.5100000000000016</c:v>
              </c:pt>
              <c:pt idx="2094">
                <c:v>8.5100000000000016</c:v>
              </c:pt>
              <c:pt idx="2095">
                <c:v>8.5100000000000016</c:v>
              </c:pt>
              <c:pt idx="2096">
                <c:v>8.5100000000000016</c:v>
              </c:pt>
              <c:pt idx="2097">
                <c:v>8.5100000000000016</c:v>
              </c:pt>
              <c:pt idx="2098">
                <c:v>8.5100000000000016</c:v>
              </c:pt>
              <c:pt idx="2099">
                <c:v>8.5100000000000016</c:v>
              </c:pt>
              <c:pt idx="2100">
                <c:v>8.5100000000000016</c:v>
              </c:pt>
              <c:pt idx="2101">
                <c:v>8.5100000000000016</c:v>
              </c:pt>
              <c:pt idx="2102">
                <c:v>8.5100000000000016</c:v>
              </c:pt>
              <c:pt idx="2103">
                <c:v>8.5100000000000016</c:v>
              </c:pt>
              <c:pt idx="2104">
                <c:v>8.5100000000000016</c:v>
              </c:pt>
              <c:pt idx="2105">
                <c:v>8.5100000000000016</c:v>
              </c:pt>
              <c:pt idx="2106">
                <c:v>8.5100000000000016</c:v>
              </c:pt>
              <c:pt idx="2107">
                <c:v>8.5100000000000016</c:v>
              </c:pt>
              <c:pt idx="2108">
                <c:v>8.5100000000000016</c:v>
              </c:pt>
              <c:pt idx="2109">
                <c:v>8.5100000000000016</c:v>
              </c:pt>
              <c:pt idx="2110">
                <c:v>8.5100000000000016</c:v>
              </c:pt>
              <c:pt idx="2111">
                <c:v>8.5100000000000016</c:v>
              </c:pt>
              <c:pt idx="2112">
                <c:v>8.5100000000000016</c:v>
              </c:pt>
              <c:pt idx="2113">
                <c:v>8.5100000000000016</c:v>
              </c:pt>
              <c:pt idx="2114">
                <c:v>8.5100000000000016</c:v>
              </c:pt>
              <c:pt idx="2115">
                <c:v>8.5100000000000016</c:v>
              </c:pt>
              <c:pt idx="2116">
                <c:v>8.5100000000000016</c:v>
              </c:pt>
              <c:pt idx="2117">
                <c:v>8.5100000000000016</c:v>
              </c:pt>
              <c:pt idx="2118">
                <c:v>8.5100000000000016</c:v>
              </c:pt>
              <c:pt idx="2119">
                <c:v>8.5100000000000016</c:v>
              </c:pt>
              <c:pt idx="2120">
                <c:v>8.5100000000000016</c:v>
              </c:pt>
              <c:pt idx="2121">
                <c:v>8.5100000000000016</c:v>
              </c:pt>
              <c:pt idx="2122">
                <c:v>8.5100000000000016</c:v>
              </c:pt>
              <c:pt idx="2123">
                <c:v>8.5100000000000016</c:v>
              </c:pt>
              <c:pt idx="2124">
                <c:v>8.5100000000000016</c:v>
              </c:pt>
              <c:pt idx="2125">
                <c:v>8.5100000000000016</c:v>
              </c:pt>
              <c:pt idx="2126">
                <c:v>8.5100000000000016</c:v>
              </c:pt>
              <c:pt idx="2127">
                <c:v>8.5100000000000016</c:v>
              </c:pt>
              <c:pt idx="2128">
                <c:v>8.5100000000000016</c:v>
              </c:pt>
              <c:pt idx="2129">
                <c:v>8.5100000000000016</c:v>
              </c:pt>
              <c:pt idx="2130">
                <c:v>8.5100000000000016</c:v>
              </c:pt>
              <c:pt idx="2131">
                <c:v>8.5100000000000016</c:v>
              </c:pt>
              <c:pt idx="2132">
                <c:v>8.5100000000000016</c:v>
              </c:pt>
              <c:pt idx="2133">
                <c:v>8.5100000000000016</c:v>
              </c:pt>
              <c:pt idx="2134">
                <c:v>8.5100000000000016</c:v>
              </c:pt>
              <c:pt idx="2135">
                <c:v>8.5100000000000016</c:v>
              </c:pt>
              <c:pt idx="2136">
                <c:v>8.5100000000000016</c:v>
              </c:pt>
              <c:pt idx="2137">
                <c:v>8.5100000000000016</c:v>
              </c:pt>
              <c:pt idx="2138">
                <c:v>8.5100000000000016</c:v>
              </c:pt>
              <c:pt idx="2139">
                <c:v>8.5100000000000016</c:v>
              </c:pt>
              <c:pt idx="2140">
                <c:v>8.5100000000000016</c:v>
              </c:pt>
              <c:pt idx="2141">
                <c:v>8.5100000000000016</c:v>
              </c:pt>
              <c:pt idx="2142">
                <c:v>8.5100000000000016</c:v>
              </c:pt>
              <c:pt idx="2143">
                <c:v>8.5100000000000016</c:v>
              </c:pt>
              <c:pt idx="2144">
                <c:v>8.5100000000000016</c:v>
              </c:pt>
              <c:pt idx="2145">
                <c:v>8.5100000000000016</c:v>
              </c:pt>
              <c:pt idx="2146">
                <c:v>8.5100000000000016</c:v>
              </c:pt>
              <c:pt idx="2147">
                <c:v>8.5100000000000016</c:v>
              </c:pt>
              <c:pt idx="2148">
                <c:v>8.5100000000000016</c:v>
              </c:pt>
              <c:pt idx="2149">
                <c:v>8.5100000000000016</c:v>
              </c:pt>
              <c:pt idx="2150">
                <c:v>8.5100000000000016</c:v>
              </c:pt>
              <c:pt idx="2151">
                <c:v>8.5100000000000016</c:v>
              </c:pt>
              <c:pt idx="2152">
                <c:v>8.5100000000000016</c:v>
              </c:pt>
              <c:pt idx="2153">
                <c:v>8.5100000000000016</c:v>
              </c:pt>
              <c:pt idx="2154">
                <c:v>8.5100000000000016</c:v>
              </c:pt>
              <c:pt idx="2155">
                <c:v>8.5100000000000016</c:v>
              </c:pt>
              <c:pt idx="2156">
                <c:v>8.5100000000000016</c:v>
              </c:pt>
              <c:pt idx="2157">
                <c:v>8.5100000000000016</c:v>
              </c:pt>
              <c:pt idx="2158">
                <c:v>8.5100000000000016</c:v>
              </c:pt>
              <c:pt idx="2159">
                <c:v>8.5100000000000016</c:v>
              </c:pt>
              <c:pt idx="2160">
                <c:v>8.5100000000000016</c:v>
              </c:pt>
              <c:pt idx="2161">
                <c:v>8.5100000000000016</c:v>
              </c:pt>
              <c:pt idx="2162">
                <c:v>8.5100000000000016</c:v>
              </c:pt>
              <c:pt idx="2163">
                <c:v>8.5100000000000016</c:v>
              </c:pt>
              <c:pt idx="2164">
                <c:v>8.5100000000000016</c:v>
              </c:pt>
              <c:pt idx="2165">
                <c:v>8.5100000000000016</c:v>
              </c:pt>
              <c:pt idx="2166">
                <c:v>8.5100000000000016</c:v>
              </c:pt>
              <c:pt idx="2167">
                <c:v>8.5100000000000016</c:v>
              </c:pt>
              <c:pt idx="2168">
                <c:v>8.5100000000000016</c:v>
              </c:pt>
              <c:pt idx="2169">
                <c:v>8.5100000000000016</c:v>
              </c:pt>
              <c:pt idx="2170">
                <c:v>8.5100000000000016</c:v>
              </c:pt>
              <c:pt idx="2171">
                <c:v>8.5100000000000016</c:v>
              </c:pt>
              <c:pt idx="2172">
                <c:v>8.5100000000000016</c:v>
              </c:pt>
              <c:pt idx="2173">
                <c:v>8.5100000000000016</c:v>
              </c:pt>
              <c:pt idx="2174">
                <c:v>8.5100000000000016</c:v>
              </c:pt>
              <c:pt idx="2175">
                <c:v>8.5100000000000016</c:v>
              </c:pt>
              <c:pt idx="2176">
                <c:v>8.5100000000000016</c:v>
              </c:pt>
              <c:pt idx="2177">
                <c:v>8.5100000000000016</c:v>
              </c:pt>
              <c:pt idx="2178">
                <c:v>8.5100000000000016</c:v>
              </c:pt>
              <c:pt idx="2179">
                <c:v>8.5100000000000016</c:v>
              </c:pt>
              <c:pt idx="2180">
                <c:v>8.5100000000000016</c:v>
              </c:pt>
              <c:pt idx="2181">
                <c:v>8.5100000000000016</c:v>
              </c:pt>
              <c:pt idx="2182">
                <c:v>8.5100000000000016</c:v>
              </c:pt>
              <c:pt idx="2183">
                <c:v>8.5100000000000016</c:v>
              </c:pt>
              <c:pt idx="2184">
                <c:v>8.5100000000000016</c:v>
              </c:pt>
              <c:pt idx="2185">
                <c:v>8.5100000000000016</c:v>
              </c:pt>
              <c:pt idx="2186">
                <c:v>8.5100000000000016</c:v>
              </c:pt>
              <c:pt idx="2187">
                <c:v>8.5100000000000016</c:v>
              </c:pt>
              <c:pt idx="2188">
                <c:v>8.5100000000000016</c:v>
              </c:pt>
              <c:pt idx="2189">
                <c:v>8.5100000000000016</c:v>
              </c:pt>
              <c:pt idx="2190">
                <c:v>8.5100000000000016</c:v>
              </c:pt>
              <c:pt idx="2191">
                <c:v>8.5100000000000016</c:v>
              </c:pt>
              <c:pt idx="2192">
                <c:v>8.5100000000000016</c:v>
              </c:pt>
              <c:pt idx="2193">
                <c:v>8.5100000000000016</c:v>
              </c:pt>
              <c:pt idx="2194">
                <c:v>8.5100000000000016</c:v>
              </c:pt>
              <c:pt idx="2195">
                <c:v>8.5100000000000016</c:v>
              </c:pt>
              <c:pt idx="2196">
                <c:v>8.5100000000000016</c:v>
              </c:pt>
              <c:pt idx="2197">
                <c:v>8.5100000000000016</c:v>
              </c:pt>
              <c:pt idx="2198">
                <c:v>8.5100000000000016</c:v>
              </c:pt>
              <c:pt idx="2199">
                <c:v>8.5100000000000016</c:v>
              </c:pt>
              <c:pt idx="2200">
                <c:v>8.5100000000000016</c:v>
              </c:pt>
              <c:pt idx="2201">
                <c:v>8.5100000000000016</c:v>
              </c:pt>
              <c:pt idx="2202">
                <c:v>8.5100000000000016</c:v>
              </c:pt>
              <c:pt idx="2203">
                <c:v>8.5100000000000016</c:v>
              </c:pt>
              <c:pt idx="2204">
                <c:v>8.5100000000000016</c:v>
              </c:pt>
              <c:pt idx="2205">
                <c:v>8.5100000000000016</c:v>
              </c:pt>
              <c:pt idx="2206">
                <c:v>8.5100000000000016</c:v>
              </c:pt>
              <c:pt idx="2207">
                <c:v>8.5100000000000016</c:v>
              </c:pt>
              <c:pt idx="2208">
                <c:v>8.5100000000000016</c:v>
              </c:pt>
              <c:pt idx="2209">
                <c:v>8.5100000000000016</c:v>
              </c:pt>
              <c:pt idx="2210">
                <c:v>8.5100000000000016</c:v>
              </c:pt>
              <c:pt idx="2211">
                <c:v>8.5100000000000016</c:v>
              </c:pt>
              <c:pt idx="2212">
                <c:v>8.5100000000000016</c:v>
              </c:pt>
              <c:pt idx="2213">
                <c:v>8.5100000000000016</c:v>
              </c:pt>
              <c:pt idx="2214">
                <c:v>8.5100000000000016</c:v>
              </c:pt>
              <c:pt idx="2215">
                <c:v>8.5100000000000016</c:v>
              </c:pt>
              <c:pt idx="2216">
                <c:v>8.5100000000000016</c:v>
              </c:pt>
              <c:pt idx="2217">
                <c:v>8.5100000000000016</c:v>
              </c:pt>
              <c:pt idx="2218">
                <c:v>8.5100000000000016</c:v>
              </c:pt>
              <c:pt idx="2219">
                <c:v>8.5100000000000016</c:v>
              </c:pt>
              <c:pt idx="2220">
                <c:v>8.5100000000000016</c:v>
              </c:pt>
              <c:pt idx="2221">
                <c:v>8.5100000000000016</c:v>
              </c:pt>
              <c:pt idx="2222">
                <c:v>8.5100000000000016</c:v>
              </c:pt>
              <c:pt idx="2223">
                <c:v>8.5100000000000016</c:v>
              </c:pt>
              <c:pt idx="2224">
                <c:v>8.5100000000000016</c:v>
              </c:pt>
              <c:pt idx="2225">
                <c:v>8.5100000000000016</c:v>
              </c:pt>
              <c:pt idx="2226">
                <c:v>8.5100000000000016</c:v>
              </c:pt>
              <c:pt idx="2227">
                <c:v>8.5100000000000016</c:v>
              </c:pt>
              <c:pt idx="2228">
                <c:v>8.5100000000000016</c:v>
              </c:pt>
              <c:pt idx="2229">
                <c:v>8.5100000000000016</c:v>
              </c:pt>
              <c:pt idx="2230">
                <c:v>8.5100000000000016</c:v>
              </c:pt>
              <c:pt idx="2231">
                <c:v>8.5100000000000016</c:v>
              </c:pt>
              <c:pt idx="2232">
                <c:v>8.5100000000000016</c:v>
              </c:pt>
              <c:pt idx="2233">
                <c:v>8.5100000000000016</c:v>
              </c:pt>
              <c:pt idx="2234">
                <c:v>8.5100000000000016</c:v>
              </c:pt>
              <c:pt idx="2235">
                <c:v>8.5100000000000016</c:v>
              </c:pt>
              <c:pt idx="2236">
                <c:v>8.5100000000000016</c:v>
              </c:pt>
              <c:pt idx="2237">
                <c:v>8.5100000000000016</c:v>
              </c:pt>
              <c:pt idx="2238">
                <c:v>8.5100000000000016</c:v>
              </c:pt>
              <c:pt idx="2239">
                <c:v>8.5100000000000016</c:v>
              </c:pt>
              <c:pt idx="2240">
                <c:v>8.5100000000000016</c:v>
              </c:pt>
              <c:pt idx="2241">
                <c:v>8.5100000000000016</c:v>
              </c:pt>
              <c:pt idx="2242">
                <c:v>8.5100000000000016</c:v>
              </c:pt>
              <c:pt idx="2243">
                <c:v>8.5100000000000016</c:v>
              </c:pt>
              <c:pt idx="2244">
                <c:v>8.5100000000000016</c:v>
              </c:pt>
              <c:pt idx="2245">
                <c:v>8.5100000000000016</c:v>
              </c:pt>
              <c:pt idx="2246">
                <c:v>8.5100000000000016</c:v>
              </c:pt>
              <c:pt idx="2247">
                <c:v>8.5100000000000016</c:v>
              </c:pt>
              <c:pt idx="2248">
                <c:v>8.5100000000000016</c:v>
              </c:pt>
              <c:pt idx="2249">
                <c:v>8.5100000000000016</c:v>
              </c:pt>
              <c:pt idx="2250">
                <c:v>8.5100000000000016</c:v>
              </c:pt>
              <c:pt idx="2251">
                <c:v>8.5100000000000016</c:v>
              </c:pt>
              <c:pt idx="2252">
                <c:v>8.5100000000000016</c:v>
              </c:pt>
              <c:pt idx="2253">
                <c:v>8.5100000000000016</c:v>
              </c:pt>
              <c:pt idx="2254">
                <c:v>8.5100000000000016</c:v>
              </c:pt>
              <c:pt idx="2255">
                <c:v>8.5100000000000016</c:v>
              </c:pt>
              <c:pt idx="2256">
                <c:v>8.5100000000000016</c:v>
              </c:pt>
              <c:pt idx="2257">
                <c:v>8.5100000000000016</c:v>
              </c:pt>
              <c:pt idx="2258">
                <c:v>8.5100000000000016</c:v>
              </c:pt>
              <c:pt idx="2259">
                <c:v>8.5100000000000016</c:v>
              </c:pt>
              <c:pt idx="2260">
                <c:v>8.5100000000000016</c:v>
              </c:pt>
              <c:pt idx="2261">
                <c:v>8.5100000000000016</c:v>
              </c:pt>
              <c:pt idx="2262">
                <c:v>8.5100000000000016</c:v>
              </c:pt>
              <c:pt idx="2263">
                <c:v>8.5100000000000016</c:v>
              </c:pt>
              <c:pt idx="2264">
                <c:v>8.5100000000000016</c:v>
              </c:pt>
              <c:pt idx="2265">
                <c:v>8.5100000000000016</c:v>
              </c:pt>
              <c:pt idx="2266">
                <c:v>8.5100000000000016</c:v>
              </c:pt>
              <c:pt idx="2267">
                <c:v>8.5100000000000016</c:v>
              </c:pt>
              <c:pt idx="2268">
                <c:v>8.5100000000000016</c:v>
              </c:pt>
              <c:pt idx="2269">
                <c:v>8.5100000000000016</c:v>
              </c:pt>
              <c:pt idx="2270">
                <c:v>8.5100000000000016</c:v>
              </c:pt>
              <c:pt idx="2271">
                <c:v>8.5100000000000016</c:v>
              </c:pt>
              <c:pt idx="2272">
                <c:v>8.5100000000000016</c:v>
              </c:pt>
              <c:pt idx="2273">
                <c:v>8.5100000000000016</c:v>
              </c:pt>
              <c:pt idx="2274">
                <c:v>8.5100000000000016</c:v>
              </c:pt>
              <c:pt idx="2275">
                <c:v>8.5100000000000016</c:v>
              </c:pt>
              <c:pt idx="2276">
                <c:v>8.5100000000000016</c:v>
              </c:pt>
              <c:pt idx="2277">
                <c:v>8.5100000000000016</c:v>
              </c:pt>
              <c:pt idx="2278">
                <c:v>8.5100000000000016</c:v>
              </c:pt>
              <c:pt idx="2279">
                <c:v>8.5100000000000016</c:v>
              </c:pt>
              <c:pt idx="2280">
                <c:v>8.5100000000000016</c:v>
              </c:pt>
              <c:pt idx="2281">
                <c:v>8.5100000000000016</c:v>
              </c:pt>
              <c:pt idx="2282">
                <c:v>8.5100000000000016</c:v>
              </c:pt>
              <c:pt idx="2283">
                <c:v>8.5100000000000016</c:v>
              </c:pt>
              <c:pt idx="2284">
                <c:v>8.5100000000000016</c:v>
              </c:pt>
              <c:pt idx="2285">
                <c:v>8.5100000000000016</c:v>
              </c:pt>
              <c:pt idx="2286">
                <c:v>8.5100000000000016</c:v>
              </c:pt>
              <c:pt idx="2287">
                <c:v>8.5100000000000016</c:v>
              </c:pt>
              <c:pt idx="2288">
                <c:v>8.5100000000000016</c:v>
              </c:pt>
              <c:pt idx="2289">
                <c:v>8.5100000000000016</c:v>
              </c:pt>
              <c:pt idx="2290">
                <c:v>8.5100000000000016</c:v>
              </c:pt>
              <c:pt idx="2291">
                <c:v>8.5100000000000016</c:v>
              </c:pt>
              <c:pt idx="2292">
                <c:v>8.5100000000000016</c:v>
              </c:pt>
              <c:pt idx="2293">
                <c:v>8.5100000000000016</c:v>
              </c:pt>
              <c:pt idx="2294">
                <c:v>8.5100000000000016</c:v>
              </c:pt>
              <c:pt idx="2295">
                <c:v>8.5100000000000016</c:v>
              </c:pt>
              <c:pt idx="2296">
                <c:v>8.5100000000000016</c:v>
              </c:pt>
              <c:pt idx="2297">
                <c:v>8.5100000000000016</c:v>
              </c:pt>
              <c:pt idx="2298">
                <c:v>8.5100000000000016</c:v>
              </c:pt>
              <c:pt idx="2299">
                <c:v>8.5100000000000016</c:v>
              </c:pt>
              <c:pt idx="2300">
                <c:v>8.5100000000000016</c:v>
              </c:pt>
              <c:pt idx="2301">
                <c:v>8.5100000000000016</c:v>
              </c:pt>
              <c:pt idx="2302">
                <c:v>8.5100000000000016</c:v>
              </c:pt>
              <c:pt idx="2303">
                <c:v>8.5100000000000016</c:v>
              </c:pt>
              <c:pt idx="2304">
                <c:v>8.5100000000000016</c:v>
              </c:pt>
              <c:pt idx="2305">
                <c:v>8.5100000000000016</c:v>
              </c:pt>
              <c:pt idx="2306">
                <c:v>8.5100000000000016</c:v>
              </c:pt>
              <c:pt idx="2307">
                <c:v>8.5100000000000016</c:v>
              </c:pt>
              <c:pt idx="2308">
                <c:v>8.5100000000000016</c:v>
              </c:pt>
              <c:pt idx="2309">
                <c:v>8.5100000000000016</c:v>
              </c:pt>
              <c:pt idx="2310">
                <c:v>8.5100000000000016</c:v>
              </c:pt>
              <c:pt idx="2311">
                <c:v>8.5100000000000016</c:v>
              </c:pt>
              <c:pt idx="2312">
                <c:v>8.5100000000000016</c:v>
              </c:pt>
              <c:pt idx="2313">
                <c:v>8.5100000000000016</c:v>
              </c:pt>
              <c:pt idx="2314">
                <c:v>8.5100000000000016</c:v>
              </c:pt>
              <c:pt idx="2315">
                <c:v>8.5100000000000016</c:v>
              </c:pt>
              <c:pt idx="2316">
                <c:v>8.5100000000000016</c:v>
              </c:pt>
              <c:pt idx="2317">
                <c:v>8.5100000000000016</c:v>
              </c:pt>
              <c:pt idx="2318">
                <c:v>8.5100000000000016</c:v>
              </c:pt>
              <c:pt idx="2319">
                <c:v>8.5100000000000016</c:v>
              </c:pt>
              <c:pt idx="2320">
                <c:v>8.5100000000000016</c:v>
              </c:pt>
              <c:pt idx="2321">
                <c:v>8.5100000000000016</c:v>
              </c:pt>
              <c:pt idx="2322">
                <c:v>8.5100000000000016</c:v>
              </c:pt>
              <c:pt idx="2323">
                <c:v>8.5100000000000016</c:v>
              </c:pt>
              <c:pt idx="2324">
                <c:v>8.5100000000000016</c:v>
              </c:pt>
              <c:pt idx="2325">
                <c:v>8.5100000000000016</c:v>
              </c:pt>
              <c:pt idx="2326">
                <c:v>8.5100000000000016</c:v>
              </c:pt>
              <c:pt idx="2327">
                <c:v>8.5100000000000016</c:v>
              </c:pt>
              <c:pt idx="2328">
                <c:v>8.5100000000000016</c:v>
              </c:pt>
              <c:pt idx="2329">
                <c:v>8.5100000000000016</c:v>
              </c:pt>
              <c:pt idx="2330">
                <c:v>8.5100000000000016</c:v>
              </c:pt>
              <c:pt idx="2331">
                <c:v>8.5100000000000016</c:v>
              </c:pt>
              <c:pt idx="2332">
                <c:v>8.5100000000000016</c:v>
              </c:pt>
              <c:pt idx="2333">
                <c:v>8.5100000000000016</c:v>
              </c:pt>
              <c:pt idx="2334">
                <c:v>8.5100000000000016</c:v>
              </c:pt>
              <c:pt idx="2335">
                <c:v>8.5100000000000016</c:v>
              </c:pt>
              <c:pt idx="2336">
                <c:v>8.5100000000000016</c:v>
              </c:pt>
              <c:pt idx="2337">
                <c:v>8.5100000000000016</c:v>
              </c:pt>
              <c:pt idx="2338">
                <c:v>8.5100000000000016</c:v>
              </c:pt>
              <c:pt idx="2339">
                <c:v>8.5100000000000016</c:v>
              </c:pt>
              <c:pt idx="2340">
                <c:v>8.5100000000000016</c:v>
              </c:pt>
              <c:pt idx="2341">
                <c:v>8.5100000000000016</c:v>
              </c:pt>
              <c:pt idx="2342">
                <c:v>8.5100000000000016</c:v>
              </c:pt>
              <c:pt idx="2343">
                <c:v>8.5100000000000016</c:v>
              </c:pt>
              <c:pt idx="2344">
                <c:v>8.5100000000000016</c:v>
              </c:pt>
              <c:pt idx="2345">
                <c:v>8.5100000000000016</c:v>
              </c:pt>
              <c:pt idx="2346">
                <c:v>8.5100000000000016</c:v>
              </c:pt>
              <c:pt idx="2347">
                <c:v>8.5100000000000016</c:v>
              </c:pt>
              <c:pt idx="2348">
                <c:v>8.5100000000000016</c:v>
              </c:pt>
              <c:pt idx="2349">
                <c:v>8.5100000000000016</c:v>
              </c:pt>
              <c:pt idx="2350">
                <c:v>8.5100000000000016</c:v>
              </c:pt>
              <c:pt idx="2351">
                <c:v>8.5100000000000016</c:v>
              </c:pt>
              <c:pt idx="2352">
                <c:v>8.5100000000000016</c:v>
              </c:pt>
              <c:pt idx="2353">
                <c:v>8.5100000000000016</c:v>
              </c:pt>
              <c:pt idx="2354">
                <c:v>8.5100000000000016</c:v>
              </c:pt>
              <c:pt idx="2355">
                <c:v>8.5100000000000016</c:v>
              </c:pt>
              <c:pt idx="2356">
                <c:v>8.5100000000000016</c:v>
              </c:pt>
              <c:pt idx="2357">
                <c:v>8.5100000000000016</c:v>
              </c:pt>
              <c:pt idx="2358">
                <c:v>8.5100000000000016</c:v>
              </c:pt>
              <c:pt idx="2359">
                <c:v>8.5100000000000016</c:v>
              </c:pt>
              <c:pt idx="2360">
                <c:v>8.5100000000000016</c:v>
              </c:pt>
              <c:pt idx="2361">
                <c:v>8.5100000000000016</c:v>
              </c:pt>
              <c:pt idx="2362">
                <c:v>8.5100000000000016</c:v>
              </c:pt>
              <c:pt idx="2363">
                <c:v>8.5100000000000016</c:v>
              </c:pt>
              <c:pt idx="2364">
                <c:v>8.5100000000000016</c:v>
              </c:pt>
              <c:pt idx="2365">
                <c:v>8.5100000000000016</c:v>
              </c:pt>
              <c:pt idx="2366">
                <c:v>8.5100000000000016</c:v>
              </c:pt>
              <c:pt idx="2367">
                <c:v>8.5100000000000016</c:v>
              </c:pt>
              <c:pt idx="2368">
                <c:v>8.5100000000000016</c:v>
              </c:pt>
              <c:pt idx="2369">
                <c:v>8.5100000000000016</c:v>
              </c:pt>
              <c:pt idx="2370">
                <c:v>8.5100000000000016</c:v>
              </c:pt>
              <c:pt idx="2371">
                <c:v>8.5100000000000016</c:v>
              </c:pt>
              <c:pt idx="2372">
                <c:v>8.5100000000000016</c:v>
              </c:pt>
              <c:pt idx="2373">
                <c:v>8.5100000000000016</c:v>
              </c:pt>
              <c:pt idx="2374">
                <c:v>8.5100000000000016</c:v>
              </c:pt>
              <c:pt idx="2375">
                <c:v>8.5100000000000016</c:v>
              </c:pt>
              <c:pt idx="2377">
                <c:v>6.59</c:v>
              </c:pt>
              <c:pt idx="2378">
                <c:v>6.59</c:v>
              </c:pt>
              <c:pt idx="2379">
                <c:v>6.59</c:v>
              </c:pt>
              <c:pt idx="2380">
                <c:v>6.59</c:v>
              </c:pt>
              <c:pt idx="2381">
                <c:v>6.59</c:v>
              </c:pt>
              <c:pt idx="2382">
                <c:v>6.59</c:v>
              </c:pt>
              <c:pt idx="2383">
                <c:v>6.59</c:v>
              </c:pt>
              <c:pt idx="2384">
                <c:v>6.59</c:v>
              </c:pt>
              <c:pt idx="2385">
                <c:v>6.59</c:v>
              </c:pt>
              <c:pt idx="2386">
                <c:v>6.59</c:v>
              </c:pt>
              <c:pt idx="2387">
                <c:v>6.59</c:v>
              </c:pt>
              <c:pt idx="2388">
                <c:v>6.59</c:v>
              </c:pt>
              <c:pt idx="2389">
                <c:v>6.59</c:v>
              </c:pt>
              <c:pt idx="2390">
                <c:v>6.59</c:v>
              </c:pt>
              <c:pt idx="2391">
                <c:v>6.59</c:v>
              </c:pt>
              <c:pt idx="2392">
                <c:v>6.59</c:v>
              </c:pt>
              <c:pt idx="2393">
                <c:v>6.59</c:v>
              </c:pt>
              <c:pt idx="2394">
                <c:v>6.59</c:v>
              </c:pt>
              <c:pt idx="2395">
                <c:v>6.59</c:v>
              </c:pt>
              <c:pt idx="2396">
                <c:v>6.59</c:v>
              </c:pt>
              <c:pt idx="2397">
                <c:v>6.59</c:v>
              </c:pt>
              <c:pt idx="2398">
                <c:v>6.59</c:v>
              </c:pt>
              <c:pt idx="2399">
                <c:v>6.59</c:v>
              </c:pt>
              <c:pt idx="2400">
                <c:v>6.59</c:v>
              </c:pt>
              <c:pt idx="2401">
                <c:v>6.59</c:v>
              </c:pt>
              <c:pt idx="2402">
                <c:v>6.59</c:v>
              </c:pt>
              <c:pt idx="2403">
                <c:v>6.59</c:v>
              </c:pt>
              <c:pt idx="2404">
                <c:v>6.59</c:v>
              </c:pt>
              <c:pt idx="2405">
                <c:v>6.59</c:v>
              </c:pt>
              <c:pt idx="2406">
                <c:v>6.59</c:v>
              </c:pt>
              <c:pt idx="2407">
                <c:v>6.59</c:v>
              </c:pt>
              <c:pt idx="2408">
                <c:v>6.59</c:v>
              </c:pt>
              <c:pt idx="2409">
                <c:v>6.59</c:v>
              </c:pt>
              <c:pt idx="2410">
                <c:v>6.59</c:v>
              </c:pt>
              <c:pt idx="2411">
                <c:v>6.59</c:v>
              </c:pt>
              <c:pt idx="2412">
                <c:v>6.59</c:v>
              </c:pt>
              <c:pt idx="2413">
                <c:v>6.59</c:v>
              </c:pt>
              <c:pt idx="2414">
                <c:v>6.59</c:v>
              </c:pt>
              <c:pt idx="2415">
                <c:v>6.59</c:v>
              </c:pt>
              <c:pt idx="2416">
                <c:v>6.59</c:v>
              </c:pt>
              <c:pt idx="2417">
                <c:v>6.59</c:v>
              </c:pt>
              <c:pt idx="2418">
                <c:v>6.59</c:v>
              </c:pt>
              <c:pt idx="2419">
                <c:v>6.59</c:v>
              </c:pt>
              <c:pt idx="2420">
                <c:v>6.59</c:v>
              </c:pt>
              <c:pt idx="2421">
                <c:v>6.59</c:v>
              </c:pt>
              <c:pt idx="2422">
                <c:v>6.59</c:v>
              </c:pt>
              <c:pt idx="2423">
                <c:v>6.59</c:v>
              </c:pt>
              <c:pt idx="2424">
                <c:v>6.59</c:v>
              </c:pt>
              <c:pt idx="2425">
                <c:v>6.59</c:v>
              </c:pt>
              <c:pt idx="2426">
                <c:v>6.59</c:v>
              </c:pt>
              <c:pt idx="2427">
                <c:v>6.59</c:v>
              </c:pt>
              <c:pt idx="2428">
                <c:v>6.59</c:v>
              </c:pt>
              <c:pt idx="2429">
                <c:v>6.59</c:v>
              </c:pt>
              <c:pt idx="2430">
                <c:v>6.59</c:v>
              </c:pt>
              <c:pt idx="2431">
                <c:v>6.59</c:v>
              </c:pt>
              <c:pt idx="2432">
                <c:v>6.59</c:v>
              </c:pt>
              <c:pt idx="2433">
                <c:v>6.59</c:v>
              </c:pt>
              <c:pt idx="2434">
                <c:v>6.59</c:v>
              </c:pt>
              <c:pt idx="2435">
                <c:v>6.59</c:v>
              </c:pt>
              <c:pt idx="2436">
                <c:v>6.59</c:v>
              </c:pt>
              <c:pt idx="2437">
                <c:v>6.59</c:v>
              </c:pt>
              <c:pt idx="2438">
                <c:v>6.59</c:v>
              </c:pt>
              <c:pt idx="2439">
                <c:v>6.59</c:v>
              </c:pt>
              <c:pt idx="2440">
                <c:v>6.59</c:v>
              </c:pt>
              <c:pt idx="2441">
                <c:v>6.59</c:v>
              </c:pt>
              <c:pt idx="2442">
                <c:v>6.59</c:v>
              </c:pt>
              <c:pt idx="2443">
                <c:v>6.59</c:v>
              </c:pt>
              <c:pt idx="2444">
                <c:v>6.59</c:v>
              </c:pt>
              <c:pt idx="2445">
                <c:v>6.59</c:v>
              </c:pt>
              <c:pt idx="2446">
                <c:v>6.59</c:v>
              </c:pt>
              <c:pt idx="2447">
                <c:v>6.59</c:v>
              </c:pt>
              <c:pt idx="2448">
                <c:v>6.59</c:v>
              </c:pt>
              <c:pt idx="2449">
                <c:v>6.59</c:v>
              </c:pt>
              <c:pt idx="2450">
                <c:v>6.59</c:v>
              </c:pt>
              <c:pt idx="2451">
                <c:v>6.59</c:v>
              </c:pt>
              <c:pt idx="2452">
                <c:v>6.59</c:v>
              </c:pt>
              <c:pt idx="2453">
                <c:v>6.59</c:v>
              </c:pt>
              <c:pt idx="2454">
                <c:v>6.59</c:v>
              </c:pt>
              <c:pt idx="2455">
                <c:v>6.59</c:v>
              </c:pt>
              <c:pt idx="2456">
                <c:v>6.59</c:v>
              </c:pt>
              <c:pt idx="2457">
                <c:v>6.59</c:v>
              </c:pt>
              <c:pt idx="2458">
                <c:v>6.59</c:v>
              </c:pt>
              <c:pt idx="2459">
                <c:v>6.59</c:v>
              </c:pt>
              <c:pt idx="2460">
                <c:v>6.59</c:v>
              </c:pt>
              <c:pt idx="2461">
                <c:v>6.59</c:v>
              </c:pt>
              <c:pt idx="2462">
                <c:v>6.59</c:v>
              </c:pt>
              <c:pt idx="2463">
                <c:v>6.59</c:v>
              </c:pt>
              <c:pt idx="2464">
                <c:v>6.59</c:v>
              </c:pt>
              <c:pt idx="2465">
                <c:v>6.59</c:v>
              </c:pt>
              <c:pt idx="2466">
                <c:v>6.59</c:v>
              </c:pt>
              <c:pt idx="2467">
                <c:v>6.59</c:v>
              </c:pt>
              <c:pt idx="2468">
                <c:v>6.59</c:v>
              </c:pt>
              <c:pt idx="2469">
                <c:v>6.59</c:v>
              </c:pt>
              <c:pt idx="2470">
                <c:v>6.59</c:v>
              </c:pt>
              <c:pt idx="2471">
                <c:v>6.59</c:v>
              </c:pt>
              <c:pt idx="2472">
                <c:v>6.59</c:v>
              </c:pt>
              <c:pt idx="2473">
                <c:v>6.59</c:v>
              </c:pt>
              <c:pt idx="2474">
                <c:v>6.59</c:v>
              </c:pt>
              <c:pt idx="2475">
                <c:v>6.59</c:v>
              </c:pt>
              <c:pt idx="2476">
                <c:v>6.59</c:v>
              </c:pt>
              <c:pt idx="2477">
                <c:v>6.59</c:v>
              </c:pt>
              <c:pt idx="2478">
                <c:v>6.59</c:v>
              </c:pt>
              <c:pt idx="2479">
                <c:v>6.59</c:v>
              </c:pt>
              <c:pt idx="2480">
                <c:v>6.59</c:v>
              </c:pt>
              <c:pt idx="2481">
                <c:v>6.59</c:v>
              </c:pt>
              <c:pt idx="2482">
                <c:v>6.59</c:v>
              </c:pt>
              <c:pt idx="2483">
                <c:v>6.59</c:v>
              </c:pt>
              <c:pt idx="2484">
                <c:v>6.59</c:v>
              </c:pt>
              <c:pt idx="2485">
                <c:v>6.59</c:v>
              </c:pt>
              <c:pt idx="2486">
                <c:v>6.59</c:v>
              </c:pt>
              <c:pt idx="2487">
                <c:v>6.59</c:v>
              </c:pt>
              <c:pt idx="2488">
                <c:v>6.59</c:v>
              </c:pt>
              <c:pt idx="2489">
                <c:v>6.59</c:v>
              </c:pt>
              <c:pt idx="2490">
                <c:v>6.59</c:v>
              </c:pt>
              <c:pt idx="2491">
                <c:v>6.59</c:v>
              </c:pt>
              <c:pt idx="2492">
                <c:v>6.59</c:v>
              </c:pt>
              <c:pt idx="2493">
                <c:v>6.59</c:v>
              </c:pt>
              <c:pt idx="2494">
                <c:v>6.59</c:v>
              </c:pt>
              <c:pt idx="2495">
                <c:v>6.59</c:v>
              </c:pt>
              <c:pt idx="2496">
                <c:v>6.59</c:v>
              </c:pt>
              <c:pt idx="2497">
                <c:v>6.59</c:v>
              </c:pt>
              <c:pt idx="2498">
                <c:v>6.59</c:v>
              </c:pt>
              <c:pt idx="2499">
                <c:v>6.59</c:v>
              </c:pt>
              <c:pt idx="2500">
                <c:v>6.59</c:v>
              </c:pt>
              <c:pt idx="2501">
                <c:v>6.59</c:v>
              </c:pt>
              <c:pt idx="2502">
                <c:v>6.59</c:v>
              </c:pt>
              <c:pt idx="2503">
                <c:v>6.59</c:v>
              </c:pt>
              <c:pt idx="2504">
                <c:v>6.59</c:v>
              </c:pt>
              <c:pt idx="2505">
                <c:v>6.59</c:v>
              </c:pt>
              <c:pt idx="2506">
                <c:v>6.59</c:v>
              </c:pt>
              <c:pt idx="2507">
                <c:v>6.59</c:v>
              </c:pt>
              <c:pt idx="2508">
                <c:v>6.59</c:v>
              </c:pt>
              <c:pt idx="2509">
                <c:v>6.59</c:v>
              </c:pt>
              <c:pt idx="2510">
                <c:v>6.59</c:v>
              </c:pt>
              <c:pt idx="2511">
                <c:v>6.59</c:v>
              </c:pt>
              <c:pt idx="2512">
                <c:v>6.59</c:v>
              </c:pt>
              <c:pt idx="2513">
                <c:v>6.59</c:v>
              </c:pt>
              <c:pt idx="2514">
                <c:v>6.59</c:v>
              </c:pt>
              <c:pt idx="2515">
                <c:v>6.59</c:v>
              </c:pt>
              <c:pt idx="2516">
                <c:v>6.59</c:v>
              </c:pt>
              <c:pt idx="2517">
                <c:v>6.59</c:v>
              </c:pt>
              <c:pt idx="2518">
                <c:v>6.59</c:v>
              </c:pt>
              <c:pt idx="2519">
                <c:v>6.59</c:v>
              </c:pt>
              <c:pt idx="2520">
                <c:v>6.59</c:v>
              </c:pt>
              <c:pt idx="2521">
                <c:v>6.59</c:v>
              </c:pt>
              <c:pt idx="2522">
                <c:v>6.59</c:v>
              </c:pt>
              <c:pt idx="2523">
                <c:v>6.59</c:v>
              </c:pt>
              <c:pt idx="2524">
                <c:v>6.59</c:v>
              </c:pt>
              <c:pt idx="2525">
                <c:v>6.59</c:v>
              </c:pt>
              <c:pt idx="2526">
                <c:v>6.59</c:v>
              </c:pt>
              <c:pt idx="2527">
                <c:v>6.59</c:v>
              </c:pt>
              <c:pt idx="2528">
                <c:v>6.59</c:v>
              </c:pt>
              <c:pt idx="2529">
                <c:v>6.59</c:v>
              </c:pt>
              <c:pt idx="2530">
                <c:v>6.59</c:v>
              </c:pt>
              <c:pt idx="2531">
                <c:v>6.59</c:v>
              </c:pt>
              <c:pt idx="2532">
                <c:v>6.59</c:v>
              </c:pt>
              <c:pt idx="2533">
                <c:v>6.59</c:v>
              </c:pt>
              <c:pt idx="2534">
                <c:v>6.59</c:v>
              </c:pt>
              <c:pt idx="2535">
                <c:v>6.59</c:v>
              </c:pt>
              <c:pt idx="2536">
                <c:v>6.59</c:v>
              </c:pt>
              <c:pt idx="2537">
                <c:v>6.59</c:v>
              </c:pt>
              <c:pt idx="2538">
                <c:v>6.59</c:v>
              </c:pt>
              <c:pt idx="2539">
                <c:v>6.59</c:v>
              </c:pt>
              <c:pt idx="2540">
                <c:v>6.59</c:v>
              </c:pt>
              <c:pt idx="2541">
                <c:v>6.59</c:v>
              </c:pt>
              <c:pt idx="2542">
                <c:v>6.59</c:v>
              </c:pt>
              <c:pt idx="2543">
                <c:v>6.59</c:v>
              </c:pt>
              <c:pt idx="2544">
                <c:v>6.59</c:v>
              </c:pt>
              <c:pt idx="2545">
                <c:v>6.59</c:v>
              </c:pt>
              <c:pt idx="2546">
                <c:v>6.59</c:v>
              </c:pt>
              <c:pt idx="2547">
                <c:v>6.59</c:v>
              </c:pt>
              <c:pt idx="2548">
                <c:v>6.59</c:v>
              </c:pt>
              <c:pt idx="2549">
                <c:v>6.59</c:v>
              </c:pt>
              <c:pt idx="2550">
                <c:v>6.59</c:v>
              </c:pt>
              <c:pt idx="2551">
                <c:v>6.59</c:v>
              </c:pt>
              <c:pt idx="2552">
                <c:v>6.59</c:v>
              </c:pt>
              <c:pt idx="2553">
                <c:v>6.59</c:v>
              </c:pt>
              <c:pt idx="2554">
                <c:v>6.59</c:v>
              </c:pt>
              <c:pt idx="2555">
                <c:v>6.59</c:v>
              </c:pt>
              <c:pt idx="2556">
                <c:v>6.59</c:v>
              </c:pt>
              <c:pt idx="2557">
                <c:v>6.59</c:v>
              </c:pt>
              <c:pt idx="2558">
                <c:v>6.59</c:v>
              </c:pt>
              <c:pt idx="2559">
                <c:v>6.59</c:v>
              </c:pt>
              <c:pt idx="2560">
                <c:v>6.59</c:v>
              </c:pt>
              <c:pt idx="2561">
                <c:v>6.59</c:v>
              </c:pt>
              <c:pt idx="2562">
                <c:v>6.59</c:v>
              </c:pt>
              <c:pt idx="2563">
                <c:v>6.59</c:v>
              </c:pt>
              <c:pt idx="2564">
                <c:v>6.59</c:v>
              </c:pt>
              <c:pt idx="2565">
                <c:v>6.59</c:v>
              </c:pt>
              <c:pt idx="2566">
                <c:v>6.59</c:v>
              </c:pt>
              <c:pt idx="2567">
                <c:v>6.59</c:v>
              </c:pt>
              <c:pt idx="2568">
                <c:v>6.59</c:v>
              </c:pt>
              <c:pt idx="2569">
                <c:v>6.59</c:v>
              </c:pt>
              <c:pt idx="2570">
                <c:v>6.59</c:v>
              </c:pt>
              <c:pt idx="2571">
                <c:v>6.59</c:v>
              </c:pt>
              <c:pt idx="2572">
                <c:v>6.59</c:v>
              </c:pt>
              <c:pt idx="2573">
                <c:v>6.59</c:v>
              </c:pt>
              <c:pt idx="2574">
                <c:v>6.59</c:v>
              </c:pt>
              <c:pt idx="2575">
                <c:v>6.59</c:v>
              </c:pt>
              <c:pt idx="2576">
                <c:v>6.59</c:v>
              </c:pt>
              <c:pt idx="2577">
                <c:v>6.59</c:v>
              </c:pt>
              <c:pt idx="2578">
                <c:v>6.59</c:v>
              </c:pt>
              <c:pt idx="2579">
                <c:v>6.59</c:v>
              </c:pt>
              <c:pt idx="2580">
                <c:v>6.59</c:v>
              </c:pt>
              <c:pt idx="2581">
                <c:v>6.59</c:v>
              </c:pt>
              <c:pt idx="2582">
                <c:v>6.59</c:v>
              </c:pt>
              <c:pt idx="2583">
                <c:v>6.59</c:v>
              </c:pt>
              <c:pt idx="2584">
                <c:v>6.59</c:v>
              </c:pt>
              <c:pt idx="2585">
                <c:v>6.59</c:v>
              </c:pt>
              <c:pt idx="2586">
                <c:v>6.59</c:v>
              </c:pt>
              <c:pt idx="2587">
                <c:v>6.59</c:v>
              </c:pt>
              <c:pt idx="2588">
                <c:v>6.59</c:v>
              </c:pt>
              <c:pt idx="2589">
                <c:v>6.59</c:v>
              </c:pt>
              <c:pt idx="2590">
                <c:v>6.59</c:v>
              </c:pt>
              <c:pt idx="2591">
                <c:v>6.59</c:v>
              </c:pt>
              <c:pt idx="2592">
                <c:v>6.59</c:v>
              </c:pt>
              <c:pt idx="2593">
                <c:v>6.59</c:v>
              </c:pt>
              <c:pt idx="2594">
                <c:v>6.59</c:v>
              </c:pt>
              <c:pt idx="2595">
                <c:v>6.59</c:v>
              </c:pt>
              <c:pt idx="2596">
                <c:v>6.59</c:v>
              </c:pt>
              <c:pt idx="2597">
                <c:v>6.59</c:v>
              </c:pt>
              <c:pt idx="2598">
                <c:v>6.59</c:v>
              </c:pt>
              <c:pt idx="2599">
                <c:v>6.59</c:v>
              </c:pt>
              <c:pt idx="2600">
                <c:v>6.59</c:v>
              </c:pt>
              <c:pt idx="2601">
                <c:v>6.59</c:v>
              </c:pt>
              <c:pt idx="2602">
                <c:v>6.59</c:v>
              </c:pt>
              <c:pt idx="2603">
                <c:v>6.59</c:v>
              </c:pt>
              <c:pt idx="2604">
                <c:v>6.59</c:v>
              </c:pt>
              <c:pt idx="2605">
                <c:v>6.59</c:v>
              </c:pt>
              <c:pt idx="2606">
                <c:v>6.59</c:v>
              </c:pt>
              <c:pt idx="2607">
                <c:v>6.59</c:v>
              </c:pt>
              <c:pt idx="2608">
                <c:v>6.59</c:v>
              </c:pt>
              <c:pt idx="2609">
                <c:v>6.59</c:v>
              </c:pt>
              <c:pt idx="2610">
                <c:v>6.59</c:v>
              </c:pt>
              <c:pt idx="2611">
                <c:v>6.59</c:v>
              </c:pt>
              <c:pt idx="2612">
                <c:v>6.59</c:v>
              </c:pt>
              <c:pt idx="2613">
                <c:v>6.59</c:v>
              </c:pt>
              <c:pt idx="2614">
                <c:v>6.59</c:v>
              </c:pt>
              <c:pt idx="2615">
                <c:v>6.59</c:v>
              </c:pt>
              <c:pt idx="2616">
                <c:v>6.59</c:v>
              </c:pt>
              <c:pt idx="2617">
                <c:v>6.59</c:v>
              </c:pt>
              <c:pt idx="2618">
                <c:v>6.59</c:v>
              </c:pt>
              <c:pt idx="2619">
                <c:v>6.59</c:v>
              </c:pt>
              <c:pt idx="2620">
                <c:v>6.59</c:v>
              </c:pt>
              <c:pt idx="2621">
                <c:v>6.59</c:v>
              </c:pt>
              <c:pt idx="2622">
                <c:v>6.59</c:v>
              </c:pt>
              <c:pt idx="2623">
                <c:v>6.59</c:v>
              </c:pt>
              <c:pt idx="2624">
                <c:v>6.59</c:v>
              </c:pt>
              <c:pt idx="2625">
                <c:v>6.59</c:v>
              </c:pt>
              <c:pt idx="2626">
                <c:v>6.59</c:v>
              </c:pt>
              <c:pt idx="2627">
                <c:v>6.59</c:v>
              </c:pt>
              <c:pt idx="2628">
                <c:v>6.59</c:v>
              </c:pt>
              <c:pt idx="2629">
                <c:v>6.59</c:v>
              </c:pt>
              <c:pt idx="2630">
                <c:v>6.59</c:v>
              </c:pt>
              <c:pt idx="2631">
                <c:v>6.59</c:v>
              </c:pt>
              <c:pt idx="2632">
                <c:v>6.59</c:v>
              </c:pt>
              <c:pt idx="2633">
                <c:v>6.59</c:v>
              </c:pt>
              <c:pt idx="2634">
                <c:v>6.59</c:v>
              </c:pt>
              <c:pt idx="2635">
                <c:v>6.59</c:v>
              </c:pt>
              <c:pt idx="2636">
                <c:v>6.59</c:v>
              </c:pt>
              <c:pt idx="2637">
                <c:v>6.59</c:v>
              </c:pt>
              <c:pt idx="2638">
                <c:v>6.59</c:v>
              </c:pt>
              <c:pt idx="2639">
                <c:v>6.59</c:v>
              </c:pt>
              <c:pt idx="2640">
                <c:v>6.59</c:v>
              </c:pt>
              <c:pt idx="2641">
                <c:v>6.59</c:v>
              </c:pt>
              <c:pt idx="2642">
                <c:v>6.59</c:v>
              </c:pt>
              <c:pt idx="2643">
                <c:v>6.59</c:v>
              </c:pt>
              <c:pt idx="2644">
                <c:v>6.59</c:v>
              </c:pt>
              <c:pt idx="2645">
                <c:v>6.59</c:v>
              </c:pt>
              <c:pt idx="2646">
                <c:v>6.59</c:v>
              </c:pt>
              <c:pt idx="2647">
                <c:v>6.59</c:v>
              </c:pt>
              <c:pt idx="2648">
                <c:v>6.59</c:v>
              </c:pt>
              <c:pt idx="2649">
                <c:v>6.59</c:v>
              </c:pt>
              <c:pt idx="2650">
                <c:v>6.59</c:v>
              </c:pt>
              <c:pt idx="2651">
                <c:v>6.59</c:v>
              </c:pt>
              <c:pt idx="2652">
                <c:v>6.59</c:v>
              </c:pt>
              <c:pt idx="2653">
                <c:v>6.59</c:v>
              </c:pt>
              <c:pt idx="2654">
                <c:v>6.59</c:v>
              </c:pt>
              <c:pt idx="2655">
                <c:v>6.59</c:v>
              </c:pt>
              <c:pt idx="2656">
                <c:v>6.59</c:v>
              </c:pt>
              <c:pt idx="2657">
                <c:v>6.59</c:v>
              </c:pt>
              <c:pt idx="2658">
                <c:v>6.59</c:v>
              </c:pt>
              <c:pt idx="2659">
                <c:v>6.59</c:v>
              </c:pt>
              <c:pt idx="2660">
                <c:v>6.59</c:v>
              </c:pt>
              <c:pt idx="2661">
                <c:v>6.59</c:v>
              </c:pt>
              <c:pt idx="2662">
                <c:v>6.59</c:v>
              </c:pt>
              <c:pt idx="2663">
                <c:v>6.59</c:v>
              </c:pt>
              <c:pt idx="2664">
                <c:v>6.59</c:v>
              </c:pt>
              <c:pt idx="2665">
                <c:v>6.59</c:v>
              </c:pt>
              <c:pt idx="2666">
                <c:v>6.59</c:v>
              </c:pt>
              <c:pt idx="2667">
                <c:v>6.59</c:v>
              </c:pt>
              <c:pt idx="2668">
                <c:v>6.59</c:v>
              </c:pt>
              <c:pt idx="2669">
                <c:v>6.59</c:v>
              </c:pt>
              <c:pt idx="2670">
                <c:v>6.59</c:v>
              </c:pt>
              <c:pt idx="2671">
                <c:v>6.59</c:v>
              </c:pt>
              <c:pt idx="2672">
                <c:v>6.59</c:v>
              </c:pt>
              <c:pt idx="2673">
                <c:v>6.59</c:v>
              </c:pt>
              <c:pt idx="2674">
                <c:v>6.59</c:v>
              </c:pt>
              <c:pt idx="2675">
                <c:v>6.59</c:v>
              </c:pt>
              <c:pt idx="2676">
                <c:v>6.59</c:v>
              </c:pt>
              <c:pt idx="2677">
                <c:v>6.59</c:v>
              </c:pt>
              <c:pt idx="2678">
                <c:v>6.59</c:v>
              </c:pt>
              <c:pt idx="2679">
                <c:v>6.59</c:v>
              </c:pt>
              <c:pt idx="2680">
                <c:v>6.59</c:v>
              </c:pt>
              <c:pt idx="2681">
                <c:v>6.59</c:v>
              </c:pt>
              <c:pt idx="2682">
                <c:v>6.59</c:v>
              </c:pt>
              <c:pt idx="2683">
                <c:v>6.59</c:v>
              </c:pt>
              <c:pt idx="2684">
                <c:v>6.59</c:v>
              </c:pt>
              <c:pt idx="2685">
                <c:v>6.59</c:v>
              </c:pt>
              <c:pt idx="2686">
                <c:v>6.59</c:v>
              </c:pt>
              <c:pt idx="2687">
                <c:v>6.59</c:v>
              </c:pt>
              <c:pt idx="2688">
                <c:v>6.59</c:v>
              </c:pt>
              <c:pt idx="2689">
                <c:v>6.59</c:v>
              </c:pt>
              <c:pt idx="2690">
                <c:v>6.59</c:v>
              </c:pt>
              <c:pt idx="2691">
                <c:v>6.59</c:v>
              </c:pt>
              <c:pt idx="2692">
                <c:v>6.59</c:v>
              </c:pt>
              <c:pt idx="2693">
                <c:v>6.59</c:v>
              </c:pt>
              <c:pt idx="2694">
                <c:v>6.59</c:v>
              </c:pt>
              <c:pt idx="2695">
                <c:v>6.59</c:v>
              </c:pt>
              <c:pt idx="2696">
                <c:v>6.59</c:v>
              </c:pt>
              <c:pt idx="2697">
                <c:v>6.59</c:v>
              </c:pt>
              <c:pt idx="2698">
                <c:v>6.59</c:v>
              </c:pt>
              <c:pt idx="2699">
                <c:v>6.59</c:v>
              </c:pt>
              <c:pt idx="2700">
                <c:v>6.59</c:v>
              </c:pt>
              <c:pt idx="2701">
                <c:v>6.59</c:v>
              </c:pt>
              <c:pt idx="2702">
                <c:v>6.59</c:v>
              </c:pt>
              <c:pt idx="2703">
                <c:v>6.59</c:v>
              </c:pt>
              <c:pt idx="2704">
                <c:v>6.59</c:v>
              </c:pt>
              <c:pt idx="2705">
                <c:v>6.59</c:v>
              </c:pt>
              <c:pt idx="2706">
                <c:v>6.59</c:v>
              </c:pt>
              <c:pt idx="2707">
                <c:v>6.59</c:v>
              </c:pt>
              <c:pt idx="2708">
                <c:v>6.59</c:v>
              </c:pt>
              <c:pt idx="2709">
                <c:v>6.59</c:v>
              </c:pt>
              <c:pt idx="2710">
                <c:v>6.59</c:v>
              </c:pt>
              <c:pt idx="2711">
                <c:v>6.59</c:v>
              </c:pt>
              <c:pt idx="2712">
                <c:v>6.59</c:v>
              </c:pt>
              <c:pt idx="2713">
                <c:v>6.59</c:v>
              </c:pt>
              <c:pt idx="2714">
                <c:v>6.59</c:v>
              </c:pt>
              <c:pt idx="2715">
                <c:v>6.59</c:v>
              </c:pt>
              <c:pt idx="2716">
                <c:v>6.59</c:v>
              </c:pt>
              <c:pt idx="2717">
                <c:v>6.59</c:v>
              </c:pt>
              <c:pt idx="2718">
                <c:v>6.59</c:v>
              </c:pt>
              <c:pt idx="2719">
                <c:v>6.59</c:v>
              </c:pt>
              <c:pt idx="2720">
                <c:v>6.59</c:v>
              </c:pt>
              <c:pt idx="2721">
                <c:v>6.59</c:v>
              </c:pt>
              <c:pt idx="2722">
                <c:v>6.59</c:v>
              </c:pt>
              <c:pt idx="2723">
                <c:v>6.59</c:v>
              </c:pt>
              <c:pt idx="2724">
                <c:v>6.59</c:v>
              </c:pt>
              <c:pt idx="2725">
                <c:v>6.59</c:v>
              </c:pt>
              <c:pt idx="2726">
                <c:v>6.59</c:v>
              </c:pt>
              <c:pt idx="2727">
                <c:v>6.59</c:v>
              </c:pt>
              <c:pt idx="2728">
                <c:v>6.59</c:v>
              </c:pt>
              <c:pt idx="2729">
                <c:v>6.59</c:v>
              </c:pt>
              <c:pt idx="2730">
                <c:v>6.59</c:v>
              </c:pt>
              <c:pt idx="2731">
                <c:v>6.59</c:v>
              </c:pt>
              <c:pt idx="2732">
                <c:v>6.59</c:v>
              </c:pt>
              <c:pt idx="2733">
                <c:v>6.59</c:v>
              </c:pt>
              <c:pt idx="2734">
                <c:v>6.59</c:v>
              </c:pt>
              <c:pt idx="2735">
                <c:v>6.59</c:v>
              </c:pt>
              <c:pt idx="2736">
                <c:v>6.59</c:v>
              </c:pt>
              <c:pt idx="2737">
                <c:v>6.59</c:v>
              </c:pt>
              <c:pt idx="2738">
                <c:v>6.59</c:v>
              </c:pt>
              <c:pt idx="2739">
                <c:v>6.59</c:v>
              </c:pt>
              <c:pt idx="2740">
                <c:v>6.59</c:v>
              </c:pt>
              <c:pt idx="2741">
                <c:v>6.59</c:v>
              </c:pt>
              <c:pt idx="2742">
                <c:v>6.59</c:v>
              </c:pt>
              <c:pt idx="2743">
                <c:v>6.59</c:v>
              </c:pt>
              <c:pt idx="2744">
                <c:v>6.59</c:v>
              </c:pt>
              <c:pt idx="2745">
                <c:v>6.59</c:v>
              </c:pt>
              <c:pt idx="2746">
                <c:v>6.59</c:v>
              </c:pt>
              <c:pt idx="2747">
                <c:v>6.59</c:v>
              </c:pt>
              <c:pt idx="2748">
                <c:v>6.59</c:v>
              </c:pt>
              <c:pt idx="2749">
                <c:v>6.59</c:v>
              </c:pt>
              <c:pt idx="2750">
                <c:v>6.59</c:v>
              </c:pt>
              <c:pt idx="2751">
                <c:v>6.59</c:v>
              </c:pt>
              <c:pt idx="2752">
                <c:v>6.59</c:v>
              </c:pt>
              <c:pt idx="2753">
                <c:v>6.59</c:v>
              </c:pt>
              <c:pt idx="2754">
                <c:v>6.59</c:v>
              </c:pt>
              <c:pt idx="2755">
                <c:v>6.59</c:v>
              </c:pt>
              <c:pt idx="2756">
                <c:v>6.59</c:v>
              </c:pt>
              <c:pt idx="2757">
                <c:v>6.59</c:v>
              </c:pt>
              <c:pt idx="2758">
                <c:v>6.59</c:v>
              </c:pt>
              <c:pt idx="2759">
                <c:v>6.59</c:v>
              </c:pt>
              <c:pt idx="2760">
                <c:v>6.59</c:v>
              </c:pt>
              <c:pt idx="2761">
                <c:v>6.59</c:v>
              </c:pt>
              <c:pt idx="2762">
                <c:v>6.59</c:v>
              </c:pt>
              <c:pt idx="2763">
                <c:v>6.59</c:v>
              </c:pt>
              <c:pt idx="2764">
                <c:v>6.59</c:v>
              </c:pt>
              <c:pt idx="2765">
                <c:v>6.59</c:v>
              </c:pt>
              <c:pt idx="2766">
                <c:v>6.59</c:v>
              </c:pt>
              <c:pt idx="2767">
                <c:v>6.59</c:v>
              </c:pt>
              <c:pt idx="2768">
                <c:v>6.59</c:v>
              </c:pt>
              <c:pt idx="2769">
                <c:v>6.59</c:v>
              </c:pt>
              <c:pt idx="2770">
                <c:v>6.59</c:v>
              </c:pt>
              <c:pt idx="2771">
                <c:v>6.59</c:v>
              </c:pt>
              <c:pt idx="2772">
                <c:v>6.59</c:v>
              </c:pt>
              <c:pt idx="2773">
                <c:v>6.59</c:v>
              </c:pt>
              <c:pt idx="2774">
                <c:v>6.59</c:v>
              </c:pt>
              <c:pt idx="2775">
                <c:v>6.59</c:v>
              </c:pt>
              <c:pt idx="2776">
                <c:v>6.59</c:v>
              </c:pt>
              <c:pt idx="2777">
                <c:v>6.59</c:v>
              </c:pt>
              <c:pt idx="2778">
                <c:v>6.59</c:v>
              </c:pt>
              <c:pt idx="2779">
                <c:v>6.59</c:v>
              </c:pt>
              <c:pt idx="2780">
                <c:v>6.59</c:v>
              </c:pt>
              <c:pt idx="2781">
                <c:v>6.59</c:v>
              </c:pt>
              <c:pt idx="2782">
                <c:v>6.59</c:v>
              </c:pt>
              <c:pt idx="2783">
                <c:v>6.59</c:v>
              </c:pt>
              <c:pt idx="2784">
                <c:v>6.59</c:v>
              </c:pt>
              <c:pt idx="2785">
                <c:v>6.59</c:v>
              </c:pt>
              <c:pt idx="2786">
                <c:v>6.59</c:v>
              </c:pt>
              <c:pt idx="2787">
                <c:v>6.59</c:v>
              </c:pt>
              <c:pt idx="2788">
                <c:v>6.59</c:v>
              </c:pt>
              <c:pt idx="2789">
                <c:v>6.59</c:v>
              </c:pt>
              <c:pt idx="2790">
                <c:v>6.59</c:v>
              </c:pt>
              <c:pt idx="2791">
                <c:v>6.59</c:v>
              </c:pt>
              <c:pt idx="2792">
                <c:v>6.59</c:v>
              </c:pt>
              <c:pt idx="2793">
                <c:v>6.59</c:v>
              </c:pt>
              <c:pt idx="2794">
                <c:v>6.59</c:v>
              </c:pt>
              <c:pt idx="2795">
                <c:v>6.59</c:v>
              </c:pt>
              <c:pt idx="2796">
                <c:v>6.59</c:v>
              </c:pt>
              <c:pt idx="2797">
                <c:v>6.59</c:v>
              </c:pt>
              <c:pt idx="2798">
                <c:v>6.59</c:v>
              </c:pt>
              <c:pt idx="2799">
                <c:v>6.59</c:v>
              </c:pt>
              <c:pt idx="2800">
                <c:v>6.59</c:v>
              </c:pt>
              <c:pt idx="2801">
                <c:v>6.59</c:v>
              </c:pt>
              <c:pt idx="2802">
                <c:v>6.59</c:v>
              </c:pt>
              <c:pt idx="2803">
                <c:v>6.59</c:v>
              </c:pt>
              <c:pt idx="2804">
                <c:v>6.59</c:v>
              </c:pt>
              <c:pt idx="2805">
                <c:v>6.59</c:v>
              </c:pt>
              <c:pt idx="2806">
                <c:v>6.59</c:v>
              </c:pt>
              <c:pt idx="2807">
                <c:v>6.59</c:v>
              </c:pt>
              <c:pt idx="2808">
                <c:v>6.59</c:v>
              </c:pt>
              <c:pt idx="2809">
                <c:v>6.59</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6.59</c:v>
              </c:pt>
              <c:pt idx="2828">
                <c:v>6.59</c:v>
              </c:pt>
              <c:pt idx="2829">
                <c:v>6.59</c:v>
              </c:pt>
              <c:pt idx="2830">
                <c:v>6.59</c:v>
              </c:pt>
              <c:pt idx="2831">
                <c:v>6.59</c:v>
              </c:pt>
              <c:pt idx="2832">
                <c:v>6.59</c:v>
              </c:pt>
              <c:pt idx="2833">
                <c:v>6.59</c:v>
              </c:pt>
              <c:pt idx="2834">
                <c:v>6.59</c:v>
              </c:pt>
              <c:pt idx="2835">
                <c:v>6.59</c:v>
              </c:pt>
              <c:pt idx="2836">
                <c:v>6.59</c:v>
              </c:pt>
              <c:pt idx="2837">
                <c:v>6.59</c:v>
              </c:pt>
              <c:pt idx="2838">
                <c:v>6.59</c:v>
              </c:pt>
              <c:pt idx="2839">
                <c:v>6.59</c:v>
              </c:pt>
              <c:pt idx="2840">
                <c:v>6.59</c:v>
              </c:pt>
              <c:pt idx="2841">
                <c:v>6.59</c:v>
              </c:pt>
              <c:pt idx="2842">
                <c:v>6.59</c:v>
              </c:pt>
              <c:pt idx="2843">
                <c:v>6.59</c:v>
              </c:pt>
              <c:pt idx="2844">
                <c:v>6.59</c:v>
              </c:pt>
              <c:pt idx="2845">
                <c:v>6.59</c:v>
              </c:pt>
              <c:pt idx="2846">
                <c:v>6.59</c:v>
              </c:pt>
              <c:pt idx="2847">
                <c:v>6.59</c:v>
              </c:pt>
              <c:pt idx="2848">
                <c:v>6.59</c:v>
              </c:pt>
              <c:pt idx="2849">
                <c:v>6.59</c:v>
              </c:pt>
              <c:pt idx="2850">
                <c:v>6.59</c:v>
              </c:pt>
              <c:pt idx="2851">
                <c:v>6.59</c:v>
              </c:pt>
              <c:pt idx="2852">
                <c:v>6.59</c:v>
              </c:pt>
              <c:pt idx="2853">
                <c:v>6.59</c:v>
              </c:pt>
              <c:pt idx="2854">
                <c:v>6.59</c:v>
              </c:pt>
              <c:pt idx="2855">
                <c:v>6.59</c:v>
              </c:pt>
              <c:pt idx="2856">
                <c:v>6.59</c:v>
              </c:pt>
              <c:pt idx="2857">
                <c:v>6.59</c:v>
              </c:pt>
              <c:pt idx="2858">
                <c:v>6.59</c:v>
              </c:pt>
              <c:pt idx="2859">
                <c:v>6.59</c:v>
              </c:pt>
              <c:pt idx="2860">
                <c:v>6.59</c:v>
              </c:pt>
              <c:pt idx="2861">
                <c:v>6.59</c:v>
              </c:pt>
              <c:pt idx="2862">
                <c:v>6.59</c:v>
              </c:pt>
              <c:pt idx="2863">
                <c:v>6.59</c:v>
              </c:pt>
              <c:pt idx="2864">
                <c:v>6.59</c:v>
              </c:pt>
              <c:pt idx="2865">
                <c:v>6.59</c:v>
              </c:pt>
              <c:pt idx="2866">
                <c:v>6.59</c:v>
              </c:pt>
              <c:pt idx="2867">
                <c:v>6.59</c:v>
              </c:pt>
              <c:pt idx="2868">
                <c:v>6.59</c:v>
              </c:pt>
              <c:pt idx="2869">
                <c:v>6.59</c:v>
              </c:pt>
              <c:pt idx="2870">
                <c:v>6.59</c:v>
              </c:pt>
              <c:pt idx="2871">
                <c:v>6.59</c:v>
              </c:pt>
              <c:pt idx="2872">
                <c:v>6.59</c:v>
              </c:pt>
              <c:pt idx="2873">
                <c:v>6.59</c:v>
              </c:pt>
              <c:pt idx="2874">
                <c:v>6.59</c:v>
              </c:pt>
              <c:pt idx="2875">
                <c:v>6.59</c:v>
              </c:pt>
              <c:pt idx="2876">
                <c:v>6.59</c:v>
              </c:pt>
              <c:pt idx="2877">
                <c:v>6.59</c:v>
              </c:pt>
              <c:pt idx="2878">
                <c:v>6.59</c:v>
              </c:pt>
              <c:pt idx="2879">
                <c:v>6.59</c:v>
              </c:pt>
              <c:pt idx="2880">
                <c:v>6.59</c:v>
              </c:pt>
              <c:pt idx="2881">
                <c:v>6.59</c:v>
              </c:pt>
              <c:pt idx="2882">
                <c:v>6.59</c:v>
              </c:pt>
              <c:pt idx="2883">
                <c:v>6.59</c:v>
              </c:pt>
              <c:pt idx="2884">
                <c:v>6.59</c:v>
              </c:pt>
              <c:pt idx="2885">
                <c:v>6.59</c:v>
              </c:pt>
              <c:pt idx="2886">
                <c:v>6.59</c:v>
              </c:pt>
              <c:pt idx="2887">
                <c:v>6.59</c:v>
              </c:pt>
              <c:pt idx="2888">
                <c:v>6.59</c:v>
              </c:pt>
              <c:pt idx="2889">
                <c:v>6.59</c:v>
              </c:pt>
              <c:pt idx="2890">
                <c:v>6.59</c:v>
              </c:pt>
              <c:pt idx="2891">
                <c:v>6.59</c:v>
              </c:pt>
              <c:pt idx="2892">
                <c:v>6.59</c:v>
              </c:pt>
              <c:pt idx="2893">
                <c:v>6.59</c:v>
              </c:pt>
              <c:pt idx="2894">
                <c:v>6.59</c:v>
              </c:pt>
              <c:pt idx="2895">
                <c:v>6.59</c:v>
              </c:pt>
              <c:pt idx="2896">
                <c:v>6.59</c:v>
              </c:pt>
              <c:pt idx="2897">
                <c:v>6.59</c:v>
              </c:pt>
              <c:pt idx="2898">
                <c:v>6.59</c:v>
              </c:pt>
              <c:pt idx="2899">
                <c:v>6.59</c:v>
              </c:pt>
              <c:pt idx="2900">
                <c:v>6.59</c:v>
              </c:pt>
              <c:pt idx="2901">
                <c:v>6.59</c:v>
              </c:pt>
              <c:pt idx="2902">
                <c:v>6.59</c:v>
              </c:pt>
              <c:pt idx="2903">
                <c:v>6.59</c:v>
              </c:pt>
              <c:pt idx="2904">
                <c:v>6.59</c:v>
              </c:pt>
              <c:pt idx="2905">
                <c:v>6.59</c:v>
              </c:pt>
              <c:pt idx="2906">
                <c:v>6.59</c:v>
              </c:pt>
              <c:pt idx="2907">
                <c:v>6.59</c:v>
              </c:pt>
              <c:pt idx="2908">
                <c:v>6.59</c:v>
              </c:pt>
              <c:pt idx="2909">
                <c:v>6.59</c:v>
              </c:pt>
              <c:pt idx="2910">
                <c:v>6.59</c:v>
              </c:pt>
              <c:pt idx="2911">
                <c:v>6.59</c:v>
              </c:pt>
              <c:pt idx="2912">
                <c:v>6.59</c:v>
              </c:pt>
              <c:pt idx="2913">
                <c:v>6.59</c:v>
              </c:pt>
              <c:pt idx="2914">
                <c:v>6.59</c:v>
              </c:pt>
              <c:pt idx="2915">
                <c:v>6.59</c:v>
              </c:pt>
              <c:pt idx="2916">
                <c:v>6.59</c:v>
              </c:pt>
              <c:pt idx="2917">
                <c:v>6.59</c:v>
              </c:pt>
              <c:pt idx="2918">
                <c:v>6.59</c:v>
              </c:pt>
              <c:pt idx="2919">
                <c:v>6.59</c:v>
              </c:pt>
              <c:pt idx="2920">
                <c:v>6.59</c:v>
              </c:pt>
              <c:pt idx="2921">
                <c:v>6.59</c:v>
              </c:pt>
              <c:pt idx="2922">
                <c:v>6.59</c:v>
              </c:pt>
              <c:pt idx="2923">
                <c:v>6.59</c:v>
              </c:pt>
              <c:pt idx="2924">
                <c:v>6.59</c:v>
              </c:pt>
              <c:pt idx="2925">
                <c:v>6.59</c:v>
              </c:pt>
              <c:pt idx="2926">
                <c:v>6.59</c:v>
              </c:pt>
              <c:pt idx="2927">
                <c:v>6.59</c:v>
              </c:pt>
              <c:pt idx="2928">
                <c:v>6.59</c:v>
              </c:pt>
              <c:pt idx="2929">
                <c:v>6.59</c:v>
              </c:pt>
              <c:pt idx="2930">
                <c:v>6.59</c:v>
              </c:pt>
              <c:pt idx="2931">
                <c:v>6.59</c:v>
              </c:pt>
              <c:pt idx="2932">
                <c:v>6.59</c:v>
              </c:pt>
              <c:pt idx="2933">
                <c:v>6.59</c:v>
              </c:pt>
              <c:pt idx="2934">
                <c:v>6.59</c:v>
              </c:pt>
              <c:pt idx="2935">
                <c:v>6.59</c:v>
              </c:pt>
              <c:pt idx="2936">
                <c:v>6.59</c:v>
              </c:pt>
              <c:pt idx="2937">
                <c:v>6.59</c:v>
              </c:pt>
              <c:pt idx="2938">
                <c:v>6.59</c:v>
              </c:pt>
              <c:pt idx="2939">
                <c:v>6.59</c:v>
              </c:pt>
              <c:pt idx="2940">
                <c:v>6.59</c:v>
              </c:pt>
              <c:pt idx="2941">
                <c:v>6.59</c:v>
              </c:pt>
              <c:pt idx="2942">
                <c:v>6.59</c:v>
              </c:pt>
              <c:pt idx="2943">
                <c:v>6.59</c:v>
              </c:pt>
              <c:pt idx="2944">
                <c:v>6.59</c:v>
              </c:pt>
              <c:pt idx="2945">
                <c:v>6.59</c:v>
              </c:pt>
              <c:pt idx="2946">
                <c:v>6.59</c:v>
              </c:pt>
              <c:pt idx="2947">
                <c:v>6.59</c:v>
              </c:pt>
              <c:pt idx="2948">
                <c:v>6.59</c:v>
              </c:pt>
              <c:pt idx="2949">
                <c:v>6.59</c:v>
              </c:pt>
              <c:pt idx="2950">
                <c:v>6.59</c:v>
              </c:pt>
              <c:pt idx="2951">
                <c:v>6.59</c:v>
              </c:pt>
              <c:pt idx="2952">
                <c:v>6.59</c:v>
              </c:pt>
              <c:pt idx="2953">
                <c:v>6.59</c:v>
              </c:pt>
              <c:pt idx="2954">
                <c:v>6.59</c:v>
              </c:pt>
              <c:pt idx="2955">
                <c:v>6.59</c:v>
              </c:pt>
              <c:pt idx="2956">
                <c:v>6.59</c:v>
              </c:pt>
              <c:pt idx="2957">
                <c:v>6.59</c:v>
              </c:pt>
              <c:pt idx="2958">
                <c:v>6.59</c:v>
              </c:pt>
              <c:pt idx="2959">
                <c:v>6.59</c:v>
              </c:pt>
              <c:pt idx="2960">
                <c:v>6.59</c:v>
              </c:pt>
              <c:pt idx="2961">
                <c:v>6.59</c:v>
              </c:pt>
              <c:pt idx="2962">
                <c:v>6.59</c:v>
              </c:pt>
              <c:pt idx="2963">
                <c:v>6.59</c:v>
              </c:pt>
              <c:pt idx="2964">
                <c:v>6.59</c:v>
              </c:pt>
              <c:pt idx="2965">
                <c:v>6.59</c:v>
              </c:pt>
              <c:pt idx="2966">
                <c:v>6.59</c:v>
              </c:pt>
              <c:pt idx="2967">
                <c:v>6.59</c:v>
              </c:pt>
              <c:pt idx="2968">
                <c:v>6.59</c:v>
              </c:pt>
              <c:pt idx="2969">
                <c:v>6.59</c:v>
              </c:pt>
              <c:pt idx="2970">
                <c:v>6.59</c:v>
              </c:pt>
              <c:pt idx="2971">
                <c:v>6.59</c:v>
              </c:pt>
              <c:pt idx="2972">
                <c:v>6.59</c:v>
              </c:pt>
              <c:pt idx="2973">
                <c:v>6.59</c:v>
              </c:pt>
              <c:pt idx="2974">
                <c:v>6.59</c:v>
              </c:pt>
              <c:pt idx="2975">
                <c:v>6.59</c:v>
              </c:pt>
              <c:pt idx="2976">
                <c:v>6.59</c:v>
              </c:pt>
              <c:pt idx="2977">
                <c:v>6.59</c:v>
              </c:pt>
              <c:pt idx="2978">
                <c:v>6.59</c:v>
              </c:pt>
              <c:pt idx="2979">
                <c:v>6.59</c:v>
              </c:pt>
              <c:pt idx="2980">
                <c:v>6.59</c:v>
              </c:pt>
              <c:pt idx="2981">
                <c:v>6.59</c:v>
              </c:pt>
              <c:pt idx="2982">
                <c:v>6.59</c:v>
              </c:pt>
              <c:pt idx="2983">
                <c:v>6.59</c:v>
              </c:pt>
              <c:pt idx="2984">
                <c:v>6.59</c:v>
              </c:pt>
              <c:pt idx="2985">
                <c:v>6.59</c:v>
              </c:pt>
              <c:pt idx="2986">
                <c:v>6.59</c:v>
              </c:pt>
              <c:pt idx="2987">
                <c:v>6.59</c:v>
              </c:pt>
              <c:pt idx="2988">
                <c:v>6.59</c:v>
              </c:pt>
              <c:pt idx="2989">
                <c:v>6.59</c:v>
              </c:pt>
              <c:pt idx="2990">
                <c:v>6.59</c:v>
              </c:pt>
              <c:pt idx="2991">
                <c:v>6.59</c:v>
              </c:pt>
              <c:pt idx="2992">
                <c:v>6.59</c:v>
              </c:pt>
              <c:pt idx="2993">
                <c:v>6.59</c:v>
              </c:pt>
              <c:pt idx="2994">
                <c:v>6.59</c:v>
              </c:pt>
              <c:pt idx="2995">
                <c:v>6.59</c:v>
              </c:pt>
              <c:pt idx="2996">
                <c:v>6.59</c:v>
              </c:pt>
              <c:pt idx="2997">
                <c:v>6.59</c:v>
              </c:pt>
              <c:pt idx="2998">
                <c:v>6.59</c:v>
              </c:pt>
              <c:pt idx="2999">
                <c:v>6.59</c:v>
              </c:pt>
              <c:pt idx="3000">
                <c:v>6.59</c:v>
              </c:pt>
              <c:pt idx="3001">
                <c:v>6.59</c:v>
              </c:pt>
              <c:pt idx="3002">
                <c:v>6.59</c:v>
              </c:pt>
              <c:pt idx="3003">
                <c:v>6.59</c:v>
              </c:pt>
              <c:pt idx="3004">
                <c:v>6.59</c:v>
              </c:pt>
              <c:pt idx="3005">
                <c:v>6.59</c:v>
              </c:pt>
              <c:pt idx="3006">
                <c:v>6.59</c:v>
              </c:pt>
              <c:pt idx="3007">
                <c:v>6.59</c:v>
              </c:pt>
              <c:pt idx="3008">
                <c:v>6.59</c:v>
              </c:pt>
              <c:pt idx="3009">
                <c:v>6.59</c:v>
              </c:pt>
              <c:pt idx="3010">
                <c:v>6.59</c:v>
              </c:pt>
              <c:pt idx="3011">
                <c:v>6.59</c:v>
              </c:pt>
              <c:pt idx="3012">
                <c:v>6.59</c:v>
              </c:pt>
              <c:pt idx="3013">
                <c:v>6.59</c:v>
              </c:pt>
              <c:pt idx="3014">
                <c:v>6.59</c:v>
              </c:pt>
              <c:pt idx="3015">
                <c:v>6.59</c:v>
              </c:pt>
              <c:pt idx="3016">
                <c:v>6.59</c:v>
              </c:pt>
              <c:pt idx="3017">
                <c:v>6.59</c:v>
              </c:pt>
              <c:pt idx="3018">
                <c:v>6.59</c:v>
              </c:pt>
              <c:pt idx="3019">
                <c:v>6.59</c:v>
              </c:pt>
              <c:pt idx="3020">
                <c:v>6.59</c:v>
              </c:pt>
              <c:pt idx="3021">
                <c:v>6.59</c:v>
              </c:pt>
              <c:pt idx="3022">
                <c:v>6.59</c:v>
              </c:pt>
              <c:pt idx="3023">
                <c:v>6.59</c:v>
              </c:pt>
              <c:pt idx="3024">
                <c:v>6.59</c:v>
              </c:pt>
              <c:pt idx="3025">
                <c:v>6.59</c:v>
              </c:pt>
              <c:pt idx="3026">
                <c:v>6.59</c:v>
              </c:pt>
              <c:pt idx="3027">
                <c:v>6.59</c:v>
              </c:pt>
              <c:pt idx="3028">
                <c:v>6.59</c:v>
              </c:pt>
              <c:pt idx="3029">
                <c:v>6.59</c:v>
              </c:pt>
              <c:pt idx="3030">
                <c:v>6.59</c:v>
              </c:pt>
              <c:pt idx="3031">
                <c:v>6.59</c:v>
              </c:pt>
              <c:pt idx="3032">
                <c:v>6.59</c:v>
              </c:pt>
              <c:pt idx="3033">
                <c:v>6.59</c:v>
              </c:pt>
              <c:pt idx="3034">
                <c:v>6.59</c:v>
              </c:pt>
              <c:pt idx="3035">
                <c:v>6.59</c:v>
              </c:pt>
              <c:pt idx="3036">
                <c:v>6.59</c:v>
              </c:pt>
              <c:pt idx="3037">
                <c:v>6.59</c:v>
              </c:pt>
              <c:pt idx="3038">
                <c:v>6.59</c:v>
              </c:pt>
              <c:pt idx="3039">
                <c:v>6.59</c:v>
              </c:pt>
              <c:pt idx="3040">
                <c:v>6.59</c:v>
              </c:pt>
              <c:pt idx="3041">
                <c:v>6.59</c:v>
              </c:pt>
              <c:pt idx="3042">
                <c:v>6.59</c:v>
              </c:pt>
              <c:pt idx="3043">
                <c:v>6.59</c:v>
              </c:pt>
              <c:pt idx="3044">
                <c:v>6.59</c:v>
              </c:pt>
              <c:pt idx="3045">
                <c:v>6.59</c:v>
              </c:pt>
              <c:pt idx="3046">
                <c:v>6.59</c:v>
              </c:pt>
              <c:pt idx="3047">
                <c:v>6.59</c:v>
              </c:pt>
              <c:pt idx="3048">
                <c:v>6.59</c:v>
              </c:pt>
              <c:pt idx="3049">
                <c:v>6.59</c:v>
              </c:pt>
              <c:pt idx="3050">
                <c:v>6.59</c:v>
              </c:pt>
              <c:pt idx="3051">
                <c:v>6.59</c:v>
              </c:pt>
              <c:pt idx="3052">
                <c:v>6.59</c:v>
              </c:pt>
              <c:pt idx="3053">
                <c:v>6.59</c:v>
              </c:pt>
              <c:pt idx="3054">
                <c:v>6.59</c:v>
              </c:pt>
              <c:pt idx="3055">
                <c:v>6.59</c:v>
              </c:pt>
              <c:pt idx="3056">
                <c:v>6.59</c:v>
              </c:pt>
              <c:pt idx="3057">
                <c:v>6.59</c:v>
              </c:pt>
              <c:pt idx="3058">
                <c:v>6.59</c:v>
              </c:pt>
              <c:pt idx="3059">
                <c:v>6.59</c:v>
              </c:pt>
              <c:pt idx="3060">
                <c:v>6.59</c:v>
              </c:pt>
              <c:pt idx="3061">
                <c:v>6.59</c:v>
              </c:pt>
              <c:pt idx="3062">
                <c:v>6.59</c:v>
              </c:pt>
              <c:pt idx="3063">
                <c:v>6.59</c:v>
              </c:pt>
              <c:pt idx="3064">
                <c:v>6.59</c:v>
              </c:pt>
              <c:pt idx="3065">
                <c:v>6.59</c:v>
              </c:pt>
              <c:pt idx="3066">
                <c:v>6.59</c:v>
              </c:pt>
              <c:pt idx="3067">
                <c:v>6.59</c:v>
              </c:pt>
              <c:pt idx="3068">
                <c:v>6.59</c:v>
              </c:pt>
              <c:pt idx="3069">
                <c:v>6.59</c:v>
              </c:pt>
              <c:pt idx="3070">
                <c:v>6.59</c:v>
              </c:pt>
              <c:pt idx="3071">
                <c:v>6.59</c:v>
              </c:pt>
              <c:pt idx="3072">
                <c:v>6.59</c:v>
              </c:pt>
              <c:pt idx="3073">
                <c:v>6.59</c:v>
              </c:pt>
              <c:pt idx="3074">
                <c:v>6.59</c:v>
              </c:pt>
              <c:pt idx="3075">
                <c:v>6.59</c:v>
              </c:pt>
              <c:pt idx="3076">
                <c:v>6.59</c:v>
              </c:pt>
              <c:pt idx="3077">
                <c:v>6.59</c:v>
              </c:pt>
              <c:pt idx="3078">
                <c:v>6.59</c:v>
              </c:pt>
              <c:pt idx="3079">
                <c:v>6.59</c:v>
              </c:pt>
              <c:pt idx="3080">
                <c:v>6.59</c:v>
              </c:pt>
              <c:pt idx="3081">
                <c:v>6.59</c:v>
              </c:pt>
              <c:pt idx="3082">
                <c:v>6.59</c:v>
              </c:pt>
              <c:pt idx="3083">
                <c:v>6.59</c:v>
              </c:pt>
              <c:pt idx="3084">
                <c:v>6.59</c:v>
              </c:pt>
              <c:pt idx="3085">
                <c:v>6.59</c:v>
              </c:pt>
              <c:pt idx="3086">
                <c:v>6.59</c:v>
              </c:pt>
              <c:pt idx="3087">
                <c:v>6.59</c:v>
              </c:pt>
              <c:pt idx="3088">
                <c:v>6.59</c:v>
              </c:pt>
              <c:pt idx="3089">
                <c:v>6.59</c:v>
              </c:pt>
              <c:pt idx="3090">
                <c:v>6.59</c:v>
              </c:pt>
              <c:pt idx="3091">
                <c:v>6.59</c:v>
              </c:pt>
              <c:pt idx="3092">
                <c:v>6.59</c:v>
              </c:pt>
              <c:pt idx="3093">
                <c:v>6.59</c:v>
              </c:pt>
              <c:pt idx="3094">
                <c:v>6.59</c:v>
              </c:pt>
              <c:pt idx="3095">
                <c:v>6.59</c:v>
              </c:pt>
              <c:pt idx="3096">
                <c:v>6.59</c:v>
              </c:pt>
              <c:pt idx="3097">
                <c:v>6.59</c:v>
              </c:pt>
              <c:pt idx="3098">
                <c:v>6.59</c:v>
              </c:pt>
              <c:pt idx="3099">
                <c:v>6.59</c:v>
              </c:pt>
              <c:pt idx="3100">
                <c:v>6.59</c:v>
              </c:pt>
              <c:pt idx="3101">
                <c:v>6.59</c:v>
              </c:pt>
              <c:pt idx="3102">
                <c:v>6.59</c:v>
              </c:pt>
              <c:pt idx="3103">
                <c:v>6.59</c:v>
              </c:pt>
              <c:pt idx="3104">
                <c:v>6.59</c:v>
              </c:pt>
              <c:pt idx="3105">
                <c:v>6.59</c:v>
              </c:pt>
              <c:pt idx="3106">
                <c:v>6.59</c:v>
              </c:pt>
              <c:pt idx="3107">
                <c:v>6.59</c:v>
              </c:pt>
              <c:pt idx="3108">
                <c:v>6.59</c:v>
              </c:pt>
              <c:pt idx="3109">
                <c:v>6.59</c:v>
              </c:pt>
              <c:pt idx="3110">
                <c:v>6.59</c:v>
              </c:pt>
              <c:pt idx="3111">
                <c:v>6.59</c:v>
              </c:pt>
              <c:pt idx="3112">
                <c:v>6.59</c:v>
              </c:pt>
              <c:pt idx="3113">
                <c:v>6.59</c:v>
              </c:pt>
              <c:pt idx="3114">
                <c:v>6.59</c:v>
              </c:pt>
              <c:pt idx="3115">
                <c:v>6.59</c:v>
              </c:pt>
              <c:pt idx="3116">
                <c:v>6.59</c:v>
              </c:pt>
              <c:pt idx="3117">
                <c:v>6.59</c:v>
              </c:pt>
              <c:pt idx="3118">
                <c:v>6.59</c:v>
              </c:pt>
              <c:pt idx="3119">
                <c:v>6.59</c:v>
              </c:pt>
              <c:pt idx="3120">
                <c:v>6.59</c:v>
              </c:pt>
              <c:pt idx="3121">
                <c:v>6.59</c:v>
              </c:pt>
              <c:pt idx="3122">
                <c:v>6.59</c:v>
              </c:pt>
              <c:pt idx="3123">
                <c:v>6.59</c:v>
              </c:pt>
              <c:pt idx="3124">
                <c:v>6.59</c:v>
              </c:pt>
              <c:pt idx="3125">
                <c:v>6.59</c:v>
              </c:pt>
              <c:pt idx="3126">
                <c:v>6.59</c:v>
              </c:pt>
              <c:pt idx="3127">
                <c:v>6.59</c:v>
              </c:pt>
              <c:pt idx="3128">
                <c:v>6.59</c:v>
              </c:pt>
              <c:pt idx="3129">
                <c:v>6.59</c:v>
              </c:pt>
              <c:pt idx="3130">
                <c:v>6.59</c:v>
              </c:pt>
              <c:pt idx="3131">
                <c:v>6.59</c:v>
              </c:pt>
              <c:pt idx="3132">
                <c:v>6.59</c:v>
              </c:pt>
              <c:pt idx="3133">
                <c:v>6.59</c:v>
              </c:pt>
              <c:pt idx="3134">
                <c:v>6.59</c:v>
              </c:pt>
              <c:pt idx="3135">
                <c:v>6.59</c:v>
              </c:pt>
              <c:pt idx="3136">
                <c:v>6.59</c:v>
              </c:pt>
              <c:pt idx="3137">
                <c:v>6.59</c:v>
              </c:pt>
              <c:pt idx="3138">
                <c:v>6.59</c:v>
              </c:pt>
              <c:pt idx="3139">
                <c:v>6.59</c:v>
              </c:pt>
              <c:pt idx="3140">
                <c:v>6.59</c:v>
              </c:pt>
              <c:pt idx="3141">
                <c:v>6.59</c:v>
              </c:pt>
              <c:pt idx="3142">
                <c:v>6.59</c:v>
              </c:pt>
              <c:pt idx="3143">
                <c:v>6.59</c:v>
              </c:pt>
              <c:pt idx="3144">
                <c:v>6.59</c:v>
              </c:pt>
              <c:pt idx="3145">
                <c:v>6.59</c:v>
              </c:pt>
              <c:pt idx="3146">
                <c:v>6.59</c:v>
              </c:pt>
              <c:pt idx="3147">
                <c:v>6.59</c:v>
              </c:pt>
              <c:pt idx="3148">
                <c:v>6.59</c:v>
              </c:pt>
              <c:pt idx="3149">
                <c:v>6.59</c:v>
              </c:pt>
              <c:pt idx="3150">
                <c:v>6.59</c:v>
              </c:pt>
              <c:pt idx="3151">
                <c:v>6.59</c:v>
              </c:pt>
              <c:pt idx="3152">
                <c:v>6.59</c:v>
              </c:pt>
              <c:pt idx="3153">
                <c:v>6.59</c:v>
              </c:pt>
              <c:pt idx="3154">
                <c:v>6.59</c:v>
              </c:pt>
              <c:pt idx="3155">
                <c:v>6.59</c:v>
              </c:pt>
              <c:pt idx="3156">
                <c:v>6.59</c:v>
              </c:pt>
              <c:pt idx="3157">
                <c:v>6.59</c:v>
              </c:pt>
              <c:pt idx="3158">
                <c:v>6.59</c:v>
              </c:pt>
              <c:pt idx="3159">
                <c:v>6.59</c:v>
              </c:pt>
              <c:pt idx="3160">
                <c:v>6.59</c:v>
              </c:pt>
              <c:pt idx="3161">
                <c:v>6.59</c:v>
              </c:pt>
              <c:pt idx="3162">
                <c:v>6.59</c:v>
              </c:pt>
              <c:pt idx="3163">
                <c:v>6.59</c:v>
              </c:pt>
              <c:pt idx="3164">
                <c:v>6.59</c:v>
              </c:pt>
              <c:pt idx="3165">
                <c:v>6.59</c:v>
              </c:pt>
              <c:pt idx="3166">
                <c:v>6.59</c:v>
              </c:pt>
              <c:pt idx="3167">
                <c:v>6.59</c:v>
              </c:pt>
              <c:pt idx="3168">
                <c:v>6.59</c:v>
              </c:pt>
              <c:pt idx="3169">
                <c:v>6.59</c:v>
              </c:pt>
              <c:pt idx="3170">
                <c:v>6.59</c:v>
              </c:pt>
              <c:pt idx="3171">
                <c:v>6.59</c:v>
              </c:pt>
              <c:pt idx="3172">
                <c:v>6.59</c:v>
              </c:pt>
              <c:pt idx="3173">
                <c:v>6.59</c:v>
              </c:pt>
              <c:pt idx="3174">
                <c:v>6.59</c:v>
              </c:pt>
              <c:pt idx="3175">
                <c:v>6.59</c:v>
              </c:pt>
              <c:pt idx="3176">
                <c:v>6.59</c:v>
              </c:pt>
              <c:pt idx="3177">
                <c:v>6.59</c:v>
              </c:pt>
              <c:pt idx="3178">
                <c:v>6.59</c:v>
              </c:pt>
              <c:pt idx="3179">
                <c:v>6.59</c:v>
              </c:pt>
              <c:pt idx="3180">
                <c:v>6.59</c:v>
              </c:pt>
              <c:pt idx="3181">
                <c:v>6.59</c:v>
              </c:pt>
              <c:pt idx="3182">
                <c:v>6.59</c:v>
              </c:pt>
              <c:pt idx="3183">
                <c:v>6.59</c:v>
              </c:pt>
              <c:pt idx="3184">
                <c:v>6.59</c:v>
              </c:pt>
              <c:pt idx="3185">
                <c:v>6.59</c:v>
              </c:pt>
              <c:pt idx="3186">
                <c:v>6.59</c:v>
              </c:pt>
              <c:pt idx="3187">
                <c:v>6.59</c:v>
              </c:pt>
              <c:pt idx="3188">
                <c:v>6.59</c:v>
              </c:pt>
              <c:pt idx="3189">
                <c:v>6.59</c:v>
              </c:pt>
              <c:pt idx="3190">
                <c:v>6.59</c:v>
              </c:pt>
              <c:pt idx="3191">
                <c:v>6.59</c:v>
              </c:pt>
              <c:pt idx="3192">
                <c:v>6.59</c:v>
              </c:pt>
              <c:pt idx="3193">
                <c:v>6.59</c:v>
              </c:pt>
              <c:pt idx="3194">
                <c:v>6.59</c:v>
              </c:pt>
              <c:pt idx="3195">
                <c:v>6.59</c:v>
              </c:pt>
              <c:pt idx="3196">
                <c:v>6.59</c:v>
              </c:pt>
              <c:pt idx="3197">
                <c:v>6.59</c:v>
              </c:pt>
              <c:pt idx="3198">
                <c:v>6.59</c:v>
              </c:pt>
              <c:pt idx="3199">
                <c:v>6.59</c:v>
              </c:pt>
              <c:pt idx="3200">
                <c:v>6.59</c:v>
              </c:pt>
              <c:pt idx="3201">
                <c:v>6.59</c:v>
              </c:pt>
              <c:pt idx="3202">
                <c:v>6.59</c:v>
              </c:pt>
              <c:pt idx="3203">
                <c:v>6.59</c:v>
              </c:pt>
              <c:pt idx="3204">
                <c:v>6.59</c:v>
              </c:pt>
              <c:pt idx="3205">
                <c:v>6.59</c:v>
              </c:pt>
              <c:pt idx="3206">
                <c:v>6.59</c:v>
              </c:pt>
              <c:pt idx="3207">
                <c:v>6.59</c:v>
              </c:pt>
              <c:pt idx="3208">
                <c:v>6.59</c:v>
              </c:pt>
              <c:pt idx="3209">
                <c:v>6.59</c:v>
              </c:pt>
              <c:pt idx="3210">
                <c:v>6.59</c:v>
              </c:pt>
              <c:pt idx="3211">
                <c:v>6.59</c:v>
              </c:pt>
              <c:pt idx="3212">
                <c:v>6.59</c:v>
              </c:pt>
              <c:pt idx="3213">
                <c:v>6.59</c:v>
              </c:pt>
              <c:pt idx="3214">
                <c:v>6.59</c:v>
              </c:pt>
              <c:pt idx="3215">
                <c:v>6.59</c:v>
              </c:pt>
              <c:pt idx="3216">
                <c:v>6.59</c:v>
              </c:pt>
              <c:pt idx="3217">
                <c:v>6.59</c:v>
              </c:pt>
              <c:pt idx="3218">
                <c:v>6.59</c:v>
              </c:pt>
              <c:pt idx="3219">
                <c:v>6.59</c:v>
              </c:pt>
              <c:pt idx="3220">
                <c:v>6.59</c:v>
              </c:pt>
              <c:pt idx="3221">
                <c:v>6.59</c:v>
              </c:pt>
              <c:pt idx="3222">
                <c:v>6.59</c:v>
              </c:pt>
              <c:pt idx="3223">
                <c:v>6.59</c:v>
              </c:pt>
              <c:pt idx="3224">
                <c:v>6.59</c:v>
              </c:pt>
              <c:pt idx="3225">
                <c:v>6.59</c:v>
              </c:pt>
              <c:pt idx="3226">
                <c:v>6.59</c:v>
              </c:pt>
              <c:pt idx="3227">
                <c:v>6.59</c:v>
              </c:pt>
              <c:pt idx="3228">
                <c:v>6.59</c:v>
              </c:pt>
              <c:pt idx="3229">
                <c:v>6.59</c:v>
              </c:pt>
              <c:pt idx="3230">
                <c:v>6.59</c:v>
              </c:pt>
              <c:pt idx="3231">
                <c:v>6.59</c:v>
              </c:pt>
              <c:pt idx="3232">
                <c:v>6.59</c:v>
              </c:pt>
              <c:pt idx="3233">
                <c:v>6.59</c:v>
              </c:pt>
              <c:pt idx="3234">
                <c:v>6.59</c:v>
              </c:pt>
              <c:pt idx="3235">
                <c:v>6.59</c:v>
              </c:pt>
              <c:pt idx="3236">
                <c:v>6.59</c:v>
              </c:pt>
              <c:pt idx="3237">
                <c:v>6.59</c:v>
              </c:pt>
              <c:pt idx="3238">
                <c:v>6.59</c:v>
              </c:pt>
              <c:pt idx="3239">
                <c:v>6.59</c:v>
              </c:pt>
              <c:pt idx="3240">
                <c:v>6.59</c:v>
              </c:pt>
              <c:pt idx="3241">
                <c:v>6.59</c:v>
              </c:pt>
              <c:pt idx="3242">
                <c:v>6.59</c:v>
              </c:pt>
              <c:pt idx="3243">
                <c:v>6.59</c:v>
              </c:pt>
              <c:pt idx="3244">
                <c:v>6.59</c:v>
              </c:pt>
              <c:pt idx="3245">
                <c:v>6.59</c:v>
              </c:pt>
              <c:pt idx="3246">
                <c:v>6.59</c:v>
              </c:pt>
              <c:pt idx="3247">
                <c:v>6.59</c:v>
              </c:pt>
              <c:pt idx="3248">
                <c:v>6.59</c:v>
              </c:pt>
              <c:pt idx="3249">
                <c:v>6.59</c:v>
              </c:pt>
              <c:pt idx="3250">
                <c:v>6.59</c:v>
              </c:pt>
              <c:pt idx="3251">
                <c:v>6.59</c:v>
              </c:pt>
              <c:pt idx="3252">
                <c:v>6.59</c:v>
              </c:pt>
              <c:pt idx="3253">
                <c:v>6.59</c:v>
              </c:pt>
              <c:pt idx="3254">
                <c:v>6.59</c:v>
              </c:pt>
              <c:pt idx="3255">
                <c:v>6.59</c:v>
              </c:pt>
              <c:pt idx="3256">
                <c:v>6.59</c:v>
              </c:pt>
              <c:pt idx="3257">
                <c:v>6.59</c:v>
              </c:pt>
              <c:pt idx="3258">
                <c:v>6.59</c:v>
              </c:pt>
              <c:pt idx="3259">
                <c:v>6.59</c:v>
              </c:pt>
              <c:pt idx="3260">
                <c:v>6.59</c:v>
              </c:pt>
              <c:pt idx="3261">
                <c:v>6.59</c:v>
              </c:pt>
              <c:pt idx="3262">
                <c:v>6.59</c:v>
              </c:pt>
              <c:pt idx="3263">
                <c:v>6.59</c:v>
              </c:pt>
              <c:pt idx="3264">
                <c:v>6.59</c:v>
              </c:pt>
              <c:pt idx="3265">
                <c:v>6.59</c:v>
              </c:pt>
              <c:pt idx="3266">
                <c:v>6.59</c:v>
              </c:pt>
              <c:pt idx="3267">
                <c:v>6.59</c:v>
              </c:pt>
              <c:pt idx="3268">
                <c:v>6.59</c:v>
              </c:pt>
              <c:pt idx="3269">
                <c:v>6.59</c:v>
              </c:pt>
              <c:pt idx="3270">
                <c:v>6.59</c:v>
              </c:pt>
              <c:pt idx="3271">
                <c:v>6.59</c:v>
              </c:pt>
              <c:pt idx="3272">
                <c:v>6.59</c:v>
              </c:pt>
              <c:pt idx="3273">
                <c:v>6.59</c:v>
              </c:pt>
              <c:pt idx="3274">
                <c:v>6.59</c:v>
              </c:pt>
              <c:pt idx="3275">
                <c:v>6.59</c:v>
              </c:pt>
              <c:pt idx="3276">
                <c:v>6.59</c:v>
              </c:pt>
              <c:pt idx="3277">
                <c:v>6.59</c:v>
              </c:pt>
              <c:pt idx="3278">
                <c:v>6.59</c:v>
              </c:pt>
              <c:pt idx="3279">
                <c:v>6.59</c:v>
              </c:pt>
              <c:pt idx="3280">
                <c:v>6.59</c:v>
              </c:pt>
              <c:pt idx="3281">
                <c:v>6.59</c:v>
              </c:pt>
              <c:pt idx="3282">
                <c:v>6.59</c:v>
              </c:pt>
              <c:pt idx="3283">
                <c:v>6.59</c:v>
              </c:pt>
              <c:pt idx="3284">
                <c:v>6.59</c:v>
              </c:pt>
              <c:pt idx="3285">
                <c:v>6.59</c:v>
              </c:pt>
              <c:pt idx="3286">
                <c:v>6.59</c:v>
              </c:pt>
              <c:pt idx="3287">
                <c:v>6.59</c:v>
              </c:pt>
              <c:pt idx="3288">
                <c:v>6.59</c:v>
              </c:pt>
              <c:pt idx="3289">
                <c:v>6.59</c:v>
              </c:pt>
              <c:pt idx="3290">
                <c:v>6.59</c:v>
              </c:pt>
              <c:pt idx="3291">
                <c:v>6.59</c:v>
              </c:pt>
              <c:pt idx="3292">
                <c:v>6.59</c:v>
              </c:pt>
              <c:pt idx="3293">
                <c:v>6.59</c:v>
              </c:pt>
              <c:pt idx="3294">
                <c:v>6.59</c:v>
              </c:pt>
              <c:pt idx="3295">
                <c:v>6.59</c:v>
              </c:pt>
              <c:pt idx="3296">
                <c:v>6.59</c:v>
              </c:pt>
              <c:pt idx="3297">
                <c:v>6.59</c:v>
              </c:pt>
              <c:pt idx="3298">
                <c:v>6.59</c:v>
              </c:pt>
              <c:pt idx="3299">
                <c:v>6.59</c:v>
              </c:pt>
              <c:pt idx="3300">
                <c:v>6.59</c:v>
              </c:pt>
              <c:pt idx="3301">
                <c:v>6.59</c:v>
              </c:pt>
              <c:pt idx="3302">
                <c:v>6.59</c:v>
              </c:pt>
              <c:pt idx="3303">
                <c:v>6.59</c:v>
              </c:pt>
              <c:pt idx="3304">
                <c:v>6.59</c:v>
              </c:pt>
              <c:pt idx="3305">
                <c:v>6.59</c:v>
              </c:pt>
              <c:pt idx="3306">
                <c:v>6.59</c:v>
              </c:pt>
              <c:pt idx="3307">
                <c:v>6.59</c:v>
              </c:pt>
              <c:pt idx="3308">
                <c:v>6.59</c:v>
              </c:pt>
              <c:pt idx="3309">
                <c:v>6.59</c:v>
              </c:pt>
              <c:pt idx="3310">
                <c:v>6.59</c:v>
              </c:pt>
              <c:pt idx="3311">
                <c:v>6.59</c:v>
              </c:pt>
              <c:pt idx="3312">
                <c:v>6.59</c:v>
              </c:pt>
              <c:pt idx="3313">
                <c:v>6.59</c:v>
              </c:pt>
              <c:pt idx="3314">
                <c:v>6.59</c:v>
              </c:pt>
              <c:pt idx="3315">
                <c:v>6.59</c:v>
              </c:pt>
              <c:pt idx="3316">
                <c:v>6.59</c:v>
              </c:pt>
              <c:pt idx="3317">
                <c:v>6.59</c:v>
              </c:pt>
              <c:pt idx="3318">
                <c:v>6.59</c:v>
              </c:pt>
              <c:pt idx="3319">
                <c:v>6.59</c:v>
              </c:pt>
              <c:pt idx="3320">
                <c:v>6.59</c:v>
              </c:pt>
              <c:pt idx="3321">
                <c:v>6.59</c:v>
              </c:pt>
              <c:pt idx="3322">
                <c:v>6.59</c:v>
              </c:pt>
              <c:pt idx="3323">
                <c:v>6.59</c:v>
              </c:pt>
              <c:pt idx="3324">
                <c:v>6.59</c:v>
              </c:pt>
              <c:pt idx="3325">
                <c:v>6.59</c:v>
              </c:pt>
              <c:pt idx="3326">
                <c:v>6.59</c:v>
              </c:pt>
              <c:pt idx="3327">
                <c:v>6.59</c:v>
              </c:pt>
              <c:pt idx="3328">
                <c:v>6.59</c:v>
              </c:pt>
              <c:pt idx="3329">
                <c:v>6.59</c:v>
              </c:pt>
              <c:pt idx="3330">
                <c:v>6.59</c:v>
              </c:pt>
              <c:pt idx="3331">
                <c:v>6.59</c:v>
              </c:pt>
              <c:pt idx="3332">
                <c:v>6.59</c:v>
              </c:pt>
              <c:pt idx="3333">
                <c:v>6.59</c:v>
              </c:pt>
              <c:pt idx="3334">
                <c:v>6.59</c:v>
              </c:pt>
              <c:pt idx="3335">
                <c:v>6.59</c:v>
              </c:pt>
              <c:pt idx="3336">
                <c:v>6.59</c:v>
              </c:pt>
              <c:pt idx="3337">
                <c:v>6.59</c:v>
              </c:pt>
              <c:pt idx="3338">
                <c:v>6.59</c:v>
              </c:pt>
              <c:pt idx="3339">
                <c:v>6.59</c:v>
              </c:pt>
              <c:pt idx="3340">
                <c:v>6.59</c:v>
              </c:pt>
              <c:pt idx="3341">
                <c:v>6.59</c:v>
              </c:pt>
              <c:pt idx="3342">
                <c:v>6.59</c:v>
              </c:pt>
              <c:pt idx="3343">
                <c:v>6.59</c:v>
              </c:pt>
              <c:pt idx="3344">
                <c:v>6.59</c:v>
              </c:pt>
              <c:pt idx="3345">
                <c:v>6.59</c:v>
              </c:pt>
              <c:pt idx="3346">
                <c:v>6.59</c:v>
              </c:pt>
              <c:pt idx="3347">
                <c:v>6.59</c:v>
              </c:pt>
              <c:pt idx="3348">
                <c:v>6.59</c:v>
              </c:pt>
              <c:pt idx="3349">
                <c:v>6.59</c:v>
              </c:pt>
              <c:pt idx="3350">
                <c:v>6.59</c:v>
              </c:pt>
              <c:pt idx="3351">
                <c:v>6.59</c:v>
              </c:pt>
              <c:pt idx="3352">
                <c:v>6.59</c:v>
              </c:pt>
              <c:pt idx="3353">
                <c:v>6.59</c:v>
              </c:pt>
              <c:pt idx="3354">
                <c:v>6.59</c:v>
              </c:pt>
              <c:pt idx="3355">
                <c:v>6.59</c:v>
              </c:pt>
              <c:pt idx="3356">
                <c:v>6.59</c:v>
              </c:pt>
              <c:pt idx="3357">
                <c:v>6.59</c:v>
              </c:pt>
              <c:pt idx="3358">
                <c:v>6.59</c:v>
              </c:pt>
              <c:pt idx="3359">
                <c:v>6.59</c:v>
              </c:pt>
              <c:pt idx="3360">
                <c:v>6.59</c:v>
              </c:pt>
              <c:pt idx="3361">
                <c:v>6.59</c:v>
              </c:pt>
              <c:pt idx="3362">
                <c:v>6.59</c:v>
              </c:pt>
              <c:pt idx="3363">
                <c:v>6.59</c:v>
              </c:pt>
              <c:pt idx="3364">
                <c:v>6.59</c:v>
              </c:pt>
              <c:pt idx="3365">
                <c:v>6.59</c:v>
              </c:pt>
              <c:pt idx="3366">
                <c:v>6.59</c:v>
              </c:pt>
              <c:pt idx="3367">
                <c:v>6.59</c:v>
              </c:pt>
              <c:pt idx="3368">
                <c:v>6.59</c:v>
              </c:pt>
              <c:pt idx="3369">
                <c:v>6.59</c:v>
              </c:pt>
              <c:pt idx="3370">
                <c:v>6.59</c:v>
              </c:pt>
              <c:pt idx="3371">
                <c:v>6.59</c:v>
              </c:pt>
              <c:pt idx="3372">
                <c:v>6.59</c:v>
              </c:pt>
              <c:pt idx="3373">
                <c:v>6.59</c:v>
              </c:pt>
              <c:pt idx="3374">
                <c:v>6.59</c:v>
              </c:pt>
              <c:pt idx="3375">
                <c:v>6.59</c:v>
              </c:pt>
              <c:pt idx="3376">
                <c:v>6.59</c:v>
              </c:pt>
              <c:pt idx="3377">
                <c:v>6.59</c:v>
              </c:pt>
              <c:pt idx="3378">
                <c:v>6.59</c:v>
              </c:pt>
              <c:pt idx="3379">
                <c:v>6.59</c:v>
              </c:pt>
              <c:pt idx="3380">
                <c:v>6.59</c:v>
              </c:pt>
              <c:pt idx="3381">
                <c:v>6.59</c:v>
              </c:pt>
              <c:pt idx="3382">
                <c:v>6.59</c:v>
              </c:pt>
              <c:pt idx="3383">
                <c:v>6.59</c:v>
              </c:pt>
              <c:pt idx="3384">
                <c:v>6.59</c:v>
              </c:pt>
              <c:pt idx="3385">
                <c:v>6.59</c:v>
              </c:pt>
              <c:pt idx="3386">
                <c:v>6.59</c:v>
              </c:pt>
              <c:pt idx="3387">
                <c:v>6.59</c:v>
              </c:pt>
              <c:pt idx="3388">
                <c:v>6.59</c:v>
              </c:pt>
              <c:pt idx="3389">
                <c:v>6.59</c:v>
              </c:pt>
              <c:pt idx="3390">
                <c:v>6.59</c:v>
              </c:pt>
              <c:pt idx="3391">
                <c:v>6.59</c:v>
              </c:pt>
              <c:pt idx="3392">
                <c:v>6.59</c:v>
              </c:pt>
              <c:pt idx="3393">
                <c:v>6.59</c:v>
              </c:pt>
              <c:pt idx="3394">
                <c:v>6.59</c:v>
              </c:pt>
              <c:pt idx="3395">
                <c:v>6.59</c:v>
              </c:pt>
              <c:pt idx="3396">
                <c:v>6.59</c:v>
              </c:pt>
              <c:pt idx="3397">
                <c:v>6.59</c:v>
              </c:pt>
              <c:pt idx="3398">
                <c:v>6.59</c:v>
              </c:pt>
              <c:pt idx="3399">
                <c:v>6.59</c:v>
              </c:pt>
              <c:pt idx="3400">
                <c:v>6.59</c:v>
              </c:pt>
              <c:pt idx="3401">
                <c:v>6.59</c:v>
              </c:pt>
              <c:pt idx="3402">
                <c:v>6.59</c:v>
              </c:pt>
              <c:pt idx="3403">
                <c:v>6.59</c:v>
              </c:pt>
              <c:pt idx="3404">
                <c:v>6.59</c:v>
              </c:pt>
              <c:pt idx="3405">
                <c:v>6.59</c:v>
              </c:pt>
              <c:pt idx="3406">
                <c:v>6.59</c:v>
              </c:pt>
              <c:pt idx="3407">
                <c:v>6.59</c:v>
              </c:pt>
              <c:pt idx="3408">
                <c:v>6.59</c:v>
              </c:pt>
              <c:pt idx="3409">
                <c:v>6.59</c:v>
              </c:pt>
              <c:pt idx="3410">
                <c:v>6.59</c:v>
              </c:pt>
              <c:pt idx="3411">
                <c:v>6.59</c:v>
              </c:pt>
              <c:pt idx="3412">
                <c:v>6.59</c:v>
              </c:pt>
              <c:pt idx="3413">
                <c:v>6.59</c:v>
              </c:pt>
              <c:pt idx="3414">
                <c:v>6.59</c:v>
              </c:pt>
              <c:pt idx="3415">
                <c:v>6.59</c:v>
              </c:pt>
              <c:pt idx="3416">
                <c:v>6.59</c:v>
              </c:pt>
              <c:pt idx="3417">
                <c:v>6.59</c:v>
              </c:pt>
              <c:pt idx="3418">
                <c:v>6.59</c:v>
              </c:pt>
              <c:pt idx="3419">
                <c:v>6.59</c:v>
              </c:pt>
              <c:pt idx="3420">
                <c:v>6.59</c:v>
              </c:pt>
              <c:pt idx="3421">
                <c:v>6.59</c:v>
              </c:pt>
              <c:pt idx="3422">
                <c:v>6.59</c:v>
              </c:pt>
              <c:pt idx="3423">
                <c:v>6.59</c:v>
              </c:pt>
              <c:pt idx="3424">
                <c:v>6.59</c:v>
              </c:pt>
              <c:pt idx="3425">
                <c:v>6.59</c:v>
              </c:pt>
              <c:pt idx="3426">
                <c:v>6.59</c:v>
              </c:pt>
              <c:pt idx="3427">
                <c:v>6.59</c:v>
              </c:pt>
              <c:pt idx="3428">
                <c:v>6.59</c:v>
              </c:pt>
              <c:pt idx="3429">
                <c:v>6.59</c:v>
              </c:pt>
              <c:pt idx="3430">
                <c:v>6.59</c:v>
              </c:pt>
              <c:pt idx="3431">
                <c:v>6.59</c:v>
              </c:pt>
              <c:pt idx="3432">
                <c:v>6.59</c:v>
              </c:pt>
              <c:pt idx="3433">
                <c:v>6.59</c:v>
              </c:pt>
              <c:pt idx="3434">
                <c:v>6.59</c:v>
              </c:pt>
              <c:pt idx="3435">
                <c:v>6.59</c:v>
              </c:pt>
              <c:pt idx="3436">
                <c:v>6.59</c:v>
              </c:pt>
              <c:pt idx="3437">
                <c:v>6.59</c:v>
              </c:pt>
              <c:pt idx="3438">
                <c:v>6.59</c:v>
              </c:pt>
              <c:pt idx="3439">
                <c:v>6.59</c:v>
              </c:pt>
              <c:pt idx="3440">
                <c:v>6.59</c:v>
              </c:pt>
              <c:pt idx="3441">
                <c:v>6.59</c:v>
              </c:pt>
              <c:pt idx="3442">
                <c:v>6.59</c:v>
              </c:pt>
              <c:pt idx="3443">
                <c:v>6.59</c:v>
              </c:pt>
              <c:pt idx="3444">
                <c:v>6.59</c:v>
              </c:pt>
              <c:pt idx="3445">
                <c:v>6.59</c:v>
              </c:pt>
              <c:pt idx="3446">
                <c:v>6.59</c:v>
              </c:pt>
              <c:pt idx="3447">
                <c:v>6.59</c:v>
              </c:pt>
              <c:pt idx="3448">
                <c:v>6.59</c:v>
              </c:pt>
              <c:pt idx="3449">
                <c:v>6.59</c:v>
              </c:pt>
              <c:pt idx="3450">
                <c:v>6.59</c:v>
              </c:pt>
              <c:pt idx="3451">
                <c:v>6.59</c:v>
              </c:pt>
              <c:pt idx="3452">
                <c:v>6.59</c:v>
              </c:pt>
              <c:pt idx="3453">
                <c:v>6.59</c:v>
              </c:pt>
              <c:pt idx="3454">
                <c:v>6.59</c:v>
              </c:pt>
              <c:pt idx="3455">
                <c:v>6.59</c:v>
              </c:pt>
              <c:pt idx="3456">
                <c:v>6.59</c:v>
              </c:pt>
              <c:pt idx="3457">
                <c:v>6.59</c:v>
              </c:pt>
              <c:pt idx="3458">
                <c:v>6.59</c:v>
              </c:pt>
              <c:pt idx="3459">
                <c:v>6.59</c:v>
              </c:pt>
              <c:pt idx="3460">
                <c:v>6.59</c:v>
              </c:pt>
              <c:pt idx="3461">
                <c:v>6.59</c:v>
              </c:pt>
              <c:pt idx="3462">
                <c:v>6.59</c:v>
              </c:pt>
              <c:pt idx="3463">
                <c:v>6.59</c:v>
              </c:pt>
              <c:pt idx="3464">
                <c:v>6.59</c:v>
              </c:pt>
              <c:pt idx="3465">
                <c:v>6.59</c:v>
              </c:pt>
              <c:pt idx="3466">
                <c:v>6.59</c:v>
              </c:pt>
              <c:pt idx="3467">
                <c:v>6.59</c:v>
              </c:pt>
              <c:pt idx="3468">
                <c:v>6.59</c:v>
              </c:pt>
              <c:pt idx="3469">
                <c:v>6.59</c:v>
              </c:pt>
              <c:pt idx="3470">
                <c:v>6.59</c:v>
              </c:pt>
              <c:pt idx="3471">
                <c:v>6.59</c:v>
              </c:pt>
              <c:pt idx="3472">
                <c:v>6.59</c:v>
              </c:pt>
              <c:pt idx="3473">
                <c:v>6.59</c:v>
              </c:pt>
              <c:pt idx="3474">
                <c:v>6.59</c:v>
              </c:pt>
              <c:pt idx="3475">
                <c:v>6.59</c:v>
              </c:pt>
            </c:numLit>
          </c:yVal>
          <c:smooth val="0"/>
          <c:extLst>
            <c:ext xmlns:c16="http://schemas.microsoft.com/office/drawing/2014/chart" uri="{C3380CC4-5D6E-409C-BE32-E72D297353CC}">
              <c16:uniqueId val="{0000000B-A6C0-46C5-A0BA-F3EB5F2E5C25}"/>
            </c:ext>
          </c:extLst>
        </c:ser>
        <c:ser>
          <c:idx val="1"/>
          <c:order val="3"/>
          <c:spPr>
            <a:ln w="31750" cap="rnd">
              <a:solidFill>
                <a:schemeClr val="accent1"/>
              </a:solidFill>
              <a:round/>
            </a:ln>
            <a:effectLst>
              <a:outerShdw blurRad="40000" dist="23000" dir="5400000" rotWithShape="0">
                <a:srgbClr val="000000">
                  <a:alpha val="35000"/>
                </a:srgbClr>
              </a:outerShdw>
            </a:effectLst>
          </c:spPr>
          <c:marker>
            <c:symbol val="none"/>
          </c:marker>
          <c:xVal>
            <c:numLit>
              <c:formatCode>General</c:formatCode>
              <c:ptCount val="3476"/>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38412</c:v>
              </c:pt>
              <c:pt idx="22">
                <c:v>38413</c:v>
              </c:pt>
              <c:pt idx="23">
                <c:v>38414</c:v>
              </c:pt>
              <c:pt idx="24">
                <c:v>38415</c:v>
              </c:pt>
              <c:pt idx="25">
                <c:v>38418</c:v>
              </c:pt>
              <c:pt idx="26">
                <c:v>38419</c:v>
              </c:pt>
              <c:pt idx="27">
                <c:v>38420</c:v>
              </c:pt>
              <c:pt idx="28">
                <c:v>38421</c:v>
              </c:pt>
              <c:pt idx="29">
                <c:v>38422</c:v>
              </c:pt>
              <c:pt idx="30">
                <c:v>38425</c:v>
              </c:pt>
              <c:pt idx="31">
                <c:v>38426</c:v>
              </c:pt>
              <c:pt idx="32">
                <c:v>38427</c:v>
              </c:pt>
              <c:pt idx="33">
                <c:v>38428</c:v>
              </c:pt>
              <c:pt idx="34">
                <c:v>38429</c:v>
              </c:pt>
              <c:pt idx="35">
                <c:v>38432</c:v>
              </c:pt>
              <c:pt idx="36">
                <c:v>38433</c:v>
              </c:pt>
              <c:pt idx="37">
                <c:v>38434</c:v>
              </c:pt>
              <c:pt idx="38">
                <c:v>38435</c:v>
              </c:pt>
              <c:pt idx="39">
                <c:v>38440</c:v>
              </c:pt>
              <c:pt idx="40">
                <c:v>38441</c:v>
              </c:pt>
              <c:pt idx="41">
                <c:v>38442</c:v>
              </c:pt>
              <c:pt idx="42">
                <c:v>38443</c:v>
              </c:pt>
              <c:pt idx="43">
                <c:v>38446</c:v>
              </c:pt>
              <c:pt idx="44">
                <c:v>38447</c:v>
              </c:pt>
              <c:pt idx="45">
                <c:v>38448</c:v>
              </c:pt>
              <c:pt idx="46">
                <c:v>38449</c:v>
              </c:pt>
              <c:pt idx="47">
                <c:v>38450</c:v>
              </c:pt>
              <c:pt idx="48">
                <c:v>38453</c:v>
              </c:pt>
              <c:pt idx="49">
                <c:v>38454</c:v>
              </c:pt>
              <c:pt idx="50">
                <c:v>38455</c:v>
              </c:pt>
              <c:pt idx="51">
                <c:v>38456</c:v>
              </c:pt>
              <c:pt idx="52">
                <c:v>38457</c:v>
              </c:pt>
              <c:pt idx="53">
                <c:v>38460</c:v>
              </c:pt>
              <c:pt idx="54">
                <c:v>38461</c:v>
              </c:pt>
              <c:pt idx="55">
                <c:v>38462</c:v>
              </c:pt>
              <c:pt idx="56">
                <c:v>38463</c:v>
              </c:pt>
              <c:pt idx="57">
                <c:v>38464</c:v>
              </c:pt>
              <c:pt idx="58">
                <c:v>38468</c:v>
              </c:pt>
              <c:pt idx="59">
                <c:v>38469</c:v>
              </c:pt>
              <c:pt idx="60">
                <c:v>38470</c:v>
              </c:pt>
              <c:pt idx="61">
                <c:v>38471</c:v>
              </c:pt>
              <c:pt idx="62">
                <c:v>38474</c:v>
              </c:pt>
              <c:pt idx="63">
                <c:v>38475</c:v>
              </c:pt>
              <c:pt idx="64">
                <c:v>38476</c:v>
              </c:pt>
              <c:pt idx="65">
                <c:v>38477</c:v>
              </c:pt>
              <c:pt idx="66">
                <c:v>38478</c:v>
              </c:pt>
              <c:pt idx="67">
                <c:v>38481</c:v>
              </c:pt>
              <c:pt idx="68">
                <c:v>38482</c:v>
              </c:pt>
              <c:pt idx="69">
                <c:v>38483</c:v>
              </c:pt>
              <c:pt idx="70">
                <c:v>38484</c:v>
              </c:pt>
              <c:pt idx="71">
                <c:v>38485</c:v>
              </c:pt>
              <c:pt idx="72">
                <c:v>38488</c:v>
              </c:pt>
              <c:pt idx="73">
                <c:v>38489</c:v>
              </c:pt>
              <c:pt idx="74">
                <c:v>38490</c:v>
              </c:pt>
              <c:pt idx="75">
                <c:v>38491</c:v>
              </c:pt>
              <c:pt idx="76">
                <c:v>38492</c:v>
              </c:pt>
              <c:pt idx="77">
                <c:v>38495</c:v>
              </c:pt>
              <c:pt idx="78">
                <c:v>38496</c:v>
              </c:pt>
              <c:pt idx="79">
                <c:v>38497</c:v>
              </c:pt>
              <c:pt idx="80">
                <c:v>38498</c:v>
              </c:pt>
              <c:pt idx="81">
                <c:v>38499</c:v>
              </c:pt>
              <c:pt idx="82">
                <c:v>38502</c:v>
              </c:pt>
              <c:pt idx="83">
                <c:v>38503</c:v>
              </c:pt>
              <c:pt idx="84">
                <c:v>38504</c:v>
              </c:pt>
              <c:pt idx="85">
                <c:v>38505</c:v>
              </c:pt>
              <c:pt idx="86">
                <c:v>38506</c:v>
              </c:pt>
              <c:pt idx="87">
                <c:v>38509</c:v>
              </c:pt>
              <c:pt idx="88">
                <c:v>38510</c:v>
              </c:pt>
              <c:pt idx="89">
                <c:v>38511</c:v>
              </c:pt>
              <c:pt idx="90">
                <c:v>38512</c:v>
              </c:pt>
              <c:pt idx="91">
                <c:v>38513</c:v>
              </c:pt>
              <c:pt idx="92">
                <c:v>38517</c:v>
              </c:pt>
              <c:pt idx="93">
                <c:v>38518</c:v>
              </c:pt>
              <c:pt idx="94">
                <c:v>38519</c:v>
              </c:pt>
              <c:pt idx="95">
                <c:v>38520</c:v>
              </c:pt>
              <c:pt idx="96">
                <c:v>38523</c:v>
              </c:pt>
              <c:pt idx="97">
                <c:v>38524</c:v>
              </c:pt>
              <c:pt idx="98">
                <c:v>38525</c:v>
              </c:pt>
              <c:pt idx="99">
                <c:v>38526</c:v>
              </c:pt>
              <c:pt idx="100">
                <c:v>38527</c:v>
              </c:pt>
              <c:pt idx="101">
                <c:v>38530</c:v>
              </c:pt>
              <c:pt idx="102">
                <c:v>38531</c:v>
              </c:pt>
              <c:pt idx="103">
                <c:v>38532</c:v>
              </c:pt>
              <c:pt idx="104">
                <c:v>38533</c:v>
              </c:pt>
              <c:pt idx="105">
                <c:v>38534</c:v>
              </c:pt>
              <c:pt idx="106">
                <c:v>38537</c:v>
              </c:pt>
              <c:pt idx="107">
                <c:v>38538</c:v>
              </c:pt>
              <c:pt idx="108">
                <c:v>38539</c:v>
              </c:pt>
              <c:pt idx="109">
                <c:v>38540</c:v>
              </c:pt>
              <c:pt idx="110">
                <c:v>38541</c:v>
              </c:pt>
              <c:pt idx="111">
                <c:v>38544</c:v>
              </c:pt>
              <c:pt idx="112">
                <c:v>38545</c:v>
              </c:pt>
              <c:pt idx="113">
                <c:v>38546</c:v>
              </c:pt>
              <c:pt idx="114">
                <c:v>38547</c:v>
              </c:pt>
              <c:pt idx="115">
                <c:v>38548</c:v>
              </c:pt>
              <c:pt idx="116">
                <c:v>38551</c:v>
              </c:pt>
              <c:pt idx="117">
                <c:v>38552</c:v>
              </c:pt>
              <c:pt idx="118">
                <c:v>38553</c:v>
              </c:pt>
              <c:pt idx="119">
                <c:v>38554</c:v>
              </c:pt>
              <c:pt idx="120">
                <c:v>38555</c:v>
              </c:pt>
              <c:pt idx="121">
                <c:v>38558</c:v>
              </c:pt>
              <c:pt idx="122">
                <c:v>38559</c:v>
              </c:pt>
              <c:pt idx="123">
                <c:v>38560</c:v>
              </c:pt>
              <c:pt idx="124">
                <c:v>38561</c:v>
              </c:pt>
              <c:pt idx="125">
                <c:v>38562</c:v>
              </c:pt>
              <c:pt idx="126">
                <c:v>38565</c:v>
              </c:pt>
              <c:pt idx="127">
                <c:v>38566</c:v>
              </c:pt>
              <c:pt idx="128">
                <c:v>38567</c:v>
              </c:pt>
              <c:pt idx="129">
                <c:v>38568</c:v>
              </c:pt>
              <c:pt idx="130">
                <c:v>38569</c:v>
              </c:pt>
              <c:pt idx="131">
                <c:v>38572</c:v>
              </c:pt>
              <c:pt idx="132">
                <c:v>38573</c:v>
              </c:pt>
              <c:pt idx="133">
                <c:v>38574</c:v>
              </c:pt>
              <c:pt idx="134">
                <c:v>38575</c:v>
              </c:pt>
              <c:pt idx="135">
                <c:v>38576</c:v>
              </c:pt>
              <c:pt idx="136">
                <c:v>38579</c:v>
              </c:pt>
              <c:pt idx="137">
                <c:v>38580</c:v>
              </c:pt>
              <c:pt idx="138">
                <c:v>38581</c:v>
              </c:pt>
              <c:pt idx="139">
                <c:v>38582</c:v>
              </c:pt>
              <c:pt idx="140">
                <c:v>38583</c:v>
              </c:pt>
              <c:pt idx="141">
                <c:v>38586</c:v>
              </c:pt>
              <c:pt idx="142">
                <c:v>38587</c:v>
              </c:pt>
              <c:pt idx="143">
                <c:v>38588</c:v>
              </c:pt>
              <c:pt idx="144">
                <c:v>38589</c:v>
              </c:pt>
              <c:pt idx="145">
                <c:v>38590</c:v>
              </c:pt>
              <c:pt idx="146">
                <c:v>38593</c:v>
              </c:pt>
              <c:pt idx="147">
                <c:v>38594</c:v>
              </c:pt>
              <c:pt idx="148">
                <c:v>38595</c:v>
              </c:pt>
              <c:pt idx="149">
                <c:v>38596</c:v>
              </c:pt>
              <c:pt idx="150">
                <c:v>38597</c:v>
              </c:pt>
              <c:pt idx="151">
                <c:v>38600</c:v>
              </c:pt>
              <c:pt idx="152">
                <c:v>38601</c:v>
              </c:pt>
              <c:pt idx="153">
                <c:v>38602</c:v>
              </c:pt>
              <c:pt idx="154">
                <c:v>38603</c:v>
              </c:pt>
              <c:pt idx="155">
                <c:v>38604</c:v>
              </c:pt>
              <c:pt idx="156">
                <c:v>38607</c:v>
              </c:pt>
              <c:pt idx="157">
                <c:v>38608</c:v>
              </c:pt>
              <c:pt idx="158">
                <c:v>38609</c:v>
              </c:pt>
              <c:pt idx="159">
                <c:v>38610</c:v>
              </c:pt>
              <c:pt idx="160">
                <c:v>38611</c:v>
              </c:pt>
              <c:pt idx="161">
                <c:v>38614</c:v>
              </c:pt>
              <c:pt idx="162">
                <c:v>38615</c:v>
              </c:pt>
              <c:pt idx="163">
                <c:v>38616</c:v>
              </c:pt>
              <c:pt idx="164">
                <c:v>38617</c:v>
              </c:pt>
              <c:pt idx="165">
                <c:v>38618</c:v>
              </c:pt>
              <c:pt idx="166">
                <c:v>38621</c:v>
              </c:pt>
              <c:pt idx="167">
                <c:v>38622</c:v>
              </c:pt>
              <c:pt idx="168">
                <c:v>38623</c:v>
              </c:pt>
              <c:pt idx="169">
                <c:v>38624</c:v>
              </c:pt>
              <c:pt idx="170">
                <c:v>38625</c:v>
              </c:pt>
              <c:pt idx="171">
                <c:v>38628</c:v>
              </c:pt>
              <c:pt idx="172">
                <c:v>38629</c:v>
              </c:pt>
              <c:pt idx="173">
                <c:v>38630</c:v>
              </c:pt>
              <c:pt idx="174">
                <c:v>38631</c:v>
              </c:pt>
              <c:pt idx="175">
                <c:v>38632</c:v>
              </c:pt>
              <c:pt idx="176">
                <c:v>38635</c:v>
              </c:pt>
              <c:pt idx="177">
                <c:v>38636</c:v>
              </c:pt>
              <c:pt idx="178">
                <c:v>38637</c:v>
              </c:pt>
              <c:pt idx="179">
                <c:v>38638</c:v>
              </c:pt>
              <c:pt idx="180">
                <c:v>38639</c:v>
              </c:pt>
              <c:pt idx="181">
                <c:v>38642</c:v>
              </c:pt>
              <c:pt idx="182">
                <c:v>38643</c:v>
              </c:pt>
              <c:pt idx="183">
                <c:v>38644</c:v>
              </c:pt>
              <c:pt idx="184">
                <c:v>38645</c:v>
              </c:pt>
              <c:pt idx="185">
                <c:v>38646</c:v>
              </c:pt>
              <c:pt idx="186">
                <c:v>38649</c:v>
              </c:pt>
              <c:pt idx="187">
                <c:v>38650</c:v>
              </c:pt>
              <c:pt idx="188">
                <c:v>38651</c:v>
              </c:pt>
              <c:pt idx="189">
                <c:v>38652</c:v>
              </c:pt>
              <c:pt idx="190">
                <c:v>38653</c:v>
              </c:pt>
              <c:pt idx="191">
                <c:v>38656</c:v>
              </c:pt>
              <c:pt idx="192">
                <c:v>38657</c:v>
              </c:pt>
              <c:pt idx="193">
                <c:v>38658</c:v>
              </c:pt>
              <c:pt idx="194">
                <c:v>38659</c:v>
              </c:pt>
              <c:pt idx="195">
                <c:v>38660</c:v>
              </c:pt>
              <c:pt idx="196">
                <c:v>38663</c:v>
              </c:pt>
              <c:pt idx="197">
                <c:v>38664</c:v>
              </c:pt>
              <c:pt idx="198">
                <c:v>38665</c:v>
              </c:pt>
              <c:pt idx="199">
                <c:v>38666</c:v>
              </c:pt>
              <c:pt idx="200">
                <c:v>38667</c:v>
              </c:pt>
              <c:pt idx="201">
                <c:v>38670</c:v>
              </c:pt>
              <c:pt idx="202">
                <c:v>38671</c:v>
              </c:pt>
              <c:pt idx="203">
                <c:v>38672</c:v>
              </c:pt>
              <c:pt idx="204">
                <c:v>38673</c:v>
              </c:pt>
              <c:pt idx="205">
                <c:v>38674</c:v>
              </c:pt>
              <c:pt idx="206">
                <c:v>38677</c:v>
              </c:pt>
              <c:pt idx="207">
                <c:v>38678</c:v>
              </c:pt>
              <c:pt idx="208">
                <c:v>38679</c:v>
              </c:pt>
              <c:pt idx="209">
                <c:v>38680</c:v>
              </c:pt>
              <c:pt idx="210">
                <c:v>38681</c:v>
              </c:pt>
              <c:pt idx="211">
                <c:v>38684</c:v>
              </c:pt>
              <c:pt idx="212">
                <c:v>38685</c:v>
              </c:pt>
              <c:pt idx="213">
                <c:v>38686</c:v>
              </c:pt>
              <c:pt idx="214">
                <c:v>38687</c:v>
              </c:pt>
              <c:pt idx="215">
                <c:v>38688</c:v>
              </c:pt>
              <c:pt idx="216">
                <c:v>38691</c:v>
              </c:pt>
              <c:pt idx="217">
                <c:v>38692</c:v>
              </c:pt>
              <c:pt idx="218">
                <c:v>38693</c:v>
              </c:pt>
              <c:pt idx="219">
                <c:v>38694</c:v>
              </c:pt>
              <c:pt idx="220">
                <c:v>38695</c:v>
              </c:pt>
              <c:pt idx="221">
                <c:v>38698</c:v>
              </c:pt>
              <c:pt idx="222">
                <c:v>38699</c:v>
              </c:pt>
              <c:pt idx="223">
                <c:v>38700</c:v>
              </c:pt>
              <c:pt idx="224">
                <c:v>38701</c:v>
              </c:pt>
              <c:pt idx="225">
                <c:v>38702</c:v>
              </c:pt>
              <c:pt idx="226">
                <c:v>38705</c:v>
              </c:pt>
              <c:pt idx="227">
                <c:v>38706</c:v>
              </c:pt>
              <c:pt idx="228">
                <c:v>38707</c:v>
              </c:pt>
              <c:pt idx="229">
                <c:v>38708</c:v>
              </c:pt>
              <c:pt idx="230">
                <c:v>38709</c:v>
              </c:pt>
              <c:pt idx="231">
                <c:v>38714</c:v>
              </c:pt>
              <c:pt idx="232">
                <c:v>38715</c:v>
              </c:pt>
              <c:pt idx="233">
                <c:v>38716</c:v>
              </c:pt>
              <c:pt idx="234">
                <c:v>38720</c:v>
              </c:pt>
              <c:pt idx="235">
                <c:v>38721</c:v>
              </c:pt>
              <c:pt idx="236">
                <c:v>38722</c:v>
              </c:pt>
              <c:pt idx="237">
                <c:v>38723</c:v>
              </c:pt>
              <c:pt idx="238">
                <c:v>38726</c:v>
              </c:pt>
              <c:pt idx="239">
                <c:v>38727</c:v>
              </c:pt>
              <c:pt idx="240">
                <c:v>38728</c:v>
              </c:pt>
              <c:pt idx="241">
                <c:v>38729</c:v>
              </c:pt>
              <c:pt idx="242">
                <c:v>38730</c:v>
              </c:pt>
              <c:pt idx="243">
                <c:v>38733</c:v>
              </c:pt>
              <c:pt idx="244">
                <c:v>38734</c:v>
              </c:pt>
              <c:pt idx="245">
                <c:v>38735</c:v>
              </c:pt>
              <c:pt idx="246">
                <c:v>38736</c:v>
              </c:pt>
              <c:pt idx="247">
                <c:v>38737</c:v>
              </c:pt>
              <c:pt idx="248">
                <c:v>38740</c:v>
              </c:pt>
              <c:pt idx="249">
                <c:v>38741</c:v>
              </c:pt>
              <c:pt idx="250">
                <c:v>38742</c:v>
              </c:pt>
              <c:pt idx="251">
                <c:v>38744</c:v>
              </c:pt>
              <c:pt idx="252">
                <c:v>38747</c:v>
              </c:pt>
              <c:pt idx="253">
                <c:v>38748</c:v>
              </c:pt>
              <c:pt idx="254">
                <c:v>38749</c:v>
              </c:pt>
              <c:pt idx="255">
                <c:v>38750</c:v>
              </c:pt>
              <c:pt idx="256">
                <c:v>38751</c:v>
              </c:pt>
              <c:pt idx="257">
                <c:v>38754</c:v>
              </c:pt>
              <c:pt idx="258">
                <c:v>38755</c:v>
              </c:pt>
              <c:pt idx="259">
                <c:v>38756</c:v>
              </c:pt>
              <c:pt idx="260">
                <c:v>38757</c:v>
              </c:pt>
              <c:pt idx="261">
                <c:v>38758</c:v>
              </c:pt>
              <c:pt idx="262">
                <c:v>38761</c:v>
              </c:pt>
              <c:pt idx="263">
                <c:v>38762</c:v>
              </c:pt>
              <c:pt idx="264">
                <c:v>38763</c:v>
              </c:pt>
              <c:pt idx="265">
                <c:v>38764</c:v>
              </c:pt>
              <c:pt idx="266">
                <c:v>38765</c:v>
              </c:pt>
              <c:pt idx="267">
                <c:v>38768</c:v>
              </c:pt>
              <c:pt idx="268">
                <c:v>38769</c:v>
              </c:pt>
              <c:pt idx="269">
                <c:v>38770</c:v>
              </c:pt>
              <c:pt idx="270">
                <c:v>38771</c:v>
              </c:pt>
              <c:pt idx="271">
                <c:v>38772</c:v>
              </c:pt>
              <c:pt idx="272">
                <c:v>38775</c:v>
              </c:pt>
              <c:pt idx="273">
                <c:v>38776</c:v>
              </c:pt>
              <c:pt idx="274">
                <c:v>38777</c:v>
              </c:pt>
              <c:pt idx="275">
                <c:v>38778</c:v>
              </c:pt>
              <c:pt idx="276">
                <c:v>38779</c:v>
              </c:pt>
              <c:pt idx="277">
                <c:v>38782</c:v>
              </c:pt>
              <c:pt idx="278">
                <c:v>38783</c:v>
              </c:pt>
              <c:pt idx="279">
                <c:v>38784</c:v>
              </c:pt>
              <c:pt idx="280">
                <c:v>38785</c:v>
              </c:pt>
              <c:pt idx="281">
                <c:v>38786</c:v>
              </c:pt>
              <c:pt idx="282">
                <c:v>38789</c:v>
              </c:pt>
              <c:pt idx="283">
                <c:v>38790</c:v>
              </c:pt>
              <c:pt idx="284">
                <c:v>38791</c:v>
              </c:pt>
              <c:pt idx="285">
                <c:v>38792</c:v>
              </c:pt>
              <c:pt idx="286">
                <c:v>38793</c:v>
              </c:pt>
              <c:pt idx="287">
                <c:v>38796</c:v>
              </c:pt>
              <c:pt idx="288">
                <c:v>38797</c:v>
              </c:pt>
              <c:pt idx="289">
                <c:v>38798</c:v>
              </c:pt>
              <c:pt idx="290">
                <c:v>38799</c:v>
              </c:pt>
              <c:pt idx="291">
                <c:v>38800</c:v>
              </c:pt>
              <c:pt idx="292">
                <c:v>38803</c:v>
              </c:pt>
              <c:pt idx="293">
                <c:v>38804</c:v>
              </c:pt>
              <c:pt idx="294">
                <c:v>38805</c:v>
              </c:pt>
              <c:pt idx="295">
                <c:v>38806</c:v>
              </c:pt>
              <c:pt idx="296">
                <c:v>38807</c:v>
              </c:pt>
              <c:pt idx="297">
                <c:v>38810</c:v>
              </c:pt>
              <c:pt idx="298">
                <c:v>38811</c:v>
              </c:pt>
              <c:pt idx="299">
                <c:v>38812</c:v>
              </c:pt>
              <c:pt idx="300">
                <c:v>38813</c:v>
              </c:pt>
              <c:pt idx="301">
                <c:v>38814</c:v>
              </c:pt>
              <c:pt idx="302">
                <c:v>38817</c:v>
              </c:pt>
              <c:pt idx="303">
                <c:v>38818</c:v>
              </c:pt>
              <c:pt idx="304">
                <c:v>38819</c:v>
              </c:pt>
              <c:pt idx="305">
                <c:v>38820</c:v>
              </c:pt>
              <c:pt idx="306">
                <c:v>38825</c:v>
              </c:pt>
              <c:pt idx="307">
                <c:v>38826</c:v>
              </c:pt>
              <c:pt idx="308">
                <c:v>38827</c:v>
              </c:pt>
              <c:pt idx="309">
                <c:v>38828</c:v>
              </c:pt>
              <c:pt idx="310">
                <c:v>38831</c:v>
              </c:pt>
              <c:pt idx="311">
                <c:v>38833</c:v>
              </c:pt>
              <c:pt idx="312">
                <c:v>38834</c:v>
              </c:pt>
              <c:pt idx="313">
                <c:v>38835</c:v>
              </c:pt>
              <c:pt idx="314">
                <c:v>38838</c:v>
              </c:pt>
              <c:pt idx="315">
                <c:v>38839</c:v>
              </c:pt>
              <c:pt idx="316">
                <c:v>38840</c:v>
              </c:pt>
              <c:pt idx="317">
                <c:v>38841</c:v>
              </c:pt>
              <c:pt idx="318">
                <c:v>38842</c:v>
              </c:pt>
              <c:pt idx="319">
                <c:v>38845</c:v>
              </c:pt>
              <c:pt idx="320">
                <c:v>38846</c:v>
              </c:pt>
              <c:pt idx="321">
                <c:v>38847</c:v>
              </c:pt>
              <c:pt idx="322">
                <c:v>38848</c:v>
              </c:pt>
              <c:pt idx="323">
                <c:v>38849</c:v>
              </c:pt>
              <c:pt idx="324">
                <c:v>38852</c:v>
              </c:pt>
              <c:pt idx="325">
                <c:v>38853</c:v>
              </c:pt>
              <c:pt idx="326">
                <c:v>38854</c:v>
              </c:pt>
              <c:pt idx="327">
                <c:v>38855</c:v>
              </c:pt>
              <c:pt idx="328">
                <c:v>38856</c:v>
              </c:pt>
              <c:pt idx="329">
                <c:v>38859</c:v>
              </c:pt>
              <c:pt idx="330">
                <c:v>38860</c:v>
              </c:pt>
              <c:pt idx="331">
                <c:v>38861</c:v>
              </c:pt>
              <c:pt idx="332">
                <c:v>38862</c:v>
              </c:pt>
              <c:pt idx="333">
                <c:v>38863</c:v>
              </c:pt>
              <c:pt idx="334">
                <c:v>38866</c:v>
              </c:pt>
              <c:pt idx="335">
                <c:v>38867</c:v>
              </c:pt>
              <c:pt idx="336">
                <c:v>38868</c:v>
              </c:pt>
              <c:pt idx="337">
                <c:v>38869</c:v>
              </c:pt>
              <c:pt idx="338">
                <c:v>38870</c:v>
              </c:pt>
              <c:pt idx="339">
                <c:v>38873</c:v>
              </c:pt>
              <c:pt idx="340">
                <c:v>38874</c:v>
              </c:pt>
              <c:pt idx="341">
                <c:v>38875</c:v>
              </c:pt>
              <c:pt idx="342">
                <c:v>38876</c:v>
              </c:pt>
              <c:pt idx="343">
                <c:v>38877</c:v>
              </c:pt>
              <c:pt idx="344">
                <c:v>38881</c:v>
              </c:pt>
              <c:pt idx="345">
                <c:v>38882</c:v>
              </c:pt>
              <c:pt idx="346">
                <c:v>38883</c:v>
              </c:pt>
              <c:pt idx="347">
                <c:v>38884</c:v>
              </c:pt>
              <c:pt idx="348">
                <c:v>38887</c:v>
              </c:pt>
              <c:pt idx="349">
                <c:v>38888</c:v>
              </c:pt>
              <c:pt idx="350">
                <c:v>38889</c:v>
              </c:pt>
              <c:pt idx="351">
                <c:v>38890</c:v>
              </c:pt>
              <c:pt idx="352">
                <c:v>38891</c:v>
              </c:pt>
              <c:pt idx="353">
                <c:v>38894</c:v>
              </c:pt>
              <c:pt idx="354">
                <c:v>38895</c:v>
              </c:pt>
              <c:pt idx="355">
                <c:v>38896</c:v>
              </c:pt>
              <c:pt idx="356">
                <c:v>38897</c:v>
              </c:pt>
              <c:pt idx="357">
                <c:v>38898</c:v>
              </c:pt>
              <c:pt idx="358">
                <c:v>38901</c:v>
              </c:pt>
              <c:pt idx="359">
                <c:v>38902</c:v>
              </c:pt>
              <c:pt idx="360">
                <c:v>38903</c:v>
              </c:pt>
              <c:pt idx="361">
                <c:v>38904</c:v>
              </c:pt>
              <c:pt idx="362">
                <c:v>38905</c:v>
              </c:pt>
              <c:pt idx="363">
                <c:v>38908</c:v>
              </c:pt>
              <c:pt idx="364">
                <c:v>38909</c:v>
              </c:pt>
              <c:pt idx="365">
                <c:v>38910</c:v>
              </c:pt>
              <c:pt idx="366">
                <c:v>38911</c:v>
              </c:pt>
              <c:pt idx="367">
                <c:v>38912</c:v>
              </c:pt>
              <c:pt idx="368">
                <c:v>38915</c:v>
              </c:pt>
              <c:pt idx="369">
                <c:v>38916</c:v>
              </c:pt>
              <c:pt idx="370">
                <c:v>38917</c:v>
              </c:pt>
              <c:pt idx="371">
                <c:v>38918</c:v>
              </c:pt>
              <c:pt idx="372">
                <c:v>38919</c:v>
              </c:pt>
              <c:pt idx="373">
                <c:v>38922</c:v>
              </c:pt>
              <c:pt idx="374">
                <c:v>38923</c:v>
              </c:pt>
              <c:pt idx="375">
                <c:v>38924</c:v>
              </c:pt>
              <c:pt idx="376">
                <c:v>38925</c:v>
              </c:pt>
              <c:pt idx="377">
                <c:v>38926</c:v>
              </c:pt>
              <c:pt idx="378">
                <c:v>38929</c:v>
              </c:pt>
              <c:pt idx="379">
                <c:v>38930</c:v>
              </c:pt>
              <c:pt idx="380">
                <c:v>38931</c:v>
              </c:pt>
              <c:pt idx="381">
                <c:v>38932</c:v>
              </c:pt>
              <c:pt idx="382">
                <c:v>38933</c:v>
              </c:pt>
              <c:pt idx="383">
                <c:v>38936</c:v>
              </c:pt>
              <c:pt idx="384">
                <c:v>38937</c:v>
              </c:pt>
              <c:pt idx="385">
                <c:v>38938</c:v>
              </c:pt>
              <c:pt idx="386">
                <c:v>38939</c:v>
              </c:pt>
              <c:pt idx="387">
                <c:v>38940</c:v>
              </c:pt>
              <c:pt idx="388">
                <c:v>38943</c:v>
              </c:pt>
              <c:pt idx="389">
                <c:v>38944</c:v>
              </c:pt>
              <c:pt idx="390">
                <c:v>38945</c:v>
              </c:pt>
              <c:pt idx="391">
                <c:v>38946</c:v>
              </c:pt>
              <c:pt idx="392">
                <c:v>38947</c:v>
              </c:pt>
              <c:pt idx="393">
                <c:v>38950</c:v>
              </c:pt>
              <c:pt idx="394">
                <c:v>38951</c:v>
              </c:pt>
              <c:pt idx="395">
                <c:v>38952</c:v>
              </c:pt>
              <c:pt idx="396">
                <c:v>38953</c:v>
              </c:pt>
              <c:pt idx="397">
                <c:v>38954</c:v>
              </c:pt>
              <c:pt idx="398">
                <c:v>38957</c:v>
              </c:pt>
              <c:pt idx="399">
                <c:v>38958</c:v>
              </c:pt>
              <c:pt idx="400">
                <c:v>38959</c:v>
              </c:pt>
              <c:pt idx="401">
                <c:v>38960</c:v>
              </c:pt>
              <c:pt idx="402">
                <c:v>38961</c:v>
              </c:pt>
              <c:pt idx="403">
                <c:v>38964</c:v>
              </c:pt>
              <c:pt idx="404">
                <c:v>38965</c:v>
              </c:pt>
              <c:pt idx="405">
                <c:v>38966</c:v>
              </c:pt>
              <c:pt idx="406">
                <c:v>38967</c:v>
              </c:pt>
              <c:pt idx="407">
                <c:v>38968</c:v>
              </c:pt>
              <c:pt idx="408">
                <c:v>38971</c:v>
              </c:pt>
              <c:pt idx="409">
                <c:v>38972</c:v>
              </c:pt>
              <c:pt idx="410">
                <c:v>38973</c:v>
              </c:pt>
              <c:pt idx="411">
                <c:v>38974</c:v>
              </c:pt>
              <c:pt idx="412">
                <c:v>38975</c:v>
              </c:pt>
              <c:pt idx="413">
                <c:v>38978</c:v>
              </c:pt>
              <c:pt idx="414">
                <c:v>38979</c:v>
              </c:pt>
              <c:pt idx="415">
                <c:v>38980</c:v>
              </c:pt>
              <c:pt idx="416">
                <c:v>38981</c:v>
              </c:pt>
              <c:pt idx="417">
                <c:v>38982</c:v>
              </c:pt>
              <c:pt idx="418">
                <c:v>38985</c:v>
              </c:pt>
              <c:pt idx="419">
                <c:v>38986</c:v>
              </c:pt>
              <c:pt idx="420">
                <c:v>38987</c:v>
              </c:pt>
              <c:pt idx="421">
                <c:v>38988</c:v>
              </c:pt>
              <c:pt idx="422">
                <c:v>38989</c:v>
              </c:pt>
              <c:pt idx="423">
                <c:v>38992</c:v>
              </c:pt>
              <c:pt idx="424">
                <c:v>38993</c:v>
              </c:pt>
              <c:pt idx="425">
                <c:v>38994</c:v>
              </c:pt>
              <c:pt idx="426">
                <c:v>38995</c:v>
              </c:pt>
              <c:pt idx="427">
                <c:v>38996</c:v>
              </c:pt>
              <c:pt idx="428">
                <c:v>38999</c:v>
              </c:pt>
              <c:pt idx="429">
                <c:v>39000</c:v>
              </c:pt>
              <c:pt idx="430">
                <c:v>39001</c:v>
              </c:pt>
              <c:pt idx="431">
                <c:v>39002</c:v>
              </c:pt>
              <c:pt idx="432">
                <c:v>39003</c:v>
              </c:pt>
              <c:pt idx="433">
                <c:v>39006</c:v>
              </c:pt>
              <c:pt idx="434">
                <c:v>39007</c:v>
              </c:pt>
              <c:pt idx="435">
                <c:v>39008</c:v>
              </c:pt>
              <c:pt idx="436">
                <c:v>39009</c:v>
              </c:pt>
              <c:pt idx="437">
                <c:v>39010</c:v>
              </c:pt>
              <c:pt idx="438">
                <c:v>39013</c:v>
              </c:pt>
              <c:pt idx="439">
                <c:v>39014</c:v>
              </c:pt>
              <c:pt idx="440">
                <c:v>39015</c:v>
              </c:pt>
              <c:pt idx="441">
                <c:v>39016</c:v>
              </c:pt>
              <c:pt idx="442">
                <c:v>39017</c:v>
              </c:pt>
              <c:pt idx="443">
                <c:v>39020</c:v>
              </c:pt>
              <c:pt idx="444">
                <c:v>39021</c:v>
              </c:pt>
              <c:pt idx="445">
                <c:v>39022</c:v>
              </c:pt>
              <c:pt idx="446">
                <c:v>39023</c:v>
              </c:pt>
              <c:pt idx="447">
                <c:v>39024</c:v>
              </c:pt>
              <c:pt idx="448">
                <c:v>39027</c:v>
              </c:pt>
              <c:pt idx="449">
                <c:v>39028</c:v>
              </c:pt>
              <c:pt idx="450">
                <c:v>39029</c:v>
              </c:pt>
              <c:pt idx="451">
                <c:v>39030</c:v>
              </c:pt>
              <c:pt idx="452">
                <c:v>39031</c:v>
              </c:pt>
              <c:pt idx="453">
                <c:v>39034</c:v>
              </c:pt>
              <c:pt idx="454">
                <c:v>39035</c:v>
              </c:pt>
              <c:pt idx="455">
                <c:v>39036</c:v>
              </c:pt>
              <c:pt idx="456">
                <c:v>39037</c:v>
              </c:pt>
              <c:pt idx="457">
                <c:v>39038</c:v>
              </c:pt>
              <c:pt idx="458">
                <c:v>39041</c:v>
              </c:pt>
              <c:pt idx="459">
                <c:v>39042</c:v>
              </c:pt>
              <c:pt idx="460">
                <c:v>39043</c:v>
              </c:pt>
              <c:pt idx="461">
                <c:v>39044</c:v>
              </c:pt>
              <c:pt idx="462">
                <c:v>39045</c:v>
              </c:pt>
              <c:pt idx="463">
                <c:v>39048</c:v>
              </c:pt>
              <c:pt idx="464">
                <c:v>39049</c:v>
              </c:pt>
              <c:pt idx="465">
                <c:v>39050</c:v>
              </c:pt>
              <c:pt idx="466">
                <c:v>39051</c:v>
              </c:pt>
              <c:pt idx="467">
                <c:v>39052</c:v>
              </c:pt>
              <c:pt idx="468">
                <c:v>39055</c:v>
              </c:pt>
              <c:pt idx="469">
                <c:v>39056</c:v>
              </c:pt>
              <c:pt idx="470">
                <c:v>39057</c:v>
              </c:pt>
              <c:pt idx="471">
                <c:v>39058</c:v>
              </c:pt>
              <c:pt idx="472">
                <c:v>39059</c:v>
              </c:pt>
              <c:pt idx="473">
                <c:v>39062</c:v>
              </c:pt>
              <c:pt idx="474">
                <c:v>39063</c:v>
              </c:pt>
              <c:pt idx="475">
                <c:v>39064</c:v>
              </c:pt>
              <c:pt idx="476">
                <c:v>39065</c:v>
              </c:pt>
              <c:pt idx="477">
                <c:v>39066</c:v>
              </c:pt>
              <c:pt idx="478">
                <c:v>39069</c:v>
              </c:pt>
              <c:pt idx="479">
                <c:v>39070</c:v>
              </c:pt>
              <c:pt idx="480">
                <c:v>39071</c:v>
              </c:pt>
              <c:pt idx="481">
                <c:v>39072</c:v>
              </c:pt>
              <c:pt idx="482">
                <c:v>39073</c:v>
              </c:pt>
              <c:pt idx="483">
                <c:v>39078</c:v>
              </c:pt>
              <c:pt idx="484">
                <c:v>39079</c:v>
              </c:pt>
              <c:pt idx="485">
                <c:v>39080</c:v>
              </c:pt>
              <c:pt idx="486">
                <c:v>39084</c:v>
              </c:pt>
              <c:pt idx="487">
                <c:v>39085</c:v>
              </c:pt>
              <c:pt idx="488">
                <c:v>39086</c:v>
              </c:pt>
              <c:pt idx="489">
                <c:v>39087</c:v>
              </c:pt>
              <c:pt idx="490">
                <c:v>39090</c:v>
              </c:pt>
              <c:pt idx="491">
                <c:v>39091</c:v>
              </c:pt>
              <c:pt idx="492">
                <c:v>39092</c:v>
              </c:pt>
              <c:pt idx="493">
                <c:v>39093</c:v>
              </c:pt>
              <c:pt idx="494">
                <c:v>39094</c:v>
              </c:pt>
              <c:pt idx="495">
                <c:v>39097</c:v>
              </c:pt>
              <c:pt idx="496">
                <c:v>39098</c:v>
              </c:pt>
              <c:pt idx="497">
                <c:v>39099</c:v>
              </c:pt>
              <c:pt idx="498">
                <c:v>39100</c:v>
              </c:pt>
              <c:pt idx="499">
                <c:v>39101</c:v>
              </c:pt>
              <c:pt idx="500">
                <c:v>39104</c:v>
              </c:pt>
              <c:pt idx="501">
                <c:v>39105</c:v>
              </c:pt>
              <c:pt idx="502">
                <c:v>39106</c:v>
              </c:pt>
              <c:pt idx="503">
                <c:v>39107</c:v>
              </c:pt>
              <c:pt idx="504">
                <c:v>39111</c:v>
              </c:pt>
              <c:pt idx="505">
                <c:v>39112</c:v>
              </c:pt>
              <c:pt idx="506">
                <c:v>39113</c:v>
              </c:pt>
              <c:pt idx="507">
                <c:v>39114</c:v>
              </c:pt>
              <c:pt idx="508">
                <c:v>39115</c:v>
              </c:pt>
              <c:pt idx="509">
                <c:v>39118</c:v>
              </c:pt>
              <c:pt idx="510">
                <c:v>39119</c:v>
              </c:pt>
              <c:pt idx="511">
                <c:v>39120</c:v>
              </c:pt>
              <c:pt idx="512">
                <c:v>39121</c:v>
              </c:pt>
              <c:pt idx="513">
                <c:v>39122</c:v>
              </c:pt>
              <c:pt idx="514">
                <c:v>39125</c:v>
              </c:pt>
              <c:pt idx="515">
                <c:v>39126</c:v>
              </c:pt>
              <c:pt idx="516">
                <c:v>39127</c:v>
              </c:pt>
              <c:pt idx="517">
                <c:v>39128</c:v>
              </c:pt>
              <c:pt idx="518">
                <c:v>39129</c:v>
              </c:pt>
              <c:pt idx="519">
                <c:v>39132</c:v>
              </c:pt>
              <c:pt idx="520">
                <c:v>39133</c:v>
              </c:pt>
              <c:pt idx="521">
                <c:v>39134</c:v>
              </c:pt>
              <c:pt idx="522">
                <c:v>39135</c:v>
              </c:pt>
              <c:pt idx="523">
                <c:v>39136</c:v>
              </c:pt>
              <c:pt idx="524">
                <c:v>39139</c:v>
              </c:pt>
              <c:pt idx="525">
                <c:v>39140</c:v>
              </c:pt>
              <c:pt idx="526">
                <c:v>39141</c:v>
              </c:pt>
              <c:pt idx="527">
                <c:v>39142</c:v>
              </c:pt>
              <c:pt idx="528">
                <c:v>39143</c:v>
              </c:pt>
              <c:pt idx="529">
                <c:v>39146</c:v>
              </c:pt>
              <c:pt idx="530">
                <c:v>39147</c:v>
              </c:pt>
              <c:pt idx="531">
                <c:v>39148</c:v>
              </c:pt>
              <c:pt idx="532">
                <c:v>39149</c:v>
              </c:pt>
              <c:pt idx="533">
                <c:v>39150</c:v>
              </c:pt>
              <c:pt idx="534">
                <c:v>39153</c:v>
              </c:pt>
              <c:pt idx="535">
                <c:v>39154</c:v>
              </c:pt>
              <c:pt idx="536">
                <c:v>39155</c:v>
              </c:pt>
              <c:pt idx="537">
                <c:v>39156</c:v>
              </c:pt>
              <c:pt idx="538">
                <c:v>39157</c:v>
              </c:pt>
              <c:pt idx="539">
                <c:v>39160</c:v>
              </c:pt>
              <c:pt idx="540">
                <c:v>39161</c:v>
              </c:pt>
              <c:pt idx="541">
                <c:v>39162</c:v>
              </c:pt>
              <c:pt idx="542">
                <c:v>39163</c:v>
              </c:pt>
              <c:pt idx="543">
                <c:v>39164</c:v>
              </c:pt>
              <c:pt idx="544">
                <c:v>39167</c:v>
              </c:pt>
              <c:pt idx="545">
                <c:v>39168</c:v>
              </c:pt>
              <c:pt idx="546">
                <c:v>39169</c:v>
              </c:pt>
              <c:pt idx="547">
                <c:v>39170</c:v>
              </c:pt>
              <c:pt idx="548">
                <c:v>39171</c:v>
              </c:pt>
              <c:pt idx="549">
                <c:v>39174</c:v>
              </c:pt>
              <c:pt idx="550">
                <c:v>39175</c:v>
              </c:pt>
              <c:pt idx="551">
                <c:v>39176</c:v>
              </c:pt>
              <c:pt idx="552">
                <c:v>39177</c:v>
              </c:pt>
              <c:pt idx="553">
                <c:v>39182</c:v>
              </c:pt>
              <c:pt idx="554">
                <c:v>39183</c:v>
              </c:pt>
              <c:pt idx="555">
                <c:v>39184</c:v>
              </c:pt>
              <c:pt idx="556">
                <c:v>39185</c:v>
              </c:pt>
              <c:pt idx="557">
                <c:v>39188</c:v>
              </c:pt>
              <c:pt idx="558">
                <c:v>39189</c:v>
              </c:pt>
              <c:pt idx="559">
                <c:v>39190</c:v>
              </c:pt>
              <c:pt idx="560">
                <c:v>39191</c:v>
              </c:pt>
              <c:pt idx="561">
                <c:v>39192</c:v>
              </c:pt>
              <c:pt idx="562">
                <c:v>39195</c:v>
              </c:pt>
              <c:pt idx="563">
                <c:v>39196</c:v>
              </c:pt>
              <c:pt idx="564">
                <c:v>39198</c:v>
              </c:pt>
              <c:pt idx="565">
                <c:v>39199</c:v>
              </c:pt>
              <c:pt idx="566">
                <c:v>39202</c:v>
              </c:pt>
              <c:pt idx="567">
                <c:v>39203</c:v>
              </c:pt>
              <c:pt idx="568">
                <c:v>39204</c:v>
              </c:pt>
              <c:pt idx="569">
                <c:v>39205</c:v>
              </c:pt>
              <c:pt idx="570">
                <c:v>39206</c:v>
              </c:pt>
              <c:pt idx="571">
                <c:v>39209</c:v>
              </c:pt>
              <c:pt idx="572">
                <c:v>39210</c:v>
              </c:pt>
              <c:pt idx="573">
                <c:v>39211</c:v>
              </c:pt>
              <c:pt idx="574">
                <c:v>39212</c:v>
              </c:pt>
              <c:pt idx="575">
                <c:v>39213</c:v>
              </c:pt>
              <c:pt idx="576">
                <c:v>39216</c:v>
              </c:pt>
              <c:pt idx="577">
                <c:v>39217</c:v>
              </c:pt>
              <c:pt idx="578">
                <c:v>39218</c:v>
              </c:pt>
              <c:pt idx="579">
                <c:v>39219</c:v>
              </c:pt>
              <c:pt idx="580">
                <c:v>39220</c:v>
              </c:pt>
              <c:pt idx="581">
                <c:v>39223</c:v>
              </c:pt>
              <c:pt idx="582">
                <c:v>39224</c:v>
              </c:pt>
              <c:pt idx="583">
                <c:v>39225</c:v>
              </c:pt>
              <c:pt idx="584">
                <c:v>39226</c:v>
              </c:pt>
              <c:pt idx="585">
                <c:v>39227</c:v>
              </c:pt>
              <c:pt idx="586">
                <c:v>39230</c:v>
              </c:pt>
              <c:pt idx="587">
                <c:v>39231</c:v>
              </c:pt>
              <c:pt idx="588">
                <c:v>39232</c:v>
              </c:pt>
              <c:pt idx="589">
                <c:v>39233</c:v>
              </c:pt>
              <c:pt idx="590">
                <c:v>39234</c:v>
              </c:pt>
              <c:pt idx="591">
                <c:v>39237</c:v>
              </c:pt>
              <c:pt idx="592">
                <c:v>39238</c:v>
              </c:pt>
              <c:pt idx="593">
                <c:v>39239</c:v>
              </c:pt>
              <c:pt idx="594">
                <c:v>39240</c:v>
              </c:pt>
              <c:pt idx="595">
                <c:v>39241</c:v>
              </c:pt>
              <c:pt idx="596">
                <c:v>39245</c:v>
              </c:pt>
              <c:pt idx="597">
                <c:v>39246</c:v>
              </c:pt>
              <c:pt idx="598">
                <c:v>39247</c:v>
              </c:pt>
              <c:pt idx="599">
                <c:v>39248</c:v>
              </c:pt>
              <c:pt idx="600">
                <c:v>39251</c:v>
              </c:pt>
              <c:pt idx="601">
                <c:v>39252</c:v>
              </c:pt>
              <c:pt idx="602">
                <c:v>39253</c:v>
              </c:pt>
              <c:pt idx="603">
                <c:v>39254</c:v>
              </c:pt>
              <c:pt idx="604">
                <c:v>39255</c:v>
              </c:pt>
              <c:pt idx="605">
                <c:v>39258</c:v>
              </c:pt>
              <c:pt idx="606">
                <c:v>39259</c:v>
              </c:pt>
              <c:pt idx="607">
                <c:v>39260</c:v>
              </c:pt>
              <c:pt idx="608">
                <c:v>39261</c:v>
              </c:pt>
              <c:pt idx="609">
                <c:v>39262</c:v>
              </c:pt>
              <c:pt idx="610">
                <c:v>39265</c:v>
              </c:pt>
              <c:pt idx="611">
                <c:v>39266</c:v>
              </c:pt>
              <c:pt idx="612">
                <c:v>39267</c:v>
              </c:pt>
              <c:pt idx="613">
                <c:v>39268</c:v>
              </c:pt>
              <c:pt idx="614">
                <c:v>39269</c:v>
              </c:pt>
              <c:pt idx="615">
                <c:v>39272</c:v>
              </c:pt>
              <c:pt idx="616">
                <c:v>39273</c:v>
              </c:pt>
              <c:pt idx="617">
                <c:v>39274</c:v>
              </c:pt>
              <c:pt idx="618">
                <c:v>39275</c:v>
              </c:pt>
              <c:pt idx="619">
                <c:v>39276</c:v>
              </c:pt>
              <c:pt idx="620">
                <c:v>39279</c:v>
              </c:pt>
              <c:pt idx="621">
                <c:v>39280</c:v>
              </c:pt>
              <c:pt idx="622">
                <c:v>39281</c:v>
              </c:pt>
              <c:pt idx="623">
                <c:v>39282</c:v>
              </c:pt>
              <c:pt idx="624">
                <c:v>39283</c:v>
              </c:pt>
              <c:pt idx="625">
                <c:v>39286</c:v>
              </c:pt>
              <c:pt idx="626">
                <c:v>39287</c:v>
              </c:pt>
              <c:pt idx="627">
                <c:v>39288</c:v>
              </c:pt>
              <c:pt idx="628">
                <c:v>39289</c:v>
              </c:pt>
              <c:pt idx="629">
                <c:v>39290</c:v>
              </c:pt>
              <c:pt idx="630">
                <c:v>39293</c:v>
              </c:pt>
              <c:pt idx="631">
                <c:v>39294</c:v>
              </c:pt>
              <c:pt idx="632">
                <c:v>39295</c:v>
              </c:pt>
              <c:pt idx="633">
                <c:v>39296</c:v>
              </c:pt>
              <c:pt idx="634">
                <c:v>39297</c:v>
              </c:pt>
              <c:pt idx="635">
                <c:v>39300</c:v>
              </c:pt>
              <c:pt idx="636">
                <c:v>39301</c:v>
              </c:pt>
              <c:pt idx="637">
                <c:v>39302</c:v>
              </c:pt>
              <c:pt idx="638">
                <c:v>39303</c:v>
              </c:pt>
              <c:pt idx="639">
                <c:v>39304</c:v>
              </c:pt>
              <c:pt idx="640">
                <c:v>39307</c:v>
              </c:pt>
              <c:pt idx="641">
                <c:v>39308</c:v>
              </c:pt>
              <c:pt idx="642">
                <c:v>39309</c:v>
              </c:pt>
              <c:pt idx="643">
                <c:v>39310</c:v>
              </c:pt>
              <c:pt idx="644">
                <c:v>39311</c:v>
              </c:pt>
              <c:pt idx="645">
                <c:v>39314</c:v>
              </c:pt>
              <c:pt idx="646">
                <c:v>39315</c:v>
              </c:pt>
              <c:pt idx="647">
                <c:v>39316</c:v>
              </c:pt>
              <c:pt idx="648">
                <c:v>39317</c:v>
              </c:pt>
              <c:pt idx="649">
                <c:v>39318</c:v>
              </c:pt>
              <c:pt idx="650">
                <c:v>39321</c:v>
              </c:pt>
              <c:pt idx="651">
                <c:v>39322</c:v>
              </c:pt>
              <c:pt idx="652">
                <c:v>39323</c:v>
              </c:pt>
              <c:pt idx="653">
                <c:v>39324</c:v>
              </c:pt>
              <c:pt idx="654">
                <c:v>39325</c:v>
              </c:pt>
              <c:pt idx="655">
                <c:v>39328</c:v>
              </c:pt>
              <c:pt idx="656">
                <c:v>39329</c:v>
              </c:pt>
              <c:pt idx="657">
                <c:v>39330</c:v>
              </c:pt>
              <c:pt idx="658">
                <c:v>39331</c:v>
              </c:pt>
              <c:pt idx="659">
                <c:v>39332</c:v>
              </c:pt>
              <c:pt idx="660">
                <c:v>39335</c:v>
              </c:pt>
              <c:pt idx="661">
                <c:v>39336</c:v>
              </c:pt>
              <c:pt idx="662">
                <c:v>39337</c:v>
              </c:pt>
              <c:pt idx="663">
                <c:v>39338</c:v>
              </c:pt>
              <c:pt idx="664">
                <c:v>39339</c:v>
              </c:pt>
              <c:pt idx="665">
                <c:v>39342</c:v>
              </c:pt>
              <c:pt idx="666">
                <c:v>39343</c:v>
              </c:pt>
              <c:pt idx="667">
                <c:v>39344</c:v>
              </c:pt>
              <c:pt idx="668">
                <c:v>39345</c:v>
              </c:pt>
              <c:pt idx="669">
                <c:v>39346</c:v>
              </c:pt>
              <c:pt idx="670">
                <c:v>39349</c:v>
              </c:pt>
              <c:pt idx="671">
                <c:v>39350</c:v>
              </c:pt>
              <c:pt idx="672">
                <c:v>39351</c:v>
              </c:pt>
              <c:pt idx="673">
                <c:v>39352</c:v>
              </c:pt>
              <c:pt idx="674">
                <c:v>39353</c:v>
              </c:pt>
              <c:pt idx="675">
                <c:v>39356</c:v>
              </c:pt>
              <c:pt idx="676">
                <c:v>39357</c:v>
              </c:pt>
              <c:pt idx="677">
                <c:v>39358</c:v>
              </c:pt>
              <c:pt idx="678">
                <c:v>39359</c:v>
              </c:pt>
              <c:pt idx="679">
                <c:v>39360</c:v>
              </c:pt>
              <c:pt idx="680">
                <c:v>39363</c:v>
              </c:pt>
              <c:pt idx="681">
                <c:v>39364</c:v>
              </c:pt>
              <c:pt idx="682">
                <c:v>39365</c:v>
              </c:pt>
              <c:pt idx="683">
                <c:v>39366</c:v>
              </c:pt>
              <c:pt idx="684">
                <c:v>39367</c:v>
              </c:pt>
              <c:pt idx="685">
                <c:v>39370</c:v>
              </c:pt>
              <c:pt idx="686">
                <c:v>39371</c:v>
              </c:pt>
              <c:pt idx="687">
                <c:v>39372</c:v>
              </c:pt>
              <c:pt idx="688">
                <c:v>39373</c:v>
              </c:pt>
              <c:pt idx="689">
                <c:v>39374</c:v>
              </c:pt>
              <c:pt idx="690">
                <c:v>39377</c:v>
              </c:pt>
              <c:pt idx="691">
                <c:v>39378</c:v>
              </c:pt>
              <c:pt idx="692">
                <c:v>39379</c:v>
              </c:pt>
              <c:pt idx="693">
                <c:v>39380</c:v>
              </c:pt>
              <c:pt idx="694">
                <c:v>39381</c:v>
              </c:pt>
              <c:pt idx="695">
                <c:v>39384</c:v>
              </c:pt>
              <c:pt idx="696">
                <c:v>39385</c:v>
              </c:pt>
              <c:pt idx="697">
                <c:v>39386</c:v>
              </c:pt>
              <c:pt idx="698">
                <c:v>39387</c:v>
              </c:pt>
              <c:pt idx="699">
                <c:v>39388</c:v>
              </c:pt>
              <c:pt idx="700">
                <c:v>39391</c:v>
              </c:pt>
              <c:pt idx="701">
                <c:v>39392</c:v>
              </c:pt>
              <c:pt idx="702">
                <c:v>39393</c:v>
              </c:pt>
              <c:pt idx="703">
                <c:v>39394</c:v>
              </c:pt>
              <c:pt idx="704">
                <c:v>39395</c:v>
              </c:pt>
              <c:pt idx="705">
                <c:v>39398</c:v>
              </c:pt>
              <c:pt idx="706">
                <c:v>39399</c:v>
              </c:pt>
              <c:pt idx="707">
                <c:v>39400</c:v>
              </c:pt>
              <c:pt idx="708">
                <c:v>39401</c:v>
              </c:pt>
              <c:pt idx="709">
                <c:v>39402</c:v>
              </c:pt>
              <c:pt idx="710">
                <c:v>39405</c:v>
              </c:pt>
              <c:pt idx="711">
                <c:v>39406</c:v>
              </c:pt>
              <c:pt idx="712">
                <c:v>39407</c:v>
              </c:pt>
              <c:pt idx="713">
                <c:v>39408</c:v>
              </c:pt>
              <c:pt idx="714">
                <c:v>39409</c:v>
              </c:pt>
              <c:pt idx="715">
                <c:v>39412</c:v>
              </c:pt>
              <c:pt idx="716">
                <c:v>39413</c:v>
              </c:pt>
              <c:pt idx="717">
                <c:v>39414</c:v>
              </c:pt>
              <c:pt idx="718">
                <c:v>39415</c:v>
              </c:pt>
              <c:pt idx="719">
                <c:v>39416</c:v>
              </c:pt>
              <c:pt idx="720">
                <c:v>39419</c:v>
              </c:pt>
              <c:pt idx="721">
                <c:v>39420</c:v>
              </c:pt>
              <c:pt idx="722">
                <c:v>39421</c:v>
              </c:pt>
              <c:pt idx="723">
                <c:v>39422</c:v>
              </c:pt>
              <c:pt idx="724">
                <c:v>39423</c:v>
              </c:pt>
              <c:pt idx="725">
                <c:v>39426</c:v>
              </c:pt>
              <c:pt idx="726">
                <c:v>39427</c:v>
              </c:pt>
              <c:pt idx="727">
                <c:v>39428</c:v>
              </c:pt>
              <c:pt idx="728">
                <c:v>39429</c:v>
              </c:pt>
              <c:pt idx="729">
                <c:v>39430</c:v>
              </c:pt>
              <c:pt idx="730">
                <c:v>39433</c:v>
              </c:pt>
              <c:pt idx="731">
                <c:v>39434</c:v>
              </c:pt>
              <c:pt idx="732">
                <c:v>39435</c:v>
              </c:pt>
              <c:pt idx="733">
                <c:v>39436</c:v>
              </c:pt>
              <c:pt idx="734">
                <c:v>39437</c:v>
              </c:pt>
              <c:pt idx="735">
                <c:v>39440</c:v>
              </c:pt>
              <c:pt idx="736">
                <c:v>39443</c:v>
              </c:pt>
              <c:pt idx="737">
                <c:v>39444</c:v>
              </c:pt>
              <c:pt idx="738">
                <c:v>39447</c:v>
              </c:pt>
              <c:pt idx="739">
                <c:v>39449</c:v>
              </c:pt>
              <c:pt idx="740">
                <c:v>39450</c:v>
              </c:pt>
              <c:pt idx="741">
                <c:v>39451</c:v>
              </c:pt>
              <c:pt idx="742">
                <c:v>39454</c:v>
              </c:pt>
              <c:pt idx="743">
                <c:v>39455</c:v>
              </c:pt>
              <c:pt idx="744">
                <c:v>39456</c:v>
              </c:pt>
              <c:pt idx="745">
                <c:v>39457</c:v>
              </c:pt>
              <c:pt idx="746">
                <c:v>39458</c:v>
              </c:pt>
              <c:pt idx="747">
                <c:v>39461</c:v>
              </c:pt>
              <c:pt idx="748">
                <c:v>39462</c:v>
              </c:pt>
              <c:pt idx="749">
                <c:v>39463</c:v>
              </c:pt>
              <c:pt idx="750">
                <c:v>39464</c:v>
              </c:pt>
              <c:pt idx="751">
                <c:v>39465</c:v>
              </c:pt>
              <c:pt idx="752">
                <c:v>39468</c:v>
              </c:pt>
              <c:pt idx="753">
                <c:v>39469</c:v>
              </c:pt>
              <c:pt idx="754">
                <c:v>39470</c:v>
              </c:pt>
              <c:pt idx="755">
                <c:v>39471</c:v>
              </c:pt>
              <c:pt idx="756">
                <c:v>39472</c:v>
              </c:pt>
              <c:pt idx="757">
                <c:v>39476</c:v>
              </c:pt>
              <c:pt idx="758">
                <c:v>39477</c:v>
              </c:pt>
              <c:pt idx="759">
                <c:v>39478</c:v>
              </c:pt>
              <c:pt idx="760">
                <c:v>39479</c:v>
              </c:pt>
              <c:pt idx="761">
                <c:v>39482</c:v>
              </c:pt>
              <c:pt idx="762">
                <c:v>39483</c:v>
              </c:pt>
              <c:pt idx="763">
                <c:v>39484</c:v>
              </c:pt>
              <c:pt idx="764">
                <c:v>39485</c:v>
              </c:pt>
              <c:pt idx="765">
                <c:v>39486</c:v>
              </c:pt>
              <c:pt idx="766">
                <c:v>39489</c:v>
              </c:pt>
              <c:pt idx="767">
                <c:v>39490</c:v>
              </c:pt>
              <c:pt idx="768">
                <c:v>39491</c:v>
              </c:pt>
              <c:pt idx="769">
                <c:v>39492</c:v>
              </c:pt>
              <c:pt idx="770">
                <c:v>39493</c:v>
              </c:pt>
              <c:pt idx="771">
                <c:v>39496</c:v>
              </c:pt>
              <c:pt idx="772">
                <c:v>39497</c:v>
              </c:pt>
              <c:pt idx="773">
                <c:v>39498</c:v>
              </c:pt>
              <c:pt idx="774">
                <c:v>39499</c:v>
              </c:pt>
              <c:pt idx="775">
                <c:v>39500</c:v>
              </c:pt>
              <c:pt idx="776">
                <c:v>39503</c:v>
              </c:pt>
              <c:pt idx="777">
                <c:v>39504</c:v>
              </c:pt>
              <c:pt idx="778">
                <c:v>39505</c:v>
              </c:pt>
              <c:pt idx="779">
                <c:v>39506</c:v>
              </c:pt>
              <c:pt idx="780">
                <c:v>39507</c:v>
              </c:pt>
              <c:pt idx="781">
                <c:v>39510</c:v>
              </c:pt>
              <c:pt idx="782">
                <c:v>39511</c:v>
              </c:pt>
              <c:pt idx="783">
                <c:v>39512</c:v>
              </c:pt>
              <c:pt idx="784">
                <c:v>39513</c:v>
              </c:pt>
              <c:pt idx="785">
                <c:v>39514</c:v>
              </c:pt>
              <c:pt idx="786">
                <c:v>39517</c:v>
              </c:pt>
              <c:pt idx="787">
                <c:v>39518</c:v>
              </c:pt>
              <c:pt idx="788">
                <c:v>39519</c:v>
              </c:pt>
              <c:pt idx="789">
                <c:v>39520</c:v>
              </c:pt>
              <c:pt idx="790">
                <c:v>39521</c:v>
              </c:pt>
              <c:pt idx="791">
                <c:v>39524</c:v>
              </c:pt>
              <c:pt idx="792">
                <c:v>39525</c:v>
              </c:pt>
              <c:pt idx="793">
                <c:v>39526</c:v>
              </c:pt>
              <c:pt idx="794">
                <c:v>39527</c:v>
              </c:pt>
              <c:pt idx="795">
                <c:v>39532</c:v>
              </c:pt>
              <c:pt idx="796">
                <c:v>39533</c:v>
              </c:pt>
              <c:pt idx="797">
                <c:v>39534</c:v>
              </c:pt>
              <c:pt idx="798">
                <c:v>39535</c:v>
              </c:pt>
              <c:pt idx="799">
                <c:v>39538</c:v>
              </c:pt>
              <c:pt idx="800">
                <c:v>39539</c:v>
              </c:pt>
              <c:pt idx="801">
                <c:v>39540</c:v>
              </c:pt>
              <c:pt idx="802">
                <c:v>39541</c:v>
              </c:pt>
              <c:pt idx="803">
                <c:v>39542</c:v>
              </c:pt>
              <c:pt idx="804">
                <c:v>39545</c:v>
              </c:pt>
              <c:pt idx="805">
                <c:v>39546</c:v>
              </c:pt>
              <c:pt idx="806">
                <c:v>39547</c:v>
              </c:pt>
              <c:pt idx="807">
                <c:v>39548</c:v>
              </c:pt>
              <c:pt idx="808">
                <c:v>39549</c:v>
              </c:pt>
              <c:pt idx="809">
                <c:v>39552</c:v>
              </c:pt>
              <c:pt idx="810">
                <c:v>39553</c:v>
              </c:pt>
              <c:pt idx="811">
                <c:v>39554</c:v>
              </c:pt>
              <c:pt idx="812">
                <c:v>39555</c:v>
              </c:pt>
              <c:pt idx="813">
                <c:v>39556</c:v>
              </c:pt>
              <c:pt idx="814">
                <c:v>39559</c:v>
              </c:pt>
              <c:pt idx="815">
                <c:v>39560</c:v>
              </c:pt>
              <c:pt idx="816">
                <c:v>39561</c:v>
              </c:pt>
              <c:pt idx="817">
                <c:v>39562</c:v>
              </c:pt>
              <c:pt idx="818">
                <c:v>39566</c:v>
              </c:pt>
              <c:pt idx="819">
                <c:v>39567</c:v>
              </c:pt>
              <c:pt idx="820">
                <c:v>39568</c:v>
              </c:pt>
              <c:pt idx="821">
                <c:v>39569</c:v>
              </c:pt>
              <c:pt idx="822">
                <c:v>39570</c:v>
              </c:pt>
              <c:pt idx="823">
                <c:v>39573</c:v>
              </c:pt>
              <c:pt idx="824">
                <c:v>39574</c:v>
              </c:pt>
              <c:pt idx="825">
                <c:v>39575</c:v>
              </c:pt>
              <c:pt idx="826">
                <c:v>39576</c:v>
              </c:pt>
              <c:pt idx="827">
                <c:v>39577</c:v>
              </c:pt>
              <c:pt idx="828">
                <c:v>39580</c:v>
              </c:pt>
              <c:pt idx="829">
                <c:v>39581</c:v>
              </c:pt>
              <c:pt idx="830">
                <c:v>39582</c:v>
              </c:pt>
              <c:pt idx="831">
                <c:v>39583</c:v>
              </c:pt>
              <c:pt idx="832">
                <c:v>39584</c:v>
              </c:pt>
              <c:pt idx="833">
                <c:v>39587</c:v>
              </c:pt>
              <c:pt idx="834">
                <c:v>39588</c:v>
              </c:pt>
              <c:pt idx="835">
                <c:v>39589</c:v>
              </c:pt>
              <c:pt idx="836">
                <c:v>39590</c:v>
              </c:pt>
              <c:pt idx="837">
                <c:v>39591</c:v>
              </c:pt>
              <c:pt idx="838">
                <c:v>39594</c:v>
              </c:pt>
              <c:pt idx="839">
                <c:v>39595</c:v>
              </c:pt>
              <c:pt idx="840">
                <c:v>39596</c:v>
              </c:pt>
              <c:pt idx="841">
                <c:v>39597</c:v>
              </c:pt>
              <c:pt idx="842">
                <c:v>39598</c:v>
              </c:pt>
              <c:pt idx="843">
                <c:v>39601</c:v>
              </c:pt>
              <c:pt idx="844">
                <c:v>39602</c:v>
              </c:pt>
              <c:pt idx="845">
                <c:v>39603</c:v>
              </c:pt>
              <c:pt idx="846">
                <c:v>39604</c:v>
              </c:pt>
              <c:pt idx="847">
                <c:v>39605</c:v>
              </c:pt>
              <c:pt idx="848">
                <c:v>39609</c:v>
              </c:pt>
              <c:pt idx="849">
                <c:v>39610</c:v>
              </c:pt>
              <c:pt idx="850">
                <c:v>39611</c:v>
              </c:pt>
              <c:pt idx="851">
                <c:v>39612</c:v>
              </c:pt>
              <c:pt idx="852">
                <c:v>39615</c:v>
              </c:pt>
              <c:pt idx="853">
                <c:v>39616</c:v>
              </c:pt>
              <c:pt idx="854">
                <c:v>39617</c:v>
              </c:pt>
              <c:pt idx="855">
                <c:v>39618</c:v>
              </c:pt>
              <c:pt idx="856">
                <c:v>39619</c:v>
              </c:pt>
              <c:pt idx="857">
                <c:v>39622</c:v>
              </c:pt>
              <c:pt idx="858">
                <c:v>39623</c:v>
              </c:pt>
              <c:pt idx="859">
                <c:v>39624</c:v>
              </c:pt>
              <c:pt idx="860">
                <c:v>39625</c:v>
              </c:pt>
              <c:pt idx="861">
                <c:v>39626</c:v>
              </c:pt>
              <c:pt idx="862">
                <c:v>39629</c:v>
              </c:pt>
              <c:pt idx="863">
                <c:v>39630</c:v>
              </c:pt>
              <c:pt idx="864">
                <c:v>39631</c:v>
              </c:pt>
              <c:pt idx="865">
                <c:v>39632</c:v>
              </c:pt>
              <c:pt idx="866">
                <c:v>39633</c:v>
              </c:pt>
              <c:pt idx="867">
                <c:v>39636</c:v>
              </c:pt>
              <c:pt idx="868">
                <c:v>39637</c:v>
              </c:pt>
              <c:pt idx="869">
                <c:v>39638</c:v>
              </c:pt>
              <c:pt idx="870">
                <c:v>39639</c:v>
              </c:pt>
              <c:pt idx="871">
                <c:v>39640</c:v>
              </c:pt>
              <c:pt idx="872">
                <c:v>39643</c:v>
              </c:pt>
              <c:pt idx="873">
                <c:v>39644</c:v>
              </c:pt>
              <c:pt idx="874">
                <c:v>39645</c:v>
              </c:pt>
              <c:pt idx="875">
                <c:v>39646</c:v>
              </c:pt>
              <c:pt idx="876">
                <c:v>39647</c:v>
              </c:pt>
              <c:pt idx="877">
                <c:v>39650</c:v>
              </c:pt>
              <c:pt idx="878">
                <c:v>39651</c:v>
              </c:pt>
              <c:pt idx="879">
                <c:v>39652</c:v>
              </c:pt>
              <c:pt idx="880">
                <c:v>39653</c:v>
              </c:pt>
              <c:pt idx="881">
                <c:v>39654</c:v>
              </c:pt>
              <c:pt idx="882">
                <c:v>39657</c:v>
              </c:pt>
              <c:pt idx="883">
                <c:v>39658</c:v>
              </c:pt>
              <c:pt idx="884">
                <c:v>39659</c:v>
              </c:pt>
              <c:pt idx="885">
                <c:v>39660</c:v>
              </c:pt>
              <c:pt idx="886">
                <c:v>39661</c:v>
              </c:pt>
              <c:pt idx="887">
                <c:v>39664</c:v>
              </c:pt>
              <c:pt idx="888">
                <c:v>39665</c:v>
              </c:pt>
              <c:pt idx="889">
                <c:v>39666</c:v>
              </c:pt>
              <c:pt idx="890">
                <c:v>39667</c:v>
              </c:pt>
              <c:pt idx="891">
                <c:v>39668</c:v>
              </c:pt>
              <c:pt idx="892">
                <c:v>39671</c:v>
              </c:pt>
              <c:pt idx="893">
                <c:v>39672</c:v>
              </c:pt>
              <c:pt idx="894">
                <c:v>39673</c:v>
              </c:pt>
              <c:pt idx="895">
                <c:v>39674</c:v>
              </c:pt>
              <c:pt idx="896">
                <c:v>39675</c:v>
              </c:pt>
              <c:pt idx="897">
                <c:v>39678</c:v>
              </c:pt>
              <c:pt idx="898">
                <c:v>39679</c:v>
              </c:pt>
              <c:pt idx="899">
                <c:v>39680</c:v>
              </c:pt>
              <c:pt idx="900">
                <c:v>39681</c:v>
              </c:pt>
              <c:pt idx="901">
                <c:v>39682</c:v>
              </c:pt>
              <c:pt idx="902">
                <c:v>39685</c:v>
              </c:pt>
              <c:pt idx="903">
                <c:v>39686</c:v>
              </c:pt>
              <c:pt idx="904">
                <c:v>39687</c:v>
              </c:pt>
              <c:pt idx="905">
                <c:v>39688</c:v>
              </c:pt>
              <c:pt idx="906">
                <c:v>39689</c:v>
              </c:pt>
              <c:pt idx="907">
                <c:v>39692</c:v>
              </c:pt>
              <c:pt idx="908">
                <c:v>39693</c:v>
              </c:pt>
              <c:pt idx="909">
                <c:v>39694</c:v>
              </c:pt>
              <c:pt idx="910">
                <c:v>39695</c:v>
              </c:pt>
              <c:pt idx="911">
                <c:v>39696</c:v>
              </c:pt>
              <c:pt idx="912">
                <c:v>39699</c:v>
              </c:pt>
              <c:pt idx="913">
                <c:v>39700</c:v>
              </c:pt>
              <c:pt idx="914">
                <c:v>39701</c:v>
              </c:pt>
              <c:pt idx="915">
                <c:v>39702</c:v>
              </c:pt>
              <c:pt idx="916">
                <c:v>39703</c:v>
              </c:pt>
              <c:pt idx="917">
                <c:v>39706</c:v>
              </c:pt>
              <c:pt idx="918">
                <c:v>39707</c:v>
              </c:pt>
              <c:pt idx="919">
                <c:v>39708</c:v>
              </c:pt>
              <c:pt idx="920">
                <c:v>39709</c:v>
              </c:pt>
              <c:pt idx="921">
                <c:v>39710</c:v>
              </c:pt>
              <c:pt idx="922">
                <c:v>39713</c:v>
              </c:pt>
              <c:pt idx="923">
                <c:v>39714</c:v>
              </c:pt>
              <c:pt idx="924">
                <c:v>39715</c:v>
              </c:pt>
              <c:pt idx="925">
                <c:v>39716</c:v>
              </c:pt>
              <c:pt idx="926">
                <c:v>39717</c:v>
              </c:pt>
              <c:pt idx="927">
                <c:v>39720</c:v>
              </c:pt>
              <c:pt idx="928">
                <c:v>39721</c:v>
              </c:pt>
              <c:pt idx="929">
                <c:v>39722</c:v>
              </c:pt>
              <c:pt idx="930">
                <c:v>39723</c:v>
              </c:pt>
              <c:pt idx="931">
                <c:v>39724</c:v>
              </c:pt>
              <c:pt idx="932">
                <c:v>39727</c:v>
              </c:pt>
              <c:pt idx="933">
                <c:v>39728</c:v>
              </c:pt>
              <c:pt idx="934">
                <c:v>39729</c:v>
              </c:pt>
              <c:pt idx="935">
                <c:v>39730</c:v>
              </c:pt>
              <c:pt idx="936">
                <c:v>39731</c:v>
              </c:pt>
              <c:pt idx="937">
                <c:v>39734</c:v>
              </c:pt>
              <c:pt idx="938">
                <c:v>39735</c:v>
              </c:pt>
              <c:pt idx="939">
                <c:v>39736</c:v>
              </c:pt>
              <c:pt idx="940">
                <c:v>39737</c:v>
              </c:pt>
              <c:pt idx="941">
                <c:v>39738</c:v>
              </c:pt>
              <c:pt idx="942">
                <c:v>39741</c:v>
              </c:pt>
              <c:pt idx="943">
                <c:v>39742</c:v>
              </c:pt>
              <c:pt idx="944">
                <c:v>39743</c:v>
              </c:pt>
              <c:pt idx="945">
                <c:v>39744</c:v>
              </c:pt>
              <c:pt idx="946">
                <c:v>39745</c:v>
              </c:pt>
              <c:pt idx="947">
                <c:v>39748</c:v>
              </c:pt>
              <c:pt idx="948">
                <c:v>39749</c:v>
              </c:pt>
              <c:pt idx="949">
                <c:v>39750</c:v>
              </c:pt>
              <c:pt idx="950">
                <c:v>39751</c:v>
              </c:pt>
              <c:pt idx="951">
                <c:v>39752</c:v>
              </c:pt>
              <c:pt idx="952">
                <c:v>39755</c:v>
              </c:pt>
              <c:pt idx="953">
                <c:v>39756</c:v>
              </c:pt>
              <c:pt idx="954">
                <c:v>39757</c:v>
              </c:pt>
              <c:pt idx="955">
                <c:v>39758</c:v>
              </c:pt>
              <c:pt idx="956">
                <c:v>39759</c:v>
              </c:pt>
              <c:pt idx="957">
                <c:v>39762</c:v>
              </c:pt>
              <c:pt idx="958">
                <c:v>39763</c:v>
              </c:pt>
              <c:pt idx="959">
                <c:v>39764</c:v>
              </c:pt>
              <c:pt idx="960">
                <c:v>39765</c:v>
              </c:pt>
              <c:pt idx="961">
                <c:v>39766</c:v>
              </c:pt>
              <c:pt idx="962">
                <c:v>39769</c:v>
              </c:pt>
              <c:pt idx="963">
                <c:v>39770</c:v>
              </c:pt>
              <c:pt idx="964">
                <c:v>39771</c:v>
              </c:pt>
              <c:pt idx="965">
                <c:v>39772</c:v>
              </c:pt>
              <c:pt idx="966">
                <c:v>39773</c:v>
              </c:pt>
              <c:pt idx="967">
                <c:v>39776</c:v>
              </c:pt>
              <c:pt idx="968">
                <c:v>39777</c:v>
              </c:pt>
              <c:pt idx="969">
                <c:v>39778</c:v>
              </c:pt>
              <c:pt idx="970">
                <c:v>39779</c:v>
              </c:pt>
              <c:pt idx="971">
                <c:v>39780</c:v>
              </c:pt>
              <c:pt idx="972">
                <c:v>39783</c:v>
              </c:pt>
              <c:pt idx="973">
                <c:v>39784</c:v>
              </c:pt>
              <c:pt idx="974">
                <c:v>39785</c:v>
              </c:pt>
              <c:pt idx="975">
                <c:v>39786</c:v>
              </c:pt>
              <c:pt idx="976">
                <c:v>39787</c:v>
              </c:pt>
              <c:pt idx="977">
                <c:v>39790</c:v>
              </c:pt>
              <c:pt idx="978">
                <c:v>39791</c:v>
              </c:pt>
              <c:pt idx="979">
                <c:v>39792</c:v>
              </c:pt>
              <c:pt idx="980">
                <c:v>39793</c:v>
              </c:pt>
              <c:pt idx="981">
                <c:v>39794</c:v>
              </c:pt>
              <c:pt idx="982">
                <c:v>39797</c:v>
              </c:pt>
              <c:pt idx="983">
                <c:v>39798</c:v>
              </c:pt>
              <c:pt idx="984">
                <c:v>39799</c:v>
              </c:pt>
              <c:pt idx="985">
                <c:v>39800</c:v>
              </c:pt>
              <c:pt idx="986">
                <c:v>39801</c:v>
              </c:pt>
              <c:pt idx="987">
                <c:v>39804</c:v>
              </c:pt>
              <c:pt idx="988">
                <c:v>39805</c:v>
              </c:pt>
              <c:pt idx="989">
                <c:v>39806</c:v>
              </c:pt>
              <c:pt idx="990">
                <c:v>39811</c:v>
              </c:pt>
              <c:pt idx="991">
                <c:v>39812</c:v>
              </c:pt>
              <c:pt idx="992">
                <c:v>39813</c:v>
              </c:pt>
              <c:pt idx="993">
                <c:v>39815</c:v>
              </c:pt>
              <c:pt idx="994">
                <c:v>39818</c:v>
              </c:pt>
              <c:pt idx="995">
                <c:v>39819</c:v>
              </c:pt>
              <c:pt idx="996">
                <c:v>39820</c:v>
              </c:pt>
              <c:pt idx="997">
                <c:v>39821</c:v>
              </c:pt>
              <c:pt idx="998">
                <c:v>39822</c:v>
              </c:pt>
              <c:pt idx="999">
                <c:v>39825</c:v>
              </c:pt>
              <c:pt idx="1000">
                <c:v>39826</c:v>
              </c:pt>
              <c:pt idx="1001">
                <c:v>39827</c:v>
              </c:pt>
              <c:pt idx="1002">
                <c:v>39828</c:v>
              </c:pt>
              <c:pt idx="1003">
                <c:v>39829</c:v>
              </c:pt>
              <c:pt idx="1004">
                <c:v>39832</c:v>
              </c:pt>
              <c:pt idx="1005">
                <c:v>39833</c:v>
              </c:pt>
              <c:pt idx="1006">
                <c:v>39834</c:v>
              </c:pt>
              <c:pt idx="1007">
                <c:v>39835</c:v>
              </c:pt>
              <c:pt idx="1008">
                <c:v>39836</c:v>
              </c:pt>
              <c:pt idx="1009">
                <c:v>39840</c:v>
              </c:pt>
              <c:pt idx="1010">
                <c:v>39841</c:v>
              </c:pt>
              <c:pt idx="1011">
                <c:v>39842</c:v>
              </c:pt>
              <c:pt idx="1012">
                <c:v>39843</c:v>
              </c:pt>
              <c:pt idx="1013">
                <c:v>39846</c:v>
              </c:pt>
              <c:pt idx="1014">
                <c:v>39847</c:v>
              </c:pt>
              <c:pt idx="1015">
                <c:v>39848</c:v>
              </c:pt>
              <c:pt idx="1016">
                <c:v>39849</c:v>
              </c:pt>
              <c:pt idx="1017">
                <c:v>39850</c:v>
              </c:pt>
              <c:pt idx="1018">
                <c:v>39853</c:v>
              </c:pt>
              <c:pt idx="1019">
                <c:v>39854</c:v>
              </c:pt>
              <c:pt idx="1020">
                <c:v>39855</c:v>
              </c:pt>
              <c:pt idx="1021">
                <c:v>39856</c:v>
              </c:pt>
              <c:pt idx="1022">
                <c:v>39857</c:v>
              </c:pt>
              <c:pt idx="1023">
                <c:v>39860</c:v>
              </c:pt>
              <c:pt idx="1024">
                <c:v>39861</c:v>
              </c:pt>
              <c:pt idx="1025">
                <c:v>39862</c:v>
              </c:pt>
              <c:pt idx="1026">
                <c:v>39863</c:v>
              </c:pt>
              <c:pt idx="1027">
                <c:v>39864</c:v>
              </c:pt>
              <c:pt idx="1028">
                <c:v>39867</c:v>
              </c:pt>
              <c:pt idx="1029">
                <c:v>39868</c:v>
              </c:pt>
              <c:pt idx="1030">
                <c:v>39869</c:v>
              </c:pt>
              <c:pt idx="1031">
                <c:v>39870</c:v>
              </c:pt>
              <c:pt idx="1032">
                <c:v>39871</c:v>
              </c:pt>
              <c:pt idx="1033">
                <c:v>39874</c:v>
              </c:pt>
              <c:pt idx="1034">
                <c:v>39875</c:v>
              </c:pt>
              <c:pt idx="1035">
                <c:v>39876</c:v>
              </c:pt>
              <c:pt idx="1036">
                <c:v>39877</c:v>
              </c:pt>
              <c:pt idx="1037">
                <c:v>39878</c:v>
              </c:pt>
              <c:pt idx="1038">
                <c:v>39881</c:v>
              </c:pt>
              <c:pt idx="1039">
                <c:v>39882</c:v>
              </c:pt>
              <c:pt idx="1040">
                <c:v>39883</c:v>
              </c:pt>
              <c:pt idx="1041">
                <c:v>39884</c:v>
              </c:pt>
              <c:pt idx="1042">
                <c:v>39885</c:v>
              </c:pt>
              <c:pt idx="1043">
                <c:v>39888</c:v>
              </c:pt>
              <c:pt idx="1044">
                <c:v>39889</c:v>
              </c:pt>
              <c:pt idx="1045">
                <c:v>39890</c:v>
              </c:pt>
              <c:pt idx="1046">
                <c:v>39891</c:v>
              </c:pt>
              <c:pt idx="1047">
                <c:v>39892</c:v>
              </c:pt>
              <c:pt idx="1048">
                <c:v>39895</c:v>
              </c:pt>
              <c:pt idx="1049">
                <c:v>39896</c:v>
              </c:pt>
              <c:pt idx="1050">
                <c:v>39897</c:v>
              </c:pt>
              <c:pt idx="1051">
                <c:v>39898</c:v>
              </c:pt>
              <c:pt idx="1052">
                <c:v>39899</c:v>
              </c:pt>
              <c:pt idx="1053">
                <c:v>39902</c:v>
              </c:pt>
              <c:pt idx="1054">
                <c:v>39903</c:v>
              </c:pt>
              <c:pt idx="1055">
                <c:v>39904</c:v>
              </c:pt>
              <c:pt idx="1056">
                <c:v>39905</c:v>
              </c:pt>
              <c:pt idx="1057">
                <c:v>39906</c:v>
              </c:pt>
              <c:pt idx="1058">
                <c:v>39909</c:v>
              </c:pt>
              <c:pt idx="1059">
                <c:v>39910</c:v>
              </c:pt>
              <c:pt idx="1060">
                <c:v>39911</c:v>
              </c:pt>
              <c:pt idx="1061">
                <c:v>39912</c:v>
              </c:pt>
              <c:pt idx="1062">
                <c:v>39917</c:v>
              </c:pt>
              <c:pt idx="1063">
                <c:v>39918</c:v>
              </c:pt>
              <c:pt idx="1064">
                <c:v>39919</c:v>
              </c:pt>
              <c:pt idx="1065">
                <c:v>39920</c:v>
              </c:pt>
              <c:pt idx="1066">
                <c:v>39923</c:v>
              </c:pt>
              <c:pt idx="1067">
                <c:v>39924</c:v>
              </c:pt>
              <c:pt idx="1068">
                <c:v>39925</c:v>
              </c:pt>
              <c:pt idx="1069">
                <c:v>39926</c:v>
              </c:pt>
              <c:pt idx="1070">
                <c:v>39927</c:v>
              </c:pt>
              <c:pt idx="1071">
                <c:v>39930</c:v>
              </c:pt>
              <c:pt idx="1072">
                <c:v>39931</c:v>
              </c:pt>
              <c:pt idx="1073">
                <c:v>39932</c:v>
              </c:pt>
              <c:pt idx="1074">
                <c:v>39933</c:v>
              </c:pt>
              <c:pt idx="1075">
                <c:v>39934</c:v>
              </c:pt>
              <c:pt idx="1076">
                <c:v>39937</c:v>
              </c:pt>
              <c:pt idx="1077">
                <c:v>39938</c:v>
              </c:pt>
              <c:pt idx="1078">
                <c:v>39939</c:v>
              </c:pt>
              <c:pt idx="1079">
                <c:v>39940</c:v>
              </c:pt>
              <c:pt idx="1080">
                <c:v>39941</c:v>
              </c:pt>
              <c:pt idx="1081">
                <c:v>39944</c:v>
              </c:pt>
              <c:pt idx="1082">
                <c:v>39945</c:v>
              </c:pt>
              <c:pt idx="1083">
                <c:v>39946</c:v>
              </c:pt>
              <c:pt idx="1084">
                <c:v>39947</c:v>
              </c:pt>
              <c:pt idx="1085">
                <c:v>39948</c:v>
              </c:pt>
              <c:pt idx="1086">
                <c:v>39951</c:v>
              </c:pt>
              <c:pt idx="1087">
                <c:v>39952</c:v>
              </c:pt>
              <c:pt idx="1088">
                <c:v>39953</c:v>
              </c:pt>
              <c:pt idx="1089">
                <c:v>39954</c:v>
              </c:pt>
              <c:pt idx="1090">
                <c:v>39955</c:v>
              </c:pt>
              <c:pt idx="1091">
                <c:v>39958</c:v>
              </c:pt>
              <c:pt idx="1092">
                <c:v>39959</c:v>
              </c:pt>
              <c:pt idx="1093">
                <c:v>39960</c:v>
              </c:pt>
              <c:pt idx="1094">
                <c:v>39961</c:v>
              </c:pt>
              <c:pt idx="1095">
                <c:v>39962</c:v>
              </c:pt>
              <c:pt idx="1096">
                <c:v>39965</c:v>
              </c:pt>
              <c:pt idx="1097">
                <c:v>39966</c:v>
              </c:pt>
              <c:pt idx="1098">
                <c:v>39967</c:v>
              </c:pt>
              <c:pt idx="1099">
                <c:v>39968</c:v>
              </c:pt>
              <c:pt idx="1100">
                <c:v>39969</c:v>
              </c:pt>
              <c:pt idx="1101">
                <c:v>39973</c:v>
              </c:pt>
              <c:pt idx="1102">
                <c:v>39974</c:v>
              </c:pt>
              <c:pt idx="1103">
                <c:v>39975</c:v>
              </c:pt>
              <c:pt idx="1104">
                <c:v>39976</c:v>
              </c:pt>
              <c:pt idx="1105">
                <c:v>39979</c:v>
              </c:pt>
              <c:pt idx="1106">
                <c:v>39980</c:v>
              </c:pt>
              <c:pt idx="1107">
                <c:v>39981</c:v>
              </c:pt>
              <c:pt idx="1108">
                <c:v>39982</c:v>
              </c:pt>
              <c:pt idx="1109">
                <c:v>39983</c:v>
              </c:pt>
              <c:pt idx="1110">
                <c:v>39986</c:v>
              </c:pt>
              <c:pt idx="1111">
                <c:v>39987</c:v>
              </c:pt>
              <c:pt idx="1112">
                <c:v>39988</c:v>
              </c:pt>
              <c:pt idx="1113">
                <c:v>39989</c:v>
              </c:pt>
              <c:pt idx="1114">
                <c:v>39990</c:v>
              </c:pt>
              <c:pt idx="1115">
                <c:v>39993</c:v>
              </c:pt>
              <c:pt idx="1116">
                <c:v>39994</c:v>
              </c:pt>
              <c:pt idx="1117">
                <c:v>39995</c:v>
              </c:pt>
              <c:pt idx="1118">
                <c:v>39996</c:v>
              </c:pt>
              <c:pt idx="1119">
                <c:v>39997</c:v>
              </c:pt>
              <c:pt idx="1120">
                <c:v>40000</c:v>
              </c:pt>
              <c:pt idx="1121">
                <c:v>40001</c:v>
              </c:pt>
              <c:pt idx="1122">
                <c:v>40002</c:v>
              </c:pt>
              <c:pt idx="1123">
                <c:v>40003</c:v>
              </c:pt>
              <c:pt idx="1124">
                <c:v>40004</c:v>
              </c:pt>
              <c:pt idx="1125">
                <c:v>40007</c:v>
              </c:pt>
              <c:pt idx="1126">
                <c:v>40008</c:v>
              </c:pt>
              <c:pt idx="1127">
                <c:v>40009</c:v>
              </c:pt>
              <c:pt idx="1128">
                <c:v>40010</c:v>
              </c:pt>
              <c:pt idx="1129">
                <c:v>40011</c:v>
              </c:pt>
              <c:pt idx="1130">
                <c:v>40014</c:v>
              </c:pt>
              <c:pt idx="1131">
                <c:v>40015</c:v>
              </c:pt>
              <c:pt idx="1132">
                <c:v>40016</c:v>
              </c:pt>
              <c:pt idx="1133">
                <c:v>40017</c:v>
              </c:pt>
              <c:pt idx="1134">
                <c:v>40018</c:v>
              </c:pt>
              <c:pt idx="1135">
                <c:v>40021</c:v>
              </c:pt>
              <c:pt idx="1136">
                <c:v>40022</c:v>
              </c:pt>
              <c:pt idx="1137">
                <c:v>40023</c:v>
              </c:pt>
              <c:pt idx="1138">
                <c:v>40024</c:v>
              </c:pt>
              <c:pt idx="1139">
                <c:v>40025</c:v>
              </c:pt>
              <c:pt idx="1140">
                <c:v>40028</c:v>
              </c:pt>
              <c:pt idx="1141">
                <c:v>40029</c:v>
              </c:pt>
              <c:pt idx="1142">
                <c:v>40030</c:v>
              </c:pt>
              <c:pt idx="1143">
                <c:v>40031</c:v>
              </c:pt>
              <c:pt idx="1144">
                <c:v>40032</c:v>
              </c:pt>
              <c:pt idx="1145">
                <c:v>40035</c:v>
              </c:pt>
              <c:pt idx="1146">
                <c:v>40036</c:v>
              </c:pt>
              <c:pt idx="1147">
                <c:v>40037</c:v>
              </c:pt>
              <c:pt idx="1148">
                <c:v>40038</c:v>
              </c:pt>
              <c:pt idx="1149">
                <c:v>40039</c:v>
              </c:pt>
              <c:pt idx="1150">
                <c:v>40042</c:v>
              </c:pt>
              <c:pt idx="1151">
                <c:v>40043</c:v>
              </c:pt>
              <c:pt idx="1152">
                <c:v>40044</c:v>
              </c:pt>
              <c:pt idx="1153">
                <c:v>40045</c:v>
              </c:pt>
              <c:pt idx="1154">
                <c:v>40046</c:v>
              </c:pt>
              <c:pt idx="1155">
                <c:v>40049</c:v>
              </c:pt>
              <c:pt idx="1156">
                <c:v>40050</c:v>
              </c:pt>
              <c:pt idx="1157">
                <c:v>40051</c:v>
              </c:pt>
              <c:pt idx="1158">
                <c:v>40052</c:v>
              </c:pt>
              <c:pt idx="1159">
                <c:v>40053</c:v>
              </c:pt>
              <c:pt idx="1160">
                <c:v>40056</c:v>
              </c:pt>
              <c:pt idx="1161">
                <c:v>40057</c:v>
              </c:pt>
              <c:pt idx="1162">
                <c:v>40058</c:v>
              </c:pt>
              <c:pt idx="1163">
                <c:v>40059</c:v>
              </c:pt>
              <c:pt idx="1164">
                <c:v>40060</c:v>
              </c:pt>
              <c:pt idx="1165">
                <c:v>40063</c:v>
              </c:pt>
              <c:pt idx="1166">
                <c:v>40064</c:v>
              </c:pt>
              <c:pt idx="1167">
                <c:v>40065</c:v>
              </c:pt>
              <c:pt idx="1168">
                <c:v>40066</c:v>
              </c:pt>
              <c:pt idx="1169">
                <c:v>40067</c:v>
              </c:pt>
              <c:pt idx="1170">
                <c:v>40070</c:v>
              </c:pt>
              <c:pt idx="1171">
                <c:v>40071</c:v>
              </c:pt>
              <c:pt idx="1172">
                <c:v>40072</c:v>
              </c:pt>
              <c:pt idx="1173">
                <c:v>40073</c:v>
              </c:pt>
              <c:pt idx="1174">
                <c:v>40074</c:v>
              </c:pt>
              <c:pt idx="1175">
                <c:v>40077</c:v>
              </c:pt>
              <c:pt idx="1176">
                <c:v>40078</c:v>
              </c:pt>
              <c:pt idx="1177">
                <c:v>40079</c:v>
              </c:pt>
              <c:pt idx="1178">
                <c:v>40080</c:v>
              </c:pt>
              <c:pt idx="1179">
                <c:v>40081</c:v>
              </c:pt>
              <c:pt idx="1180">
                <c:v>40084</c:v>
              </c:pt>
              <c:pt idx="1181">
                <c:v>40085</c:v>
              </c:pt>
              <c:pt idx="1182">
                <c:v>40086</c:v>
              </c:pt>
              <c:pt idx="1183">
                <c:v>40087</c:v>
              </c:pt>
              <c:pt idx="1184">
                <c:v>40088</c:v>
              </c:pt>
              <c:pt idx="1185">
                <c:v>40091</c:v>
              </c:pt>
              <c:pt idx="1186">
                <c:v>40092</c:v>
              </c:pt>
              <c:pt idx="1187">
                <c:v>40093</c:v>
              </c:pt>
              <c:pt idx="1188">
                <c:v>40094</c:v>
              </c:pt>
              <c:pt idx="1189">
                <c:v>40095</c:v>
              </c:pt>
              <c:pt idx="1190">
                <c:v>40098</c:v>
              </c:pt>
              <c:pt idx="1191">
                <c:v>40099</c:v>
              </c:pt>
              <c:pt idx="1192">
                <c:v>40100</c:v>
              </c:pt>
              <c:pt idx="1193">
                <c:v>40101</c:v>
              </c:pt>
              <c:pt idx="1194">
                <c:v>40102</c:v>
              </c:pt>
              <c:pt idx="1195">
                <c:v>40105</c:v>
              </c:pt>
              <c:pt idx="1196">
                <c:v>40106</c:v>
              </c:pt>
              <c:pt idx="1197">
                <c:v>40107</c:v>
              </c:pt>
              <c:pt idx="1198">
                <c:v>40108</c:v>
              </c:pt>
              <c:pt idx="1199">
                <c:v>40109</c:v>
              </c:pt>
              <c:pt idx="1200">
                <c:v>40112</c:v>
              </c:pt>
              <c:pt idx="1201">
                <c:v>40113</c:v>
              </c:pt>
              <c:pt idx="1202">
                <c:v>40114</c:v>
              </c:pt>
              <c:pt idx="1203">
                <c:v>40115</c:v>
              </c:pt>
              <c:pt idx="1204">
                <c:v>40116</c:v>
              </c:pt>
              <c:pt idx="1205">
                <c:v>40119</c:v>
              </c:pt>
              <c:pt idx="1206">
                <c:v>40120</c:v>
              </c:pt>
              <c:pt idx="1207">
                <c:v>40121</c:v>
              </c:pt>
              <c:pt idx="1208">
                <c:v>40122</c:v>
              </c:pt>
              <c:pt idx="1209">
                <c:v>40123</c:v>
              </c:pt>
              <c:pt idx="1210">
                <c:v>40126</c:v>
              </c:pt>
              <c:pt idx="1211">
                <c:v>40127</c:v>
              </c:pt>
              <c:pt idx="1212">
                <c:v>40128</c:v>
              </c:pt>
              <c:pt idx="1213">
                <c:v>40129</c:v>
              </c:pt>
              <c:pt idx="1214">
                <c:v>40130</c:v>
              </c:pt>
              <c:pt idx="1215">
                <c:v>40133</c:v>
              </c:pt>
              <c:pt idx="1216">
                <c:v>40134</c:v>
              </c:pt>
              <c:pt idx="1217">
                <c:v>40135</c:v>
              </c:pt>
              <c:pt idx="1218">
                <c:v>40136</c:v>
              </c:pt>
              <c:pt idx="1219">
                <c:v>40137</c:v>
              </c:pt>
              <c:pt idx="1220">
                <c:v>40140</c:v>
              </c:pt>
              <c:pt idx="1221">
                <c:v>40141</c:v>
              </c:pt>
              <c:pt idx="1222">
                <c:v>40142</c:v>
              </c:pt>
              <c:pt idx="1223">
                <c:v>40143</c:v>
              </c:pt>
              <c:pt idx="1224">
                <c:v>40144</c:v>
              </c:pt>
              <c:pt idx="1225">
                <c:v>40147</c:v>
              </c:pt>
              <c:pt idx="1226">
                <c:v>40148</c:v>
              </c:pt>
              <c:pt idx="1227">
                <c:v>40149</c:v>
              </c:pt>
              <c:pt idx="1228">
                <c:v>40150</c:v>
              </c:pt>
              <c:pt idx="1229">
                <c:v>40151</c:v>
              </c:pt>
              <c:pt idx="1230">
                <c:v>40154</c:v>
              </c:pt>
              <c:pt idx="1231">
                <c:v>40155</c:v>
              </c:pt>
              <c:pt idx="1232">
                <c:v>40156</c:v>
              </c:pt>
              <c:pt idx="1233">
                <c:v>40157</c:v>
              </c:pt>
              <c:pt idx="1234">
                <c:v>40158</c:v>
              </c:pt>
              <c:pt idx="1235">
                <c:v>40161</c:v>
              </c:pt>
              <c:pt idx="1236">
                <c:v>40162</c:v>
              </c:pt>
              <c:pt idx="1237">
                <c:v>40163</c:v>
              </c:pt>
              <c:pt idx="1238">
                <c:v>40164</c:v>
              </c:pt>
              <c:pt idx="1239">
                <c:v>40165</c:v>
              </c:pt>
              <c:pt idx="1240">
                <c:v>40168</c:v>
              </c:pt>
              <c:pt idx="1241">
                <c:v>40169</c:v>
              </c:pt>
              <c:pt idx="1242">
                <c:v>40170</c:v>
              </c:pt>
              <c:pt idx="1243">
                <c:v>40171</c:v>
              </c:pt>
              <c:pt idx="1244">
                <c:v>40176</c:v>
              </c:pt>
              <c:pt idx="1245">
                <c:v>40177</c:v>
              </c:pt>
              <c:pt idx="1246">
                <c:v>40178</c:v>
              </c:pt>
              <c:pt idx="1247">
                <c:v>40182</c:v>
              </c:pt>
              <c:pt idx="1248">
                <c:v>40183</c:v>
              </c:pt>
              <c:pt idx="1249">
                <c:v>40184</c:v>
              </c:pt>
              <c:pt idx="1250">
                <c:v>40185</c:v>
              </c:pt>
              <c:pt idx="1251">
                <c:v>40186</c:v>
              </c:pt>
              <c:pt idx="1252">
                <c:v>40189</c:v>
              </c:pt>
              <c:pt idx="1253">
                <c:v>40190</c:v>
              </c:pt>
              <c:pt idx="1254">
                <c:v>40191</c:v>
              </c:pt>
              <c:pt idx="1255">
                <c:v>40192</c:v>
              </c:pt>
              <c:pt idx="1256">
                <c:v>40193</c:v>
              </c:pt>
              <c:pt idx="1257">
                <c:v>40196</c:v>
              </c:pt>
              <c:pt idx="1258">
                <c:v>40197</c:v>
              </c:pt>
              <c:pt idx="1259">
                <c:v>40198</c:v>
              </c:pt>
              <c:pt idx="1260">
                <c:v>40199</c:v>
              </c:pt>
              <c:pt idx="1261">
                <c:v>40200</c:v>
              </c:pt>
              <c:pt idx="1262">
                <c:v>40203</c:v>
              </c:pt>
              <c:pt idx="1263">
                <c:v>40205</c:v>
              </c:pt>
              <c:pt idx="1264">
                <c:v>40206</c:v>
              </c:pt>
              <c:pt idx="1265">
                <c:v>40207</c:v>
              </c:pt>
              <c:pt idx="1266">
                <c:v>40210</c:v>
              </c:pt>
              <c:pt idx="1267">
                <c:v>40211</c:v>
              </c:pt>
              <c:pt idx="1268">
                <c:v>40212</c:v>
              </c:pt>
              <c:pt idx="1269">
                <c:v>40213</c:v>
              </c:pt>
              <c:pt idx="1270">
                <c:v>40214</c:v>
              </c:pt>
              <c:pt idx="1271">
                <c:v>40217</c:v>
              </c:pt>
              <c:pt idx="1272">
                <c:v>40218</c:v>
              </c:pt>
              <c:pt idx="1273">
                <c:v>40219</c:v>
              </c:pt>
              <c:pt idx="1274">
                <c:v>40220</c:v>
              </c:pt>
              <c:pt idx="1275">
                <c:v>40221</c:v>
              </c:pt>
              <c:pt idx="1276">
                <c:v>40224</c:v>
              </c:pt>
              <c:pt idx="1277">
                <c:v>40225</c:v>
              </c:pt>
              <c:pt idx="1278">
                <c:v>40226</c:v>
              </c:pt>
              <c:pt idx="1279">
                <c:v>40227</c:v>
              </c:pt>
              <c:pt idx="1280">
                <c:v>40228</c:v>
              </c:pt>
              <c:pt idx="1281">
                <c:v>40231</c:v>
              </c:pt>
              <c:pt idx="1282">
                <c:v>40232</c:v>
              </c:pt>
              <c:pt idx="1283">
                <c:v>40233</c:v>
              </c:pt>
              <c:pt idx="1284">
                <c:v>40234</c:v>
              </c:pt>
              <c:pt idx="1285">
                <c:v>40235</c:v>
              </c:pt>
              <c:pt idx="1286">
                <c:v>40238</c:v>
              </c:pt>
              <c:pt idx="1287">
                <c:v>40239</c:v>
              </c:pt>
              <c:pt idx="1288">
                <c:v>40240</c:v>
              </c:pt>
              <c:pt idx="1289">
                <c:v>40241</c:v>
              </c:pt>
              <c:pt idx="1290">
                <c:v>40242</c:v>
              </c:pt>
              <c:pt idx="1291">
                <c:v>40245</c:v>
              </c:pt>
              <c:pt idx="1292">
                <c:v>40246</c:v>
              </c:pt>
              <c:pt idx="1293">
                <c:v>40247</c:v>
              </c:pt>
              <c:pt idx="1294">
                <c:v>40248</c:v>
              </c:pt>
              <c:pt idx="1295">
                <c:v>40249</c:v>
              </c:pt>
              <c:pt idx="1296">
                <c:v>40252</c:v>
              </c:pt>
              <c:pt idx="1297">
                <c:v>40253</c:v>
              </c:pt>
              <c:pt idx="1298">
                <c:v>40254</c:v>
              </c:pt>
              <c:pt idx="1299">
                <c:v>40255</c:v>
              </c:pt>
              <c:pt idx="1300">
                <c:v>40256</c:v>
              </c:pt>
              <c:pt idx="1301">
                <c:v>40259</c:v>
              </c:pt>
              <c:pt idx="1302">
                <c:v>40260</c:v>
              </c:pt>
              <c:pt idx="1303">
                <c:v>40261</c:v>
              </c:pt>
              <c:pt idx="1304">
                <c:v>40262</c:v>
              </c:pt>
              <c:pt idx="1305">
                <c:v>40263</c:v>
              </c:pt>
              <c:pt idx="1306">
                <c:v>40266</c:v>
              </c:pt>
              <c:pt idx="1307">
                <c:v>40267</c:v>
              </c:pt>
              <c:pt idx="1308">
                <c:v>40268</c:v>
              </c:pt>
              <c:pt idx="1309">
                <c:v>40269</c:v>
              </c:pt>
              <c:pt idx="1310">
                <c:v>40274</c:v>
              </c:pt>
              <c:pt idx="1311">
                <c:v>40275</c:v>
              </c:pt>
              <c:pt idx="1312">
                <c:v>40276</c:v>
              </c:pt>
              <c:pt idx="1313">
                <c:v>40277</c:v>
              </c:pt>
              <c:pt idx="1314">
                <c:v>40280</c:v>
              </c:pt>
              <c:pt idx="1315">
                <c:v>40281</c:v>
              </c:pt>
              <c:pt idx="1316">
                <c:v>40282</c:v>
              </c:pt>
              <c:pt idx="1317">
                <c:v>40283</c:v>
              </c:pt>
              <c:pt idx="1318">
                <c:v>40284</c:v>
              </c:pt>
              <c:pt idx="1319">
                <c:v>40287</c:v>
              </c:pt>
              <c:pt idx="1320">
                <c:v>40288</c:v>
              </c:pt>
              <c:pt idx="1321">
                <c:v>40289</c:v>
              </c:pt>
              <c:pt idx="1322">
                <c:v>40290</c:v>
              </c:pt>
              <c:pt idx="1323">
                <c:v>40291</c:v>
              </c:pt>
              <c:pt idx="1324">
                <c:v>40295</c:v>
              </c:pt>
              <c:pt idx="1325">
                <c:v>40296</c:v>
              </c:pt>
              <c:pt idx="1326">
                <c:v>40297</c:v>
              </c:pt>
              <c:pt idx="1327">
                <c:v>40298</c:v>
              </c:pt>
              <c:pt idx="1328">
                <c:v>40301</c:v>
              </c:pt>
              <c:pt idx="1329">
                <c:v>40302</c:v>
              </c:pt>
              <c:pt idx="1330">
                <c:v>40303</c:v>
              </c:pt>
              <c:pt idx="1331">
                <c:v>40304</c:v>
              </c:pt>
              <c:pt idx="1332">
                <c:v>40305</c:v>
              </c:pt>
              <c:pt idx="1333">
                <c:v>40308</c:v>
              </c:pt>
              <c:pt idx="1334">
                <c:v>40309</c:v>
              </c:pt>
              <c:pt idx="1335">
                <c:v>40310</c:v>
              </c:pt>
              <c:pt idx="1336">
                <c:v>40311</c:v>
              </c:pt>
              <c:pt idx="1337">
                <c:v>40312</c:v>
              </c:pt>
              <c:pt idx="1338">
                <c:v>40315</c:v>
              </c:pt>
              <c:pt idx="1339">
                <c:v>40316</c:v>
              </c:pt>
              <c:pt idx="1340">
                <c:v>40317</c:v>
              </c:pt>
              <c:pt idx="1341">
                <c:v>40318</c:v>
              </c:pt>
              <c:pt idx="1342">
                <c:v>40319</c:v>
              </c:pt>
              <c:pt idx="1343">
                <c:v>40322</c:v>
              </c:pt>
              <c:pt idx="1344">
                <c:v>40323</c:v>
              </c:pt>
              <c:pt idx="1345">
                <c:v>40324</c:v>
              </c:pt>
              <c:pt idx="1346">
                <c:v>40325</c:v>
              </c:pt>
              <c:pt idx="1347">
                <c:v>40326</c:v>
              </c:pt>
              <c:pt idx="1348">
                <c:v>40329</c:v>
              </c:pt>
              <c:pt idx="1349">
                <c:v>40330</c:v>
              </c:pt>
              <c:pt idx="1350">
                <c:v>40331</c:v>
              </c:pt>
              <c:pt idx="1351">
                <c:v>40332</c:v>
              </c:pt>
              <c:pt idx="1352">
                <c:v>40333</c:v>
              </c:pt>
              <c:pt idx="1353">
                <c:v>40336</c:v>
              </c:pt>
              <c:pt idx="1354">
                <c:v>40337</c:v>
              </c:pt>
              <c:pt idx="1355">
                <c:v>40338</c:v>
              </c:pt>
              <c:pt idx="1356">
                <c:v>40339</c:v>
              </c:pt>
              <c:pt idx="1357">
                <c:v>40340</c:v>
              </c:pt>
              <c:pt idx="1358">
                <c:v>40344</c:v>
              </c:pt>
              <c:pt idx="1359">
                <c:v>40345</c:v>
              </c:pt>
              <c:pt idx="1360">
                <c:v>40346</c:v>
              </c:pt>
              <c:pt idx="1361">
                <c:v>40347</c:v>
              </c:pt>
              <c:pt idx="1362">
                <c:v>40350</c:v>
              </c:pt>
              <c:pt idx="1363">
                <c:v>40351</c:v>
              </c:pt>
              <c:pt idx="1364">
                <c:v>40352</c:v>
              </c:pt>
              <c:pt idx="1365">
                <c:v>40353</c:v>
              </c:pt>
              <c:pt idx="1366">
                <c:v>40354</c:v>
              </c:pt>
              <c:pt idx="1367">
                <c:v>40357</c:v>
              </c:pt>
              <c:pt idx="1368">
                <c:v>40358</c:v>
              </c:pt>
              <c:pt idx="1369">
                <c:v>40359</c:v>
              </c:pt>
              <c:pt idx="1370">
                <c:v>40360</c:v>
              </c:pt>
              <c:pt idx="1371">
                <c:v>40361</c:v>
              </c:pt>
              <c:pt idx="1372">
                <c:v>40364</c:v>
              </c:pt>
              <c:pt idx="1373">
                <c:v>40365</c:v>
              </c:pt>
              <c:pt idx="1374">
                <c:v>40366</c:v>
              </c:pt>
              <c:pt idx="1375">
                <c:v>40367</c:v>
              </c:pt>
              <c:pt idx="1376">
                <c:v>40368</c:v>
              </c:pt>
              <c:pt idx="1377">
                <c:v>40371</c:v>
              </c:pt>
              <c:pt idx="1378">
                <c:v>40372</c:v>
              </c:pt>
              <c:pt idx="1379">
                <c:v>40373</c:v>
              </c:pt>
              <c:pt idx="1380">
                <c:v>40374</c:v>
              </c:pt>
              <c:pt idx="1381">
                <c:v>40375</c:v>
              </c:pt>
              <c:pt idx="1382">
                <c:v>40378</c:v>
              </c:pt>
              <c:pt idx="1383">
                <c:v>40379</c:v>
              </c:pt>
              <c:pt idx="1384">
                <c:v>40380</c:v>
              </c:pt>
              <c:pt idx="1385">
                <c:v>40381</c:v>
              </c:pt>
              <c:pt idx="1386">
                <c:v>40382</c:v>
              </c:pt>
              <c:pt idx="1387">
                <c:v>40385</c:v>
              </c:pt>
              <c:pt idx="1388">
                <c:v>40386</c:v>
              </c:pt>
              <c:pt idx="1389">
                <c:v>40387</c:v>
              </c:pt>
              <c:pt idx="1390">
                <c:v>40388</c:v>
              </c:pt>
              <c:pt idx="1391">
                <c:v>40389</c:v>
              </c:pt>
              <c:pt idx="1392">
                <c:v>40392</c:v>
              </c:pt>
              <c:pt idx="1393">
                <c:v>40393</c:v>
              </c:pt>
              <c:pt idx="1394">
                <c:v>40394</c:v>
              </c:pt>
              <c:pt idx="1395">
                <c:v>40395</c:v>
              </c:pt>
              <c:pt idx="1396">
                <c:v>40396</c:v>
              </c:pt>
              <c:pt idx="1397">
                <c:v>40399</c:v>
              </c:pt>
              <c:pt idx="1398">
                <c:v>40400</c:v>
              </c:pt>
              <c:pt idx="1399">
                <c:v>40401</c:v>
              </c:pt>
              <c:pt idx="1400">
                <c:v>40402</c:v>
              </c:pt>
              <c:pt idx="1401">
                <c:v>40403</c:v>
              </c:pt>
              <c:pt idx="1402">
                <c:v>40406</c:v>
              </c:pt>
              <c:pt idx="1403">
                <c:v>40407</c:v>
              </c:pt>
              <c:pt idx="1404">
                <c:v>40408</c:v>
              </c:pt>
              <c:pt idx="1405">
                <c:v>40409</c:v>
              </c:pt>
              <c:pt idx="1406">
                <c:v>40410</c:v>
              </c:pt>
              <c:pt idx="1407">
                <c:v>40413</c:v>
              </c:pt>
              <c:pt idx="1408">
                <c:v>40414</c:v>
              </c:pt>
              <c:pt idx="1409">
                <c:v>40415</c:v>
              </c:pt>
              <c:pt idx="1410">
                <c:v>40416</c:v>
              </c:pt>
              <c:pt idx="1411">
                <c:v>40417</c:v>
              </c:pt>
              <c:pt idx="1412">
                <c:v>40420</c:v>
              </c:pt>
              <c:pt idx="1413">
                <c:v>40421</c:v>
              </c:pt>
              <c:pt idx="1414">
                <c:v>40422</c:v>
              </c:pt>
              <c:pt idx="1415">
                <c:v>40423</c:v>
              </c:pt>
              <c:pt idx="1416">
                <c:v>40424</c:v>
              </c:pt>
              <c:pt idx="1417">
                <c:v>40427</c:v>
              </c:pt>
              <c:pt idx="1418">
                <c:v>40428</c:v>
              </c:pt>
              <c:pt idx="1419">
                <c:v>40429</c:v>
              </c:pt>
              <c:pt idx="1420">
                <c:v>40430</c:v>
              </c:pt>
              <c:pt idx="1421">
                <c:v>40431</c:v>
              </c:pt>
              <c:pt idx="1422">
                <c:v>40434</c:v>
              </c:pt>
              <c:pt idx="1423">
                <c:v>40435</c:v>
              </c:pt>
              <c:pt idx="1424">
                <c:v>40436</c:v>
              </c:pt>
              <c:pt idx="1425">
                <c:v>40437</c:v>
              </c:pt>
              <c:pt idx="1426">
                <c:v>40438</c:v>
              </c:pt>
              <c:pt idx="1427">
                <c:v>40441</c:v>
              </c:pt>
              <c:pt idx="1428">
                <c:v>40442</c:v>
              </c:pt>
              <c:pt idx="1429">
                <c:v>40443</c:v>
              </c:pt>
              <c:pt idx="1430">
                <c:v>40444</c:v>
              </c:pt>
              <c:pt idx="1431">
                <c:v>40445</c:v>
              </c:pt>
              <c:pt idx="1432">
                <c:v>40448</c:v>
              </c:pt>
              <c:pt idx="1433">
                <c:v>40449</c:v>
              </c:pt>
              <c:pt idx="1434">
                <c:v>40450</c:v>
              </c:pt>
              <c:pt idx="1435">
                <c:v>40451</c:v>
              </c:pt>
              <c:pt idx="1436">
                <c:v>40452</c:v>
              </c:pt>
              <c:pt idx="1437">
                <c:v>40455</c:v>
              </c:pt>
              <c:pt idx="1438">
                <c:v>40456</c:v>
              </c:pt>
              <c:pt idx="1439">
                <c:v>40457</c:v>
              </c:pt>
              <c:pt idx="1440">
                <c:v>40458</c:v>
              </c:pt>
              <c:pt idx="1441">
                <c:v>40459</c:v>
              </c:pt>
              <c:pt idx="1442">
                <c:v>40462</c:v>
              </c:pt>
              <c:pt idx="1443">
                <c:v>40463</c:v>
              </c:pt>
              <c:pt idx="1444">
                <c:v>40464</c:v>
              </c:pt>
              <c:pt idx="1445">
                <c:v>40465</c:v>
              </c:pt>
              <c:pt idx="1446">
                <c:v>40466</c:v>
              </c:pt>
              <c:pt idx="1447">
                <c:v>40469</c:v>
              </c:pt>
              <c:pt idx="1448">
                <c:v>40470</c:v>
              </c:pt>
              <c:pt idx="1449">
                <c:v>40471</c:v>
              </c:pt>
              <c:pt idx="1450">
                <c:v>40472</c:v>
              </c:pt>
              <c:pt idx="1451">
                <c:v>40473</c:v>
              </c:pt>
              <c:pt idx="1452">
                <c:v>40476</c:v>
              </c:pt>
              <c:pt idx="1453">
                <c:v>40477</c:v>
              </c:pt>
              <c:pt idx="1454">
                <c:v>40478</c:v>
              </c:pt>
              <c:pt idx="1455">
                <c:v>40479</c:v>
              </c:pt>
              <c:pt idx="1456">
                <c:v>40480</c:v>
              </c:pt>
              <c:pt idx="1457">
                <c:v>40483</c:v>
              </c:pt>
              <c:pt idx="1458">
                <c:v>40484</c:v>
              </c:pt>
              <c:pt idx="1459">
                <c:v>40485</c:v>
              </c:pt>
              <c:pt idx="1460">
                <c:v>40486</c:v>
              </c:pt>
              <c:pt idx="1461">
                <c:v>40487</c:v>
              </c:pt>
              <c:pt idx="1462">
                <c:v>40490</c:v>
              </c:pt>
              <c:pt idx="1463">
                <c:v>40491</c:v>
              </c:pt>
              <c:pt idx="1464">
                <c:v>40492</c:v>
              </c:pt>
              <c:pt idx="1465">
                <c:v>40493</c:v>
              </c:pt>
              <c:pt idx="1466">
                <c:v>40494</c:v>
              </c:pt>
              <c:pt idx="1467">
                <c:v>40497</c:v>
              </c:pt>
              <c:pt idx="1468">
                <c:v>40498</c:v>
              </c:pt>
              <c:pt idx="1469">
                <c:v>40499</c:v>
              </c:pt>
              <c:pt idx="1470">
                <c:v>40500</c:v>
              </c:pt>
              <c:pt idx="1471">
                <c:v>40501</c:v>
              </c:pt>
              <c:pt idx="1472">
                <c:v>40504</c:v>
              </c:pt>
              <c:pt idx="1473">
                <c:v>40505</c:v>
              </c:pt>
              <c:pt idx="1474">
                <c:v>40506</c:v>
              </c:pt>
              <c:pt idx="1475">
                <c:v>40507</c:v>
              </c:pt>
              <c:pt idx="1476">
                <c:v>40508</c:v>
              </c:pt>
              <c:pt idx="1477">
                <c:v>40511</c:v>
              </c:pt>
              <c:pt idx="1478">
                <c:v>40512</c:v>
              </c:pt>
              <c:pt idx="1479">
                <c:v>40513</c:v>
              </c:pt>
              <c:pt idx="1480">
                <c:v>40514</c:v>
              </c:pt>
              <c:pt idx="1481">
                <c:v>40515</c:v>
              </c:pt>
              <c:pt idx="1482">
                <c:v>40518</c:v>
              </c:pt>
              <c:pt idx="1483">
                <c:v>40519</c:v>
              </c:pt>
              <c:pt idx="1484">
                <c:v>40520</c:v>
              </c:pt>
              <c:pt idx="1485">
                <c:v>40521</c:v>
              </c:pt>
              <c:pt idx="1486">
                <c:v>40522</c:v>
              </c:pt>
              <c:pt idx="1487">
                <c:v>40525</c:v>
              </c:pt>
              <c:pt idx="1488">
                <c:v>40526</c:v>
              </c:pt>
              <c:pt idx="1489">
                <c:v>40527</c:v>
              </c:pt>
              <c:pt idx="1490">
                <c:v>40528</c:v>
              </c:pt>
              <c:pt idx="1491">
                <c:v>40529</c:v>
              </c:pt>
              <c:pt idx="1492">
                <c:v>40532</c:v>
              </c:pt>
              <c:pt idx="1493">
                <c:v>40533</c:v>
              </c:pt>
              <c:pt idx="1494">
                <c:v>40534</c:v>
              </c:pt>
              <c:pt idx="1495">
                <c:v>40535</c:v>
              </c:pt>
              <c:pt idx="1496">
                <c:v>40536</c:v>
              </c:pt>
              <c:pt idx="1497">
                <c:v>40541</c:v>
              </c:pt>
              <c:pt idx="1498">
                <c:v>40542</c:v>
              </c:pt>
              <c:pt idx="1499">
                <c:v>40543</c:v>
              </c:pt>
              <c:pt idx="1500">
                <c:v>40547</c:v>
              </c:pt>
              <c:pt idx="1501">
                <c:v>40548</c:v>
              </c:pt>
              <c:pt idx="1502">
                <c:v>40549</c:v>
              </c:pt>
              <c:pt idx="1503">
                <c:v>40550</c:v>
              </c:pt>
              <c:pt idx="1504">
                <c:v>40553</c:v>
              </c:pt>
              <c:pt idx="1505">
                <c:v>40554</c:v>
              </c:pt>
              <c:pt idx="1506">
                <c:v>40555</c:v>
              </c:pt>
              <c:pt idx="1507">
                <c:v>40556</c:v>
              </c:pt>
              <c:pt idx="1508">
                <c:v>40557</c:v>
              </c:pt>
              <c:pt idx="1509">
                <c:v>40560</c:v>
              </c:pt>
              <c:pt idx="1510">
                <c:v>40561</c:v>
              </c:pt>
              <c:pt idx="1511">
                <c:v>40562</c:v>
              </c:pt>
              <c:pt idx="1512">
                <c:v>40563</c:v>
              </c:pt>
              <c:pt idx="1513">
                <c:v>40564</c:v>
              </c:pt>
              <c:pt idx="1514">
                <c:v>40567</c:v>
              </c:pt>
              <c:pt idx="1515">
                <c:v>40568</c:v>
              </c:pt>
              <c:pt idx="1516">
                <c:v>40570</c:v>
              </c:pt>
              <c:pt idx="1517">
                <c:v>40571</c:v>
              </c:pt>
              <c:pt idx="1518">
                <c:v>40574</c:v>
              </c:pt>
              <c:pt idx="1519">
                <c:v>40575</c:v>
              </c:pt>
              <c:pt idx="1520">
                <c:v>40576</c:v>
              </c:pt>
              <c:pt idx="1521">
                <c:v>40577</c:v>
              </c:pt>
              <c:pt idx="1522">
                <c:v>40578</c:v>
              </c:pt>
              <c:pt idx="1523">
                <c:v>40581</c:v>
              </c:pt>
              <c:pt idx="1524">
                <c:v>40582</c:v>
              </c:pt>
              <c:pt idx="1525">
                <c:v>40583</c:v>
              </c:pt>
              <c:pt idx="1526">
                <c:v>40584</c:v>
              </c:pt>
              <c:pt idx="1527">
                <c:v>40585</c:v>
              </c:pt>
              <c:pt idx="1528">
                <c:v>40588</c:v>
              </c:pt>
              <c:pt idx="1529">
                <c:v>40589</c:v>
              </c:pt>
              <c:pt idx="1530">
                <c:v>40590</c:v>
              </c:pt>
              <c:pt idx="1531">
                <c:v>40591</c:v>
              </c:pt>
              <c:pt idx="1532">
                <c:v>40592</c:v>
              </c:pt>
              <c:pt idx="1533">
                <c:v>40595</c:v>
              </c:pt>
              <c:pt idx="1534">
                <c:v>40596</c:v>
              </c:pt>
              <c:pt idx="1535">
                <c:v>40597</c:v>
              </c:pt>
              <c:pt idx="1536">
                <c:v>40598</c:v>
              </c:pt>
              <c:pt idx="1537">
                <c:v>40599</c:v>
              </c:pt>
              <c:pt idx="1538">
                <c:v>40602</c:v>
              </c:pt>
              <c:pt idx="1539">
                <c:v>40603</c:v>
              </c:pt>
              <c:pt idx="1540">
                <c:v>40604</c:v>
              </c:pt>
              <c:pt idx="1541">
                <c:v>40605</c:v>
              </c:pt>
              <c:pt idx="1542">
                <c:v>40606</c:v>
              </c:pt>
              <c:pt idx="1543">
                <c:v>40609</c:v>
              </c:pt>
              <c:pt idx="1544">
                <c:v>40610</c:v>
              </c:pt>
              <c:pt idx="1545">
                <c:v>40611</c:v>
              </c:pt>
              <c:pt idx="1546">
                <c:v>40612</c:v>
              </c:pt>
              <c:pt idx="1547">
                <c:v>40613</c:v>
              </c:pt>
              <c:pt idx="1548">
                <c:v>40616</c:v>
              </c:pt>
              <c:pt idx="1549">
                <c:v>40617</c:v>
              </c:pt>
              <c:pt idx="1550">
                <c:v>40618</c:v>
              </c:pt>
              <c:pt idx="1551">
                <c:v>40619</c:v>
              </c:pt>
              <c:pt idx="1552">
                <c:v>40620</c:v>
              </c:pt>
              <c:pt idx="1553">
                <c:v>40623</c:v>
              </c:pt>
              <c:pt idx="1554">
                <c:v>40624</c:v>
              </c:pt>
              <c:pt idx="1555">
                <c:v>40625</c:v>
              </c:pt>
              <c:pt idx="1556">
                <c:v>40626</c:v>
              </c:pt>
              <c:pt idx="1557">
                <c:v>40627</c:v>
              </c:pt>
              <c:pt idx="1558">
                <c:v>40630</c:v>
              </c:pt>
              <c:pt idx="1559">
                <c:v>40631</c:v>
              </c:pt>
              <c:pt idx="1560">
                <c:v>40632</c:v>
              </c:pt>
              <c:pt idx="1561">
                <c:v>40633</c:v>
              </c:pt>
              <c:pt idx="1562">
                <c:v>40634</c:v>
              </c:pt>
              <c:pt idx="1563">
                <c:v>40637</c:v>
              </c:pt>
              <c:pt idx="1564">
                <c:v>40638</c:v>
              </c:pt>
              <c:pt idx="1565">
                <c:v>40639</c:v>
              </c:pt>
              <c:pt idx="1566">
                <c:v>40640</c:v>
              </c:pt>
              <c:pt idx="1567">
                <c:v>40641</c:v>
              </c:pt>
              <c:pt idx="1568">
                <c:v>40644</c:v>
              </c:pt>
              <c:pt idx="1569">
                <c:v>40645</c:v>
              </c:pt>
              <c:pt idx="1570">
                <c:v>40646</c:v>
              </c:pt>
              <c:pt idx="1571">
                <c:v>40647</c:v>
              </c:pt>
              <c:pt idx="1572">
                <c:v>40648</c:v>
              </c:pt>
              <c:pt idx="1573">
                <c:v>40651</c:v>
              </c:pt>
              <c:pt idx="1574">
                <c:v>40652</c:v>
              </c:pt>
              <c:pt idx="1575">
                <c:v>40653</c:v>
              </c:pt>
              <c:pt idx="1576">
                <c:v>40654</c:v>
              </c:pt>
              <c:pt idx="1577">
                <c:v>40660</c:v>
              </c:pt>
              <c:pt idx="1578">
                <c:v>40661</c:v>
              </c:pt>
              <c:pt idx="1579">
                <c:v>40662</c:v>
              </c:pt>
              <c:pt idx="1580">
                <c:v>40665</c:v>
              </c:pt>
              <c:pt idx="1581">
                <c:v>40666</c:v>
              </c:pt>
              <c:pt idx="1582">
                <c:v>40667</c:v>
              </c:pt>
              <c:pt idx="1583">
                <c:v>40668</c:v>
              </c:pt>
              <c:pt idx="1584">
                <c:v>40669</c:v>
              </c:pt>
              <c:pt idx="1585">
                <c:v>40672</c:v>
              </c:pt>
              <c:pt idx="1586">
                <c:v>40673</c:v>
              </c:pt>
              <c:pt idx="1587">
                <c:v>40674</c:v>
              </c:pt>
              <c:pt idx="1588">
                <c:v>40675</c:v>
              </c:pt>
              <c:pt idx="1589">
                <c:v>40676</c:v>
              </c:pt>
              <c:pt idx="1590">
                <c:v>40679</c:v>
              </c:pt>
              <c:pt idx="1591">
                <c:v>40680</c:v>
              </c:pt>
              <c:pt idx="1592">
                <c:v>40681</c:v>
              </c:pt>
              <c:pt idx="1593">
                <c:v>40682</c:v>
              </c:pt>
              <c:pt idx="1594">
                <c:v>40683</c:v>
              </c:pt>
              <c:pt idx="1595">
                <c:v>40686</c:v>
              </c:pt>
              <c:pt idx="1596">
                <c:v>40687</c:v>
              </c:pt>
              <c:pt idx="1597">
                <c:v>40688</c:v>
              </c:pt>
              <c:pt idx="1598">
                <c:v>40689</c:v>
              </c:pt>
              <c:pt idx="1599">
                <c:v>40690</c:v>
              </c:pt>
              <c:pt idx="1600">
                <c:v>40693</c:v>
              </c:pt>
              <c:pt idx="1601">
                <c:v>40694</c:v>
              </c:pt>
              <c:pt idx="1602">
                <c:v>40695</c:v>
              </c:pt>
              <c:pt idx="1603">
                <c:v>40696</c:v>
              </c:pt>
              <c:pt idx="1604">
                <c:v>40697</c:v>
              </c:pt>
              <c:pt idx="1605">
                <c:v>40700</c:v>
              </c:pt>
              <c:pt idx="1606">
                <c:v>40701</c:v>
              </c:pt>
              <c:pt idx="1607">
                <c:v>40702</c:v>
              </c:pt>
              <c:pt idx="1608">
                <c:v>40703</c:v>
              </c:pt>
              <c:pt idx="1609">
                <c:v>40704</c:v>
              </c:pt>
              <c:pt idx="1610">
                <c:v>40708</c:v>
              </c:pt>
              <c:pt idx="1611">
                <c:v>40709</c:v>
              </c:pt>
              <c:pt idx="1612">
                <c:v>40710</c:v>
              </c:pt>
              <c:pt idx="1613">
                <c:v>40711</c:v>
              </c:pt>
              <c:pt idx="1614">
                <c:v>40714</c:v>
              </c:pt>
              <c:pt idx="1615">
                <c:v>40715</c:v>
              </c:pt>
              <c:pt idx="1616">
                <c:v>40716</c:v>
              </c:pt>
              <c:pt idx="1617">
                <c:v>40717</c:v>
              </c:pt>
              <c:pt idx="1618">
                <c:v>40718</c:v>
              </c:pt>
              <c:pt idx="1619">
                <c:v>40721</c:v>
              </c:pt>
              <c:pt idx="1620">
                <c:v>40722</c:v>
              </c:pt>
              <c:pt idx="1621">
                <c:v>40723</c:v>
              </c:pt>
              <c:pt idx="1622">
                <c:v>40724</c:v>
              </c:pt>
              <c:pt idx="1623">
                <c:v>40725</c:v>
              </c:pt>
              <c:pt idx="1624">
                <c:v>40728</c:v>
              </c:pt>
              <c:pt idx="1625">
                <c:v>40729</c:v>
              </c:pt>
              <c:pt idx="1626">
                <c:v>40730</c:v>
              </c:pt>
              <c:pt idx="1627">
                <c:v>40731</c:v>
              </c:pt>
              <c:pt idx="1628">
                <c:v>40732</c:v>
              </c:pt>
              <c:pt idx="1629">
                <c:v>40735</c:v>
              </c:pt>
              <c:pt idx="1630">
                <c:v>40736</c:v>
              </c:pt>
              <c:pt idx="1631">
                <c:v>40737</c:v>
              </c:pt>
              <c:pt idx="1632">
                <c:v>40738</c:v>
              </c:pt>
              <c:pt idx="1633">
                <c:v>40739</c:v>
              </c:pt>
              <c:pt idx="1634">
                <c:v>40742</c:v>
              </c:pt>
              <c:pt idx="1635">
                <c:v>40743</c:v>
              </c:pt>
              <c:pt idx="1636">
                <c:v>40744</c:v>
              </c:pt>
              <c:pt idx="1637">
                <c:v>40745</c:v>
              </c:pt>
              <c:pt idx="1638">
                <c:v>40746</c:v>
              </c:pt>
              <c:pt idx="1639">
                <c:v>40749</c:v>
              </c:pt>
              <c:pt idx="1640">
                <c:v>40750</c:v>
              </c:pt>
              <c:pt idx="1641">
                <c:v>40751</c:v>
              </c:pt>
              <c:pt idx="1642">
                <c:v>40752</c:v>
              </c:pt>
              <c:pt idx="1643">
                <c:v>40753</c:v>
              </c:pt>
              <c:pt idx="1644">
                <c:v>40757</c:v>
              </c:pt>
              <c:pt idx="1645">
                <c:v>40758</c:v>
              </c:pt>
              <c:pt idx="1646">
                <c:v>40759</c:v>
              </c:pt>
              <c:pt idx="1647">
                <c:v>40760</c:v>
              </c:pt>
              <c:pt idx="1648">
                <c:v>40763</c:v>
              </c:pt>
              <c:pt idx="1649">
                <c:v>40764</c:v>
              </c:pt>
              <c:pt idx="1650">
                <c:v>40765</c:v>
              </c:pt>
              <c:pt idx="1651">
                <c:v>40766</c:v>
              </c:pt>
              <c:pt idx="1652">
                <c:v>40767</c:v>
              </c:pt>
              <c:pt idx="1653">
                <c:v>40770</c:v>
              </c:pt>
              <c:pt idx="1654">
                <c:v>40771</c:v>
              </c:pt>
              <c:pt idx="1655">
                <c:v>40772</c:v>
              </c:pt>
              <c:pt idx="1656">
                <c:v>40773</c:v>
              </c:pt>
              <c:pt idx="1657">
                <c:v>40774</c:v>
              </c:pt>
              <c:pt idx="1658">
                <c:v>40777</c:v>
              </c:pt>
              <c:pt idx="1659">
                <c:v>40778</c:v>
              </c:pt>
              <c:pt idx="1660">
                <c:v>40779</c:v>
              </c:pt>
              <c:pt idx="1661">
                <c:v>40780</c:v>
              </c:pt>
              <c:pt idx="1662">
                <c:v>40781</c:v>
              </c:pt>
              <c:pt idx="1663">
                <c:v>40784</c:v>
              </c:pt>
              <c:pt idx="1664">
                <c:v>40785</c:v>
              </c:pt>
              <c:pt idx="1665">
                <c:v>40786</c:v>
              </c:pt>
              <c:pt idx="1666">
                <c:v>40787</c:v>
              </c:pt>
              <c:pt idx="1667">
                <c:v>40788</c:v>
              </c:pt>
              <c:pt idx="1668">
                <c:v>40791</c:v>
              </c:pt>
              <c:pt idx="1669">
                <c:v>40792</c:v>
              </c:pt>
              <c:pt idx="1670">
                <c:v>40793</c:v>
              </c:pt>
              <c:pt idx="1671">
                <c:v>40794</c:v>
              </c:pt>
              <c:pt idx="1672">
                <c:v>40795</c:v>
              </c:pt>
              <c:pt idx="1673">
                <c:v>40798</c:v>
              </c:pt>
              <c:pt idx="1674">
                <c:v>40799</c:v>
              </c:pt>
              <c:pt idx="1675">
                <c:v>40800</c:v>
              </c:pt>
              <c:pt idx="1676">
                <c:v>40801</c:v>
              </c:pt>
              <c:pt idx="1677">
                <c:v>40802</c:v>
              </c:pt>
              <c:pt idx="1678">
                <c:v>40805</c:v>
              </c:pt>
              <c:pt idx="1679">
                <c:v>40806</c:v>
              </c:pt>
              <c:pt idx="1680">
                <c:v>40807</c:v>
              </c:pt>
              <c:pt idx="1681">
                <c:v>40808</c:v>
              </c:pt>
              <c:pt idx="1682">
                <c:v>40809</c:v>
              </c:pt>
              <c:pt idx="1683">
                <c:v>40812</c:v>
              </c:pt>
              <c:pt idx="1684">
                <c:v>40813</c:v>
              </c:pt>
              <c:pt idx="1685">
                <c:v>40814</c:v>
              </c:pt>
              <c:pt idx="1686">
                <c:v>40815</c:v>
              </c:pt>
              <c:pt idx="1687">
                <c:v>40816</c:v>
              </c:pt>
              <c:pt idx="1688">
                <c:v>40820</c:v>
              </c:pt>
              <c:pt idx="1689">
                <c:v>40821</c:v>
              </c:pt>
              <c:pt idx="1690">
                <c:v>40822</c:v>
              </c:pt>
              <c:pt idx="1691">
                <c:v>40823</c:v>
              </c:pt>
              <c:pt idx="1692">
                <c:v>40826</c:v>
              </c:pt>
              <c:pt idx="1693">
                <c:v>40827</c:v>
              </c:pt>
              <c:pt idx="1694">
                <c:v>40828</c:v>
              </c:pt>
              <c:pt idx="1695">
                <c:v>40829</c:v>
              </c:pt>
              <c:pt idx="1696">
                <c:v>40830</c:v>
              </c:pt>
              <c:pt idx="1697">
                <c:v>40833</c:v>
              </c:pt>
              <c:pt idx="1698">
                <c:v>40834</c:v>
              </c:pt>
              <c:pt idx="1699">
                <c:v>40835</c:v>
              </c:pt>
              <c:pt idx="1700">
                <c:v>40836</c:v>
              </c:pt>
              <c:pt idx="1701">
                <c:v>40837</c:v>
              </c:pt>
              <c:pt idx="1702">
                <c:v>40840</c:v>
              </c:pt>
              <c:pt idx="1703">
                <c:v>40841</c:v>
              </c:pt>
              <c:pt idx="1704">
                <c:v>40842</c:v>
              </c:pt>
              <c:pt idx="1705">
                <c:v>40843</c:v>
              </c:pt>
              <c:pt idx="1706">
                <c:v>40844</c:v>
              </c:pt>
              <c:pt idx="1707">
                <c:v>40847</c:v>
              </c:pt>
              <c:pt idx="1708">
                <c:v>40848</c:v>
              </c:pt>
              <c:pt idx="1709">
                <c:v>40849</c:v>
              </c:pt>
              <c:pt idx="1710">
                <c:v>40850</c:v>
              </c:pt>
              <c:pt idx="1711">
                <c:v>40851</c:v>
              </c:pt>
              <c:pt idx="1712">
                <c:v>40854</c:v>
              </c:pt>
              <c:pt idx="1713">
                <c:v>40855</c:v>
              </c:pt>
              <c:pt idx="1714">
                <c:v>40856</c:v>
              </c:pt>
              <c:pt idx="1715">
                <c:v>40857</c:v>
              </c:pt>
              <c:pt idx="1716">
                <c:v>40858</c:v>
              </c:pt>
              <c:pt idx="1717">
                <c:v>40861</c:v>
              </c:pt>
              <c:pt idx="1718">
                <c:v>40862</c:v>
              </c:pt>
              <c:pt idx="1719">
                <c:v>40863</c:v>
              </c:pt>
              <c:pt idx="1720">
                <c:v>40864</c:v>
              </c:pt>
              <c:pt idx="1721">
                <c:v>40865</c:v>
              </c:pt>
              <c:pt idx="1722">
                <c:v>40868</c:v>
              </c:pt>
              <c:pt idx="1723">
                <c:v>40869</c:v>
              </c:pt>
              <c:pt idx="1724">
                <c:v>40870</c:v>
              </c:pt>
              <c:pt idx="1725">
                <c:v>40871</c:v>
              </c:pt>
              <c:pt idx="1726">
                <c:v>40872</c:v>
              </c:pt>
              <c:pt idx="1727">
                <c:v>40875</c:v>
              </c:pt>
              <c:pt idx="1728">
                <c:v>40876</c:v>
              </c:pt>
              <c:pt idx="1729">
                <c:v>40877</c:v>
              </c:pt>
              <c:pt idx="1730">
                <c:v>40878</c:v>
              </c:pt>
              <c:pt idx="1731">
                <c:v>40879</c:v>
              </c:pt>
              <c:pt idx="1732">
                <c:v>40882</c:v>
              </c:pt>
              <c:pt idx="1733">
                <c:v>40883</c:v>
              </c:pt>
              <c:pt idx="1734">
                <c:v>40884</c:v>
              </c:pt>
              <c:pt idx="1735">
                <c:v>40885</c:v>
              </c:pt>
              <c:pt idx="1736">
                <c:v>40886</c:v>
              </c:pt>
              <c:pt idx="1737">
                <c:v>40889</c:v>
              </c:pt>
              <c:pt idx="1738">
                <c:v>40890</c:v>
              </c:pt>
              <c:pt idx="1739">
                <c:v>40891</c:v>
              </c:pt>
              <c:pt idx="1740">
                <c:v>40892</c:v>
              </c:pt>
              <c:pt idx="1741">
                <c:v>40893</c:v>
              </c:pt>
              <c:pt idx="1742">
                <c:v>40896</c:v>
              </c:pt>
              <c:pt idx="1743">
                <c:v>40897</c:v>
              </c:pt>
              <c:pt idx="1744">
                <c:v>40898</c:v>
              </c:pt>
              <c:pt idx="1745">
                <c:v>40899</c:v>
              </c:pt>
              <c:pt idx="1746">
                <c:v>40900</c:v>
              </c:pt>
              <c:pt idx="1747">
                <c:v>40905</c:v>
              </c:pt>
              <c:pt idx="1748">
                <c:v>40906</c:v>
              </c:pt>
              <c:pt idx="1749">
                <c:v>40907</c:v>
              </c:pt>
              <c:pt idx="1750">
                <c:v>40911</c:v>
              </c:pt>
              <c:pt idx="1751">
                <c:v>40912</c:v>
              </c:pt>
              <c:pt idx="1752">
                <c:v>40913</c:v>
              </c:pt>
              <c:pt idx="1753">
                <c:v>40914</c:v>
              </c:pt>
              <c:pt idx="1754">
                <c:v>40917</c:v>
              </c:pt>
              <c:pt idx="1755">
                <c:v>40918</c:v>
              </c:pt>
              <c:pt idx="1756">
                <c:v>40919</c:v>
              </c:pt>
              <c:pt idx="1757">
                <c:v>40920</c:v>
              </c:pt>
              <c:pt idx="1758">
                <c:v>40921</c:v>
              </c:pt>
              <c:pt idx="1759">
                <c:v>40924</c:v>
              </c:pt>
              <c:pt idx="1760">
                <c:v>40925</c:v>
              </c:pt>
              <c:pt idx="1761">
                <c:v>40926</c:v>
              </c:pt>
              <c:pt idx="1762">
                <c:v>40927</c:v>
              </c:pt>
              <c:pt idx="1763">
                <c:v>40928</c:v>
              </c:pt>
              <c:pt idx="1764">
                <c:v>40931</c:v>
              </c:pt>
              <c:pt idx="1765">
                <c:v>40932</c:v>
              </c:pt>
              <c:pt idx="1766">
                <c:v>40933</c:v>
              </c:pt>
              <c:pt idx="1767">
                <c:v>40935</c:v>
              </c:pt>
              <c:pt idx="1768">
                <c:v>40938</c:v>
              </c:pt>
              <c:pt idx="1769">
                <c:v>40939</c:v>
              </c:pt>
              <c:pt idx="1770">
                <c:v>40940</c:v>
              </c:pt>
              <c:pt idx="1771">
                <c:v>40941</c:v>
              </c:pt>
              <c:pt idx="1772">
                <c:v>40942</c:v>
              </c:pt>
              <c:pt idx="1773">
                <c:v>40945</c:v>
              </c:pt>
              <c:pt idx="1774">
                <c:v>40946</c:v>
              </c:pt>
              <c:pt idx="1775">
                <c:v>40947</c:v>
              </c:pt>
              <c:pt idx="1776">
                <c:v>40948</c:v>
              </c:pt>
              <c:pt idx="1777">
                <c:v>40949</c:v>
              </c:pt>
              <c:pt idx="1778">
                <c:v>40952</c:v>
              </c:pt>
              <c:pt idx="1779">
                <c:v>40953</c:v>
              </c:pt>
              <c:pt idx="1780">
                <c:v>40954</c:v>
              </c:pt>
              <c:pt idx="1781">
                <c:v>40955</c:v>
              </c:pt>
              <c:pt idx="1782">
                <c:v>40956</c:v>
              </c:pt>
              <c:pt idx="1783">
                <c:v>40959</c:v>
              </c:pt>
              <c:pt idx="1784">
                <c:v>40960</c:v>
              </c:pt>
              <c:pt idx="1785">
                <c:v>40961</c:v>
              </c:pt>
              <c:pt idx="1786">
                <c:v>40962</c:v>
              </c:pt>
              <c:pt idx="1787">
                <c:v>40963</c:v>
              </c:pt>
              <c:pt idx="1788">
                <c:v>40966</c:v>
              </c:pt>
              <c:pt idx="1789">
                <c:v>40967</c:v>
              </c:pt>
              <c:pt idx="1790">
                <c:v>40968</c:v>
              </c:pt>
              <c:pt idx="1791">
                <c:v>40969</c:v>
              </c:pt>
              <c:pt idx="1792">
                <c:v>40970</c:v>
              </c:pt>
              <c:pt idx="1793">
                <c:v>40973</c:v>
              </c:pt>
              <c:pt idx="1794">
                <c:v>40974</c:v>
              </c:pt>
              <c:pt idx="1795">
                <c:v>40975</c:v>
              </c:pt>
              <c:pt idx="1796">
                <c:v>40976</c:v>
              </c:pt>
              <c:pt idx="1797">
                <c:v>40977</c:v>
              </c:pt>
              <c:pt idx="1798">
                <c:v>40980</c:v>
              </c:pt>
              <c:pt idx="1799">
                <c:v>40981</c:v>
              </c:pt>
              <c:pt idx="1800">
                <c:v>40982</c:v>
              </c:pt>
              <c:pt idx="1801">
                <c:v>40983</c:v>
              </c:pt>
              <c:pt idx="1802">
                <c:v>40984</c:v>
              </c:pt>
              <c:pt idx="1803">
                <c:v>40987</c:v>
              </c:pt>
              <c:pt idx="1804">
                <c:v>40988</c:v>
              </c:pt>
              <c:pt idx="1805">
                <c:v>40989</c:v>
              </c:pt>
              <c:pt idx="1806">
                <c:v>40990</c:v>
              </c:pt>
              <c:pt idx="1807">
                <c:v>40991</c:v>
              </c:pt>
              <c:pt idx="1808">
                <c:v>40994</c:v>
              </c:pt>
              <c:pt idx="1809">
                <c:v>40995</c:v>
              </c:pt>
              <c:pt idx="1810">
                <c:v>40996</c:v>
              </c:pt>
              <c:pt idx="1811">
                <c:v>40997</c:v>
              </c:pt>
              <c:pt idx="1812">
                <c:v>40998</c:v>
              </c:pt>
              <c:pt idx="1813">
                <c:v>41001</c:v>
              </c:pt>
              <c:pt idx="1814">
                <c:v>41002</c:v>
              </c:pt>
              <c:pt idx="1815">
                <c:v>41003</c:v>
              </c:pt>
              <c:pt idx="1816">
                <c:v>41004</c:v>
              </c:pt>
              <c:pt idx="1817">
                <c:v>41009</c:v>
              </c:pt>
              <c:pt idx="1818">
                <c:v>41010</c:v>
              </c:pt>
              <c:pt idx="1819">
                <c:v>41011</c:v>
              </c:pt>
              <c:pt idx="1820">
                <c:v>41012</c:v>
              </c:pt>
              <c:pt idx="1821">
                <c:v>41015</c:v>
              </c:pt>
              <c:pt idx="1822">
                <c:v>41016</c:v>
              </c:pt>
              <c:pt idx="1823">
                <c:v>41017</c:v>
              </c:pt>
              <c:pt idx="1824">
                <c:v>41018</c:v>
              </c:pt>
              <c:pt idx="1825">
                <c:v>41019</c:v>
              </c:pt>
              <c:pt idx="1826">
                <c:v>41022</c:v>
              </c:pt>
              <c:pt idx="1827">
                <c:v>41023</c:v>
              </c:pt>
              <c:pt idx="1828">
                <c:v>41025</c:v>
              </c:pt>
              <c:pt idx="1829">
                <c:v>41026</c:v>
              </c:pt>
              <c:pt idx="1830">
                <c:v>41029</c:v>
              </c:pt>
              <c:pt idx="1831">
                <c:v>41030</c:v>
              </c:pt>
              <c:pt idx="1832">
                <c:v>41031</c:v>
              </c:pt>
              <c:pt idx="1833">
                <c:v>41032</c:v>
              </c:pt>
              <c:pt idx="1834">
                <c:v>41033</c:v>
              </c:pt>
              <c:pt idx="1835">
                <c:v>41036</c:v>
              </c:pt>
              <c:pt idx="1836">
                <c:v>41037</c:v>
              </c:pt>
              <c:pt idx="1837">
                <c:v>41038</c:v>
              </c:pt>
              <c:pt idx="1838">
                <c:v>41039</c:v>
              </c:pt>
              <c:pt idx="1839">
                <c:v>41040</c:v>
              </c:pt>
              <c:pt idx="1840">
                <c:v>41043</c:v>
              </c:pt>
              <c:pt idx="1841">
                <c:v>41044</c:v>
              </c:pt>
              <c:pt idx="1842">
                <c:v>41045</c:v>
              </c:pt>
              <c:pt idx="1843">
                <c:v>41046</c:v>
              </c:pt>
              <c:pt idx="1844">
                <c:v>41047</c:v>
              </c:pt>
              <c:pt idx="1845">
                <c:v>41050</c:v>
              </c:pt>
              <c:pt idx="1846">
                <c:v>41051</c:v>
              </c:pt>
              <c:pt idx="1847">
                <c:v>41052</c:v>
              </c:pt>
              <c:pt idx="1848">
                <c:v>41053</c:v>
              </c:pt>
              <c:pt idx="1849">
                <c:v>41054</c:v>
              </c:pt>
              <c:pt idx="1850">
                <c:v>41057</c:v>
              </c:pt>
              <c:pt idx="1851">
                <c:v>41058</c:v>
              </c:pt>
              <c:pt idx="1852">
                <c:v>41059</c:v>
              </c:pt>
              <c:pt idx="1853">
                <c:v>41060</c:v>
              </c:pt>
              <c:pt idx="1854">
                <c:v>41061</c:v>
              </c:pt>
              <c:pt idx="1855">
                <c:v>41064</c:v>
              </c:pt>
              <c:pt idx="1856">
                <c:v>41065</c:v>
              </c:pt>
              <c:pt idx="1857">
                <c:v>41066</c:v>
              </c:pt>
              <c:pt idx="1858">
                <c:v>41067</c:v>
              </c:pt>
              <c:pt idx="1859">
                <c:v>41068</c:v>
              </c:pt>
              <c:pt idx="1860">
                <c:v>41072</c:v>
              </c:pt>
              <c:pt idx="1861">
                <c:v>41073</c:v>
              </c:pt>
              <c:pt idx="1862">
                <c:v>41074</c:v>
              </c:pt>
              <c:pt idx="1863">
                <c:v>41075</c:v>
              </c:pt>
              <c:pt idx="1864">
                <c:v>41078</c:v>
              </c:pt>
              <c:pt idx="1865">
                <c:v>41079</c:v>
              </c:pt>
              <c:pt idx="1866">
                <c:v>41080</c:v>
              </c:pt>
              <c:pt idx="1867">
                <c:v>41081</c:v>
              </c:pt>
              <c:pt idx="1868">
                <c:v>41082</c:v>
              </c:pt>
              <c:pt idx="1869">
                <c:v>41085</c:v>
              </c:pt>
              <c:pt idx="1870">
                <c:v>41086</c:v>
              </c:pt>
              <c:pt idx="1871">
                <c:v>41087</c:v>
              </c:pt>
              <c:pt idx="1872">
                <c:v>41088</c:v>
              </c:pt>
              <c:pt idx="1873">
                <c:v>41089</c:v>
              </c:pt>
              <c:pt idx="1874">
                <c:v>41092</c:v>
              </c:pt>
              <c:pt idx="1875">
                <c:v>41093</c:v>
              </c:pt>
              <c:pt idx="1876">
                <c:v>41094</c:v>
              </c:pt>
              <c:pt idx="1877">
                <c:v>41095</c:v>
              </c:pt>
              <c:pt idx="1878">
                <c:v>41096</c:v>
              </c:pt>
              <c:pt idx="1879">
                <c:v>41099</c:v>
              </c:pt>
              <c:pt idx="1880">
                <c:v>41100</c:v>
              </c:pt>
              <c:pt idx="1881">
                <c:v>41101</c:v>
              </c:pt>
              <c:pt idx="1882">
                <c:v>41102</c:v>
              </c:pt>
              <c:pt idx="1883">
                <c:v>41103</c:v>
              </c:pt>
              <c:pt idx="1884">
                <c:v>41106</c:v>
              </c:pt>
              <c:pt idx="1885">
                <c:v>41107</c:v>
              </c:pt>
              <c:pt idx="1886">
                <c:v>41108</c:v>
              </c:pt>
              <c:pt idx="1887">
                <c:v>41109</c:v>
              </c:pt>
              <c:pt idx="1888">
                <c:v>41110</c:v>
              </c:pt>
              <c:pt idx="1889">
                <c:v>41113</c:v>
              </c:pt>
              <c:pt idx="1890">
                <c:v>41114</c:v>
              </c:pt>
              <c:pt idx="1891">
                <c:v>41115</c:v>
              </c:pt>
              <c:pt idx="1892">
                <c:v>41116</c:v>
              </c:pt>
              <c:pt idx="1893">
                <c:v>41117</c:v>
              </c:pt>
              <c:pt idx="1894">
                <c:v>41120</c:v>
              </c:pt>
              <c:pt idx="1895">
                <c:v>41121</c:v>
              </c:pt>
              <c:pt idx="1896">
                <c:v>41122</c:v>
              </c:pt>
              <c:pt idx="1897">
                <c:v>41123</c:v>
              </c:pt>
              <c:pt idx="1898">
                <c:v>41124</c:v>
              </c:pt>
              <c:pt idx="1899">
                <c:v>41127</c:v>
              </c:pt>
              <c:pt idx="1900">
                <c:v>41128</c:v>
              </c:pt>
              <c:pt idx="1901">
                <c:v>41129</c:v>
              </c:pt>
              <c:pt idx="1902">
                <c:v>41130</c:v>
              </c:pt>
              <c:pt idx="1903">
                <c:v>41131</c:v>
              </c:pt>
              <c:pt idx="1904">
                <c:v>41134</c:v>
              </c:pt>
              <c:pt idx="1905">
                <c:v>41135</c:v>
              </c:pt>
              <c:pt idx="1906">
                <c:v>41136</c:v>
              </c:pt>
              <c:pt idx="1907">
                <c:v>41137</c:v>
              </c:pt>
              <c:pt idx="1908">
                <c:v>41138</c:v>
              </c:pt>
              <c:pt idx="1909">
                <c:v>41141</c:v>
              </c:pt>
              <c:pt idx="1910">
                <c:v>41142</c:v>
              </c:pt>
              <c:pt idx="1911">
                <c:v>41143</c:v>
              </c:pt>
              <c:pt idx="1912">
                <c:v>41144</c:v>
              </c:pt>
              <c:pt idx="1913">
                <c:v>41145</c:v>
              </c:pt>
              <c:pt idx="1914">
                <c:v>41148</c:v>
              </c:pt>
              <c:pt idx="1915">
                <c:v>41149</c:v>
              </c:pt>
              <c:pt idx="1916">
                <c:v>41150</c:v>
              </c:pt>
              <c:pt idx="1917">
                <c:v>41151</c:v>
              </c:pt>
              <c:pt idx="1918">
                <c:v>41152</c:v>
              </c:pt>
              <c:pt idx="1919">
                <c:v>41155</c:v>
              </c:pt>
              <c:pt idx="1920">
                <c:v>41156</c:v>
              </c:pt>
              <c:pt idx="1921">
                <c:v>41157</c:v>
              </c:pt>
              <c:pt idx="1922">
                <c:v>41158</c:v>
              </c:pt>
              <c:pt idx="1923">
                <c:v>41159</c:v>
              </c:pt>
              <c:pt idx="1924">
                <c:v>41162</c:v>
              </c:pt>
              <c:pt idx="1925">
                <c:v>41163</c:v>
              </c:pt>
              <c:pt idx="1926">
                <c:v>41164</c:v>
              </c:pt>
              <c:pt idx="1927">
                <c:v>41165</c:v>
              </c:pt>
              <c:pt idx="1928">
                <c:v>41166</c:v>
              </c:pt>
              <c:pt idx="1929">
                <c:v>41169</c:v>
              </c:pt>
              <c:pt idx="1930">
                <c:v>41170</c:v>
              </c:pt>
              <c:pt idx="1931">
                <c:v>41171</c:v>
              </c:pt>
              <c:pt idx="1932">
                <c:v>41172</c:v>
              </c:pt>
              <c:pt idx="1933">
                <c:v>41173</c:v>
              </c:pt>
              <c:pt idx="1934">
                <c:v>41176</c:v>
              </c:pt>
              <c:pt idx="1935">
                <c:v>41177</c:v>
              </c:pt>
              <c:pt idx="1936">
                <c:v>41178</c:v>
              </c:pt>
              <c:pt idx="1937">
                <c:v>41179</c:v>
              </c:pt>
              <c:pt idx="1938">
                <c:v>41180</c:v>
              </c:pt>
              <c:pt idx="1939">
                <c:v>41183</c:v>
              </c:pt>
              <c:pt idx="1940">
                <c:v>41184</c:v>
              </c:pt>
              <c:pt idx="1941">
                <c:v>41185</c:v>
              </c:pt>
              <c:pt idx="1942">
                <c:v>41186</c:v>
              </c:pt>
              <c:pt idx="1943">
                <c:v>41187</c:v>
              </c:pt>
              <c:pt idx="1944">
                <c:v>41190</c:v>
              </c:pt>
              <c:pt idx="1945">
                <c:v>41191</c:v>
              </c:pt>
              <c:pt idx="1946">
                <c:v>41192</c:v>
              </c:pt>
              <c:pt idx="1947">
                <c:v>41193</c:v>
              </c:pt>
              <c:pt idx="1948">
                <c:v>41194</c:v>
              </c:pt>
              <c:pt idx="1949">
                <c:v>41197</c:v>
              </c:pt>
              <c:pt idx="1950">
                <c:v>41198</c:v>
              </c:pt>
              <c:pt idx="1951">
                <c:v>41199</c:v>
              </c:pt>
              <c:pt idx="1952">
                <c:v>41200</c:v>
              </c:pt>
              <c:pt idx="1953">
                <c:v>41201</c:v>
              </c:pt>
              <c:pt idx="1954">
                <c:v>41204</c:v>
              </c:pt>
              <c:pt idx="1955">
                <c:v>41205</c:v>
              </c:pt>
              <c:pt idx="1956">
                <c:v>41206</c:v>
              </c:pt>
              <c:pt idx="1957">
                <c:v>41207</c:v>
              </c:pt>
              <c:pt idx="1958">
                <c:v>41208</c:v>
              </c:pt>
              <c:pt idx="1959">
                <c:v>41211</c:v>
              </c:pt>
              <c:pt idx="1960">
                <c:v>41212</c:v>
              </c:pt>
              <c:pt idx="1961">
                <c:v>41213</c:v>
              </c:pt>
              <c:pt idx="1962">
                <c:v>41214</c:v>
              </c:pt>
              <c:pt idx="1963">
                <c:v>41215</c:v>
              </c:pt>
              <c:pt idx="1964">
                <c:v>41218</c:v>
              </c:pt>
              <c:pt idx="1965">
                <c:v>41219</c:v>
              </c:pt>
              <c:pt idx="1966">
                <c:v>41220</c:v>
              </c:pt>
              <c:pt idx="1967">
                <c:v>41221</c:v>
              </c:pt>
              <c:pt idx="1968">
                <c:v>41222</c:v>
              </c:pt>
              <c:pt idx="1969">
                <c:v>41225</c:v>
              </c:pt>
              <c:pt idx="1970">
                <c:v>41226</c:v>
              </c:pt>
              <c:pt idx="1971">
                <c:v>41227</c:v>
              </c:pt>
              <c:pt idx="1972">
                <c:v>41228</c:v>
              </c:pt>
              <c:pt idx="1973">
                <c:v>41229</c:v>
              </c:pt>
              <c:pt idx="1974">
                <c:v>41232</c:v>
              </c:pt>
              <c:pt idx="1975">
                <c:v>41233</c:v>
              </c:pt>
              <c:pt idx="1976">
                <c:v>41234</c:v>
              </c:pt>
              <c:pt idx="1977">
                <c:v>41235</c:v>
              </c:pt>
              <c:pt idx="1978">
                <c:v>41236</c:v>
              </c:pt>
              <c:pt idx="1979">
                <c:v>41239</c:v>
              </c:pt>
              <c:pt idx="1980">
                <c:v>41240</c:v>
              </c:pt>
              <c:pt idx="1981">
                <c:v>41241</c:v>
              </c:pt>
              <c:pt idx="1982">
                <c:v>41242</c:v>
              </c:pt>
              <c:pt idx="1983">
                <c:v>41243</c:v>
              </c:pt>
              <c:pt idx="1984">
                <c:v>41246</c:v>
              </c:pt>
              <c:pt idx="1985">
                <c:v>41247</c:v>
              </c:pt>
              <c:pt idx="1986">
                <c:v>41248</c:v>
              </c:pt>
              <c:pt idx="1987">
                <c:v>41249</c:v>
              </c:pt>
              <c:pt idx="1988">
                <c:v>41250</c:v>
              </c:pt>
              <c:pt idx="1989">
                <c:v>41253</c:v>
              </c:pt>
              <c:pt idx="1990">
                <c:v>41254</c:v>
              </c:pt>
              <c:pt idx="1991">
                <c:v>41255</c:v>
              </c:pt>
              <c:pt idx="1992">
                <c:v>41256</c:v>
              </c:pt>
              <c:pt idx="1993">
                <c:v>41257</c:v>
              </c:pt>
              <c:pt idx="1994">
                <c:v>41260</c:v>
              </c:pt>
              <c:pt idx="1995">
                <c:v>41261</c:v>
              </c:pt>
              <c:pt idx="1996">
                <c:v>41262</c:v>
              </c:pt>
              <c:pt idx="1997">
                <c:v>41263</c:v>
              </c:pt>
              <c:pt idx="1998">
                <c:v>41264</c:v>
              </c:pt>
              <c:pt idx="1999">
                <c:v>41267</c:v>
              </c:pt>
              <c:pt idx="2000">
                <c:v>41270</c:v>
              </c:pt>
              <c:pt idx="2001">
                <c:v>41271</c:v>
              </c:pt>
              <c:pt idx="2002">
                <c:v>41274</c:v>
              </c:pt>
              <c:pt idx="2003">
                <c:v>41276</c:v>
              </c:pt>
              <c:pt idx="2004">
                <c:v>41277</c:v>
              </c:pt>
              <c:pt idx="2005">
                <c:v>41278</c:v>
              </c:pt>
              <c:pt idx="2006">
                <c:v>41281</c:v>
              </c:pt>
              <c:pt idx="2007">
                <c:v>41282</c:v>
              </c:pt>
              <c:pt idx="2008">
                <c:v>41283</c:v>
              </c:pt>
              <c:pt idx="2009">
                <c:v>41284</c:v>
              </c:pt>
              <c:pt idx="2010">
                <c:v>41285</c:v>
              </c:pt>
              <c:pt idx="2011">
                <c:v>41288</c:v>
              </c:pt>
              <c:pt idx="2012">
                <c:v>41289</c:v>
              </c:pt>
              <c:pt idx="2013">
                <c:v>41290</c:v>
              </c:pt>
              <c:pt idx="2014">
                <c:v>41291</c:v>
              </c:pt>
              <c:pt idx="2015">
                <c:v>41292</c:v>
              </c:pt>
              <c:pt idx="2016">
                <c:v>41295</c:v>
              </c:pt>
              <c:pt idx="2017">
                <c:v>41296</c:v>
              </c:pt>
              <c:pt idx="2018">
                <c:v>41297</c:v>
              </c:pt>
              <c:pt idx="2019">
                <c:v>41298</c:v>
              </c:pt>
              <c:pt idx="2020">
                <c:v>41299</c:v>
              </c:pt>
              <c:pt idx="2021">
                <c:v>41303</c:v>
              </c:pt>
              <c:pt idx="2022">
                <c:v>41304</c:v>
              </c:pt>
              <c:pt idx="2023">
                <c:v>41305</c:v>
              </c:pt>
              <c:pt idx="2024">
                <c:v>41306</c:v>
              </c:pt>
              <c:pt idx="2025">
                <c:v>41309</c:v>
              </c:pt>
              <c:pt idx="2026">
                <c:v>41310</c:v>
              </c:pt>
              <c:pt idx="2027">
                <c:v>41311</c:v>
              </c:pt>
              <c:pt idx="2028">
                <c:v>41312</c:v>
              </c:pt>
              <c:pt idx="2029">
                <c:v>41313</c:v>
              </c:pt>
              <c:pt idx="2030">
                <c:v>41316</c:v>
              </c:pt>
              <c:pt idx="2031">
                <c:v>41317</c:v>
              </c:pt>
              <c:pt idx="2032">
                <c:v>41318</c:v>
              </c:pt>
              <c:pt idx="2033">
                <c:v>41319</c:v>
              </c:pt>
              <c:pt idx="2034">
                <c:v>41320</c:v>
              </c:pt>
              <c:pt idx="2035">
                <c:v>41323</c:v>
              </c:pt>
              <c:pt idx="2036">
                <c:v>41324</c:v>
              </c:pt>
              <c:pt idx="2037">
                <c:v>41325</c:v>
              </c:pt>
              <c:pt idx="2038">
                <c:v>41326</c:v>
              </c:pt>
              <c:pt idx="2039">
                <c:v>41327</c:v>
              </c:pt>
              <c:pt idx="2040">
                <c:v>41330</c:v>
              </c:pt>
              <c:pt idx="2041">
                <c:v>41331</c:v>
              </c:pt>
              <c:pt idx="2042">
                <c:v>41332</c:v>
              </c:pt>
              <c:pt idx="2043">
                <c:v>41333</c:v>
              </c:pt>
              <c:pt idx="2044">
                <c:v>41334</c:v>
              </c:pt>
              <c:pt idx="2045">
                <c:v>41337</c:v>
              </c:pt>
              <c:pt idx="2046">
                <c:v>41338</c:v>
              </c:pt>
              <c:pt idx="2047">
                <c:v>41339</c:v>
              </c:pt>
              <c:pt idx="2048">
                <c:v>41340</c:v>
              </c:pt>
              <c:pt idx="2049">
                <c:v>41341</c:v>
              </c:pt>
              <c:pt idx="2050">
                <c:v>41344</c:v>
              </c:pt>
              <c:pt idx="2051">
                <c:v>41345</c:v>
              </c:pt>
              <c:pt idx="2052">
                <c:v>41346</c:v>
              </c:pt>
              <c:pt idx="2053">
                <c:v>41347</c:v>
              </c:pt>
              <c:pt idx="2054">
                <c:v>41348</c:v>
              </c:pt>
              <c:pt idx="2055">
                <c:v>41351</c:v>
              </c:pt>
              <c:pt idx="2056">
                <c:v>41352</c:v>
              </c:pt>
              <c:pt idx="2057">
                <c:v>41353</c:v>
              </c:pt>
              <c:pt idx="2058">
                <c:v>41354</c:v>
              </c:pt>
              <c:pt idx="2059">
                <c:v>41355</c:v>
              </c:pt>
              <c:pt idx="2060">
                <c:v>41358</c:v>
              </c:pt>
              <c:pt idx="2061">
                <c:v>41359</c:v>
              </c:pt>
              <c:pt idx="2062">
                <c:v>41360</c:v>
              </c:pt>
              <c:pt idx="2063">
                <c:v>41361</c:v>
              </c:pt>
              <c:pt idx="2064">
                <c:v>41366</c:v>
              </c:pt>
              <c:pt idx="2065">
                <c:v>41367</c:v>
              </c:pt>
              <c:pt idx="2066">
                <c:v>41368</c:v>
              </c:pt>
              <c:pt idx="2067">
                <c:v>41369</c:v>
              </c:pt>
              <c:pt idx="2068">
                <c:v>41372</c:v>
              </c:pt>
              <c:pt idx="2069">
                <c:v>41373</c:v>
              </c:pt>
              <c:pt idx="2070">
                <c:v>41374</c:v>
              </c:pt>
              <c:pt idx="2071">
                <c:v>41375</c:v>
              </c:pt>
              <c:pt idx="2072">
                <c:v>41376</c:v>
              </c:pt>
              <c:pt idx="2073">
                <c:v>41379</c:v>
              </c:pt>
              <c:pt idx="2074">
                <c:v>41380</c:v>
              </c:pt>
              <c:pt idx="2075">
                <c:v>41381</c:v>
              </c:pt>
              <c:pt idx="2076">
                <c:v>41382</c:v>
              </c:pt>
              <c:pt idx="2077">
                <c:v>41383</c:v>
              </c:pt>
              <c:pt idx="2078">
                <c:v>41386</c:v>
              </c:pt>
              <c:pt idx="2079">
                <c:v>41387</c:v>
              </c:pt>
              <c:pt idx="2080">
                <c:v>41388</c:v>
              </c:pt>
              <c:pt idx="2081">
                <c:v>41390</c:v>
              </c:pt>
              <c:pt idx="2082">
                <c:v>41393</c:v>
              </c:pt>
              <c:pt idx="2083">
                <c:v>41394</c:v>
              </c:pt>
              <c:pt idx="2084">
                <c:v>41395</c:v>
              </c:pt>
              <c:pt idx="2085">
                <c:v>41396</c:v>
              </c:pt>
              <c:pt idx="2086">
                <c:v>41397</c:v>
              </c:pt>
              <c:pt idx="2087">
                <c:v>41400</c:v>
              </c:pt>
              <c:pt idx="2088">
                <c:v>41401</c:v>
              </c:pt>
              <c:pt idx="2089">
                <c:v>41402</c:v>
              </c:pt>
              <c:pt idx="2090">
                <c:v>41403</c:v>
              </c:pt>
              <c:pt idx="2091">
                <c:v>41404</c:v>
              </c:pt>
              <c:pt idx="2092">
                <c:v>41407</c:v>
              </c:pt>
              <c:pt idx="2093">
                <c:v>41408</c:v>
              </c:pt>
              <c:pt idx="2094">
                <c:v>41409</c:v>
              </c:pt>
              <c:pt idx="2095">
                <c:v>41410</c:v>
              </c:pt>
              <c:pt idx="2096">
                <c:v>41411</c:v>
              </c:pt>
              <c:pt idx="2097">
                <c:v>41414</c:v>
              </c:pt>
              <c:pt idx="2098">
                <c:v>41415</c:v>
              </c:pt>
              <c:pt idx="2099">
                <c:v>41416</c:v>
              </c:pt>
              <c:pt idx="2100">
                <c:v>41417</c:v>
              </c:pt>
              <c:pt idx="2101">
                <c:v>41418</c:v>
              </c:pt>
              <c:pt idx="2102">
                <c:v>41421</c:v>
              </c:pt>
              <c:pt idx="2103">
                <c:v>41422</c:v>
              </c:pt>
              <c:pt idx="2104">
                <c:v>41423</c:v>
              </c:pt>
              <c:pt idx="2105">
                <c:v>41424</c:v>
              </c:pt>
              <c:pt idx="2106">
                <c:v>41425</c:v>
              </c:pt>
              <c:pt idx="2107">
                <c:v>41428</c:v>
              </c:pt>
              <c:pt idx="2108">
                <c:v>41429</c:v>
              </c:pt>
              <c:pt idx="2109">
                <c:v>41430</c:v>
              </c:pt>
              <c:pt idx="2110">
                <c:v>41431</c:v>
              </c:pt>
              <c:pt idx="2111">
                <c:v>41432</c:v>
              </c:pt>
              <c:pt idx="2112">
                <c:v>41436</c:v>
              </c:pt>
              <c:pt idx="2113">
                <c:v>41437</c:v>
              </c:pt>
              <c:pt idx="2114">
                <c:v>41438</c:v>
              </c:pt>
              <c:pt idx="2115">
                <c:v>41439</c:v>
              </c:pt>
              <c:pt idx="2116">
                <c:v>41442</c:v>
              </c:pt>
              <c:pt idx="2117">
                <c:v>41443</c:v>
              </c:pt>
              <c:pt idx="2118">
                <c:v>41444</c:v>
              </c:pt>
              <c:pt idx="2119">
                <c:v>41445</c:v>
              </c:pt>
              <c:pt idx="2120">
                <c:v>41446</c:v>
              </c:pt>
              <c:pt idx="2121">
                <c:v>41449</c:v>
              </c:pt>
              <c:pt idx="2122">
                <c:v>41450</c:v>
              </c:pt>
              <c:pt idx="2123">
                <c:v>41451</c:v>
              </c:pt>
              <c:pt idx="2124">
                <c:v>41452</c:v>
              </c:pt>
              <c:pt idx="2125">
                <c:v>41453</c:v>
              </c:pt>
              <c:pt idx="2126">
                <c:v>41456</c:v>
              </c:pt>
              <c:pt idx="2127">
                <c:v>41457</c:v>
              </c:pt>
              <c:pt idx="2128">
                <c:v>41458</c:v>
              </c:pt>
              <c:pt idx="2129">
                <c:v>41459</c:v>
              </c:pt>
              <c:pt idx="2130">
                <c:v>41460</c:v>
              </c:pt>
              <c:pt idx="2131">
                <c:v>41463</c:v>
              </c:pt>
              <c:pt idx="2132">
                <c:v>41464</c:v>
              </c:pt>
              <c:pt idx="2133">
                <c:v>41465</c:v>
              </c:pt>
              <c:pt idx="2134">
                <c:v>41466</c:v>
              </c:pt>
              <c:pt idx="2135">
                <c:v>41467</c:v>
              </c:pt>
              <c:pt idx="2136">
                <c:v>41470</c:v>
              </c:pt>
              <c:pt idx="2137">
                <c:v>41471</c:v>
              </c:pt>
              <c:pt idx="2138">
                <c:v>41472</c:v>
              </c:pt>
              <c:pt idx="2139">
                <c:v>41473</c:v>
              </c:pt>
              <c:pt idx="2140">
                <c:v>41474</c:v>
              </c:pt>
              <c:pt idx="2141">
                <c:v>41477</c:v>
              </c:pt>
              <c:pt idx="2142">
                <c:v>41478</c:v>
              </c:pt>
              <c:pt idx="2143">
                <c:v>41479</c:v>
              </c:pt>
              <c:pt idx="2144">
                <c:v>41480</c:v>
              </c:pt>
              <c:pt idx="2145">
                <c:v>41481</c:v>
              </c:pt>
              <c:pt idx="2146">
                <c:v>41484</c:v>
              </c:pt>
              <c:pt idx="2147">
                <c:v>41485</c:v>
              </c:pt>
              <c:pt idx="2148">
                <c:v>41486</c:v>
              </c:pt>
              <c:pt idx="2149">
                <c:v>41487</c:v>
              </c:pt>
              <c:pt idx="2150">
                <c:v>41488</c:v>
              </c:pt>
              <c:pt idx="2151">
                <c:v>41492</c:v>
              </c:pt>
              <c:pt idx="2152">
                <c:v>41493</c:v>
              </c:pt>
              <c:pt idx="2153">
                <c:v>41494</c:v>
              </c:pt>
              <c:pt idx="2154">
                <c:v>41495</c:v>
              </c:pt>
              <c:pt idx="2155">
                <c:v>41498</c:v>
              </c:pt>
              <c:pt idx="2156">
                <c:v>41499</c:v>
              </c:pt>
              <c:pt idx="2157">
                <c:v>41500</c:v>
              </c:pt>
              <c:pt idx="2158">
                <c:v>41501</c:v>
              </c:pt>
              <c:pt idx="2159">
                <c:v>41502</c:v>
              </c:pt>
              <c:pt idx="2160">
                <c:v>41505</c:v>
              </c:pt>
              <c:pt idx="2161">
                <c:v>41506</c:v>
              </c:pt>
              <c:pt idx="2162">
                <c:v>41507</c:v>
              </c:pt>
              <c:pt idx="2163">
                <c:v>41508</c:v>
              </c:pt>
              <c:pt idx="2164">
                <c:v>41509</c:v>
              </c:pt>
              <c:pt idx="2165">
                <c:v>41512</c:v>
              </c:pt>
              <c:pt idx="2166">
                <c:v>41513</c:v>
              </c:pt>
              <c:pt idx="2167">
                <c:v>41514</c:v>
              </c:pt>
              <c:pt idx="2168">
                <c:v>41515</c:v>
              </c:pt>
              <c:pt idx="2169">
                <c:v>41516</c:v>
              </c:pt>
              <c:pt idx="2170">
                <c:v>41519</c:v>
              </c:pt>
              <c:pt idx="2171">
                <c:v>41520</c:v>
              </c:pt>
              <c:pt idx="2172">
                <c:v>41521</c:v>
              </c:pt>
              <c:pt idx="2173">
                <c:v>41522</c:v>
              </c:pt>
              <c:pt idx="2174">
                <c:v>41523</c:v>
              </c:pt>
              <c:pt idx="2175">
                <c:v>41526</c:v>
              </c:pt>
              <c:pt idx="2176">
                <c:v>41527</c:v>
              </c:pt>
              <c:pt idx="2177">
                <c:v>41528</c:v>
              </c:pt>
              <c:pt idx="2178">
                <c:v>41529</c:v>
              </c:pt>
              <c:pt idx="2179">
                <c:v>41530</c:v>
              </c:pt>
              <c:pt idx="2180">
                <c:v>41533</c:v>
              </c:pt>
              <c:pt idx="2181">
                <c:v>41534</c:v>
              </c:pt>
              <c:pt idx="2182">
                <c:v>41535</c:v>
              </c:pt>
              <c:pt idx="2183">
                <c:v>41536</c:v>
              </c:pt>
              <c:pt idx="2184">
                <c:v>41537</c:v>
              </c:pt>
              <c:pt idx="2185">
                <c:v>41540</c:v>
              </c:pt>
              <c:pt idx="2186">
                <c:v>41541</c:v>
              </c:pt>
              <c:pt idx="2187">
                <c:v>41542</c:v>
              </c:pt>
              <c:pt idx="2188">
                <c:v>41543</c:v>
              </c:pt>
              <c:pt idx="2189">
                <c:v>41544</c:v>
              </c:pt>
              <c:pt idx="2190">
                <c:v>41547</c:v>
              </c:pt>
              <c:pt idx="2191">
                <c:v>41548</c:v>
              </c:pt>
              <c:pt idx="2192">
                <c:v>41549</c:v>
              </c:pt>
              <c:pt idx="2193">
                <c:v>41550</c:v>
              </c:pt>
              <c:pt idx="2194">
                <c:v>41551</c:v>
              </c:pt>
              <c:pt idx="2195">
                <c:v>41555</c:v>
              </c:pt>
              <c:pt idx="2196">
                <c:v>41556</c:v>
              </c:pt>
              <c:pt idx="2197">
                <c:v>41557</c:v>
              </c:pt>
              <c:pt idx="2198">
                <c:v>41558</c:v>
              </c:pt>
              <c:pt idx="2199">
                <c:v>41561</c:v>
              </c:pt>
              <c:pt idx="2200">
                <c:v>41562</c:v>
              </c:pt>
              <c:pt idx="2201">
                <c:v>41563</c:v>
              </c:pt>
              <c:pt idx="2202">
                <c:v>41564</c:v>
              </c:pt>
              <c:pt idx="2203">
                <c:v>41565</c:v>
              </c:pt>
              <c:pt idx="2204">
                <c:v>41568</c:v>
              </c:pt>
              <c:pt idx="2205">
                <c:v>41569</c:v>
              </c:pt>
              <c:pt idx="2206">
                <c:v>41570</c:v>
              </c:pt>
              <c:pt idx="2207">
                <c:v>41571</c:v>
              </c:pt>
              <c:pt idx="2208">
                <c:v>41572</c:v>
              </c:pt>
              <c:pt idx="2209">
                <c:v>41575</c:v>
              </c:pt>
              <c:pt idx="2210">
                <c:v>41576</c:v>
              </c:pt>
              <c:pt idx="2211">
                <c:v>41577</c:v>
              </c:pt>
              <c:pt idx="2212">
                <c:v>41578</c:v>
              </c:pt>
              <c:pt idx="2213">
                <c:v>41579</c:v>
              </c:pt>
              <c:pt idx="2214">
                <c:v>41582</c:v>
              </c:pt>
              <c:pt idx="2215">
                <c:v>41583</c:v>
              </c:pt>
              <c:pt idx="2216">
                <c:v>41584</c:v>
              </c:pt>
              <c:pt idx="2217">
                <c:v>41585</c:v>
              </c:pt>
              <c:pt idx="2218">
                <c:v>41586</c:v>
              </c:pt>
              <c:pt idx="2219">
                <c:v>41589</c:v>
              </c:pt>
              <c:pt idx="2220">
                <c:v>41590</c:v>
              </c:pt>
              <c:pt idx="2221">
                <c:v>41591</c:v>
              </c:pt>
              <c:pt idx="2222">
                <c:v>41592</c:v>
              </c:pt>
              <c:pt idx="2223">
                <c:v>41593</c:v>
              </c:pt>
              <c:pt idx="2224">
                <c:v>41596</c:v>
              </c:pt>
              <c:pt idx="2225">
                <c:v>41597</c:v>
              </c:pt>
              <c:pt idx="2226">
                <c:v>41598</c:v>
              </c:pt>
              <c:pt idx="2227">
                <c:v>41599</c:v>
              </c:pt>
              <c:pt idx="2228">
                <c:v>41600</c:v>
              </c:pt>
              <c:pt idx="2229">
                <c:v>41603</c:v>
              </c:pt>
              <c:pt idx="2230">
                <c:v>41604</c:v>
              </c:pt>
              <c:pt idx="2231">
                <c:v>41605</c:v>
              </c:pt>
              <c:pt idx="2232">
                <c:v>41606</c:v>
              </c:pt>
              <c:pt idx="2233">
                <c:v>41607</c:v>
              </c:pt>
              <c:pt idx="2234">
                <c:v>41610</c:v>
              </c:pt>
              <c:pt idx="2235">
                <c:v>41611</c:v>
              </c:pt>
              <c:pt idx="2236">
                <c:v>41612</c:v>
              </c:pt>
              <c:pt idx="2237">
                <c:v>41613</c:v>
              </c:pt>
              <c:pt idx="2238">
                <c:v>41614</c:v>
              </c:pt>
              <c:pt idx="2239">
                <c:v>41617</c:v>
              </c:pt>
              <c:pt idx="2240">
                <c:v>41618</c:v>
              </c:pt>
              <c:pt idx="2241">
                <c:v>41619</c:v>
              </c:pt>
              <c:pt idx="2242">
                <c:v>41620</c:v>
              </c:pt>
              <c:pt idx="2243">
                <c:v>41621</c:v>
              </c:pt>
              <c:pt idx="2244">
                <c:v>41624</c:v>
              </c:pt>
              <c:pt idx="2245">
                <c:v>41625</c:v>
              </c:pt>
              <c:pt idx="2246">
                <c:v>41626</c:v>
              </c:pt>
              <c:pt idx="2247">
                <c:v>41627</c:v>
              </c:pt>
              <c:pt idx="2248">
                <c:v>41628</c:v>
              </c:pt>
              <c:pt idx="2249">
                <c:v>41631</c:v>
              </c:pt>
              <c:pt idx="2250">
                <c:v>41632</c:v>
              </c:pt>
              <c:pt idx="2251">
                <c:v>41635</c:v>
              </c:pt>
              <c:pt idx="2252">
                <c:v>41638</c:v>
              </c:pt>
              <c:pt idx="2253">
                <c:v>41639</c:v>
              </c:pt>
              <c:pt idx="2254">
                <c:v>41641</c:v>
              </c:pt>
              <c:pt idx="2255">
                <c:v>41642</c:v>
              </c:pt>
              <c:pt idx="2256">
                <c:v>41645</c:v>
              </c:pt>
              <c:pt idx="2257">
                <c:v>41646</c:v>
              </c:pt>
              <c:pt idx="2258">
                <c:v>41647</c:v>
              </c:pt>
              <c:pt idx="2259">
                <c:v>41648</c:v>
              </c:pt>
              <c:pt idx="2260">
                <c:v>41649</c:v>
              </c:pt>
              <c:pt idx="2261">
                <c:v>41652</c:v>
              </c:pt>
              <c:pt idx="2262">
                <c:v>41653</c:v>
              </c:pt>
              <c:pt idx="2263">
                <c:v>41654</c:v>
              </c:pt>
              <c:pt idx="2264">
                <c:v>41655</c:v>
              </c:pt>
              <c:pt idx="2265">
                <c:v>41656</c:v>
              </c:pt>
              <c:pt idx="2266">
                <c:v>41659</c:v>
              </c:pt>
              <c:pt idx="2267">
                <c:v>41660</c:v>
              </c:pt>
              <c:pt idx="2268">
                <c:v>41661</c:v>
              </c:pt>
              <c:pt idx="2269">
                <c:v>41662</c:v>
              </c:pt>
              <c:pt idx="2270">
                <c:v>41663</c:v>
              </c:pt>
              <c:pt idx="2271">
                <c:v>41667</c:v>
              </c:pt>
              <c:pt idx="2272">
                <c:v>41668</c:v>
              </c:pt>
              <c:pt idx="2273">
                <c:v>41669</c:v>
              </c:pt>
              <c:pt idx="2274">
                <c:v>41670</c:v>
              </c:pt>
              <c:pt idx="2275">
                <c:v>41673</c:v>
              </c:pt>
              <c:pt idx="2276">
                <c:v>41674</c:v>
              </c:pt>
              <c:pt idx="2277">
                <c:v>41675</c:v>
              </c:pt>
              <c:pt idx="2278">
                <c:v>41676</c:v>
              </c:pt>
              <c:pt idx="2279">
                <c:v>41677</c:v>
              </c:pt>
              <c:pt idx="2280">
                <c:v>41680</c:v>
              </c:pt>
              <c:pt idx="2281">
                <c:v>41681</c:v>
              </c:pt>
              <c:pt idx="2282">
                <c:v>41682</c:v>
              </c:pt>
              <c:pt idx="2283">
                <c:v>41683</c:v>
              </c:pt>
              <c:pt idx="2284">
                <c:v>41684</c:v>
              </c:pt>
              <c:pt idx="2285">
                <c:v>41687</c:v>
              </c:pt>
              <c:pt idx="2286">
                <c:v>41688</c:v>
              </c:pt>
              <c:pt idx="2287">
                <c:v>41689</c:v>
              </c:pt>
              <c:pt idx="2288">
                <c:v>41690</c:v>
              </c:pt>
              <c:pt idx="2289">
                <c:v>41691</c:v>
              </c:pt>
              <c:pt idx="2290">
                <c:v>41694</c:v>
              </c:pt>
              <c:pt idx="2291">
                <c:v>41695</c:v>
              </c:pt>
              <c:pt idx="2292">
                <c:v>41696</c:v>
              </c:pt>
              <c:pt idx="2293">
                <c:v>41697</c:v>
              </c:pt>
              <c:pt idx="2294">
                <c:v>41698</c:v>
              </c:pt>
              <c:pt idx="2295">
                <c:v>41701</c:v>
              </c:pt>
              <c:pt idx="2296">
                <c:v>41702</c:v>
              </c:pt>
              <c:pt idx="2297">
                <c:v>41703</c:v>
              </c:pt>
              <c:pt idx="2298">
                <c:v>41704</c:v>
              </c:pt>
              <c:pt idx="2299">
                <c:v>41705</c:v>
              </c:pt>
              <c:pt idx="2300">
                <c:v>41708</c:v>
              </c:pt>
              <c:pt idx="2301">
                <c:v>41709</c:v>
              </c:pt>
              <c:pt idx="2302">
                <c:v>41710</c:v>
              </c:pt>
              <c:pt idx="2303">
                <c:v>41711</c:v>
              </c:pt>
              <c:pt idx="2304">
                <c:v>41712</c:v>
              </c:pt>
              <c:pt idx="2305">
                <c:v>41715</c:v>
              </c:pt>
              <c:pt idx="2306">
                <c:v>41716</c:v>
              </c:pt>
              <c:pt idx="2307">
                <c:v>41717</c:v>
              </c:pt>
              <c:pt idx="2308">
                <c:v>41718</c:v>
              </c:pt>
              <c:pt idx="2309">
                <c:v>41719</c:v>
              </c:pt>
              <c:pt idx="2310">
                <c:v>41722</c:v>
              </c:pt>
              <c:pt idx="2311">
                <c:v>41723</c:v>
              </c:pt>
              <c:pt idx="2312">
                <c:v>41724</c:v>
              </c:pt>
              <c:pt idx="2313">
                <c:v>41725</c:v>
              </c:pt>
              <c:pt idx="2314">
                <c:v>41726</c:v>
              </c:pt>
              <c:pt idx="2315">
                <c:v>41729</c:v>
              </c:pt>
              <c:pt idx="2316">
                <c:v>41730</c:v>
              </c:pt>
              <c:pt idx="2317">
                <c:v>41731</c:v>
              </c:pt>
              <c:pt idx="2318">
                <c:v>41732</c:v>
              </c:pt>
              <c:pt idx="2319">
                <c:v>41733</c:v>
              </c:pt>
              <c:pt idx="2320">
                <c:v>41736</c:v>
              </c:pt>
              <c:pt idx="2321">
                <c:v>41737</c:v>
              </c:pt>
              <c:pt idx="2322">
                <c:v>41738</c:v>
              </c:pt>
              <c:pt idx="2323">
                <c:v>41739</c:v>
              </c:pt>
              <c:pt idx="2324">
                <c:v>41740</c:v>
              </c:pt>
              <c:pt idx="2325">
                <c:v>41743</c:v>
              </c:pt>
              <c:pt idx="2326">
                <c:v>41744</c:v>
              </c:pt>
              <c:pt idx="2327">
                <c:v>41745</c:v>
              </c:pt>
              <c:pt idx="2328">
                <c:v>41746</c:v>
              </c:pt>
              <c:pt idx="2329">
                <c:v>41751</c:v>
              </c:pt>
              <c:pt idx="2330">
                <c:v>41752</c:v>
              </c:pt>
              <c:pt idx="2331">
                <c:v>41753</c:v>
              </c:pt>
              <c:pt idx="2332">
                <c:v>41757</c:v>
              </c:pt>
              <c:pt idx="2333">
                <c:v>41758</c:v>
              </c:pt>
              <c:pt idx="2334">
                <c:v>41759</c:v>
              </c:pt>
              <c:pt idx="2335">
                <c:v>41760</c:v>
              </c:pt>
              <c:pt idx="2336">
                <c:v>41761</c:v>
              </c:pt>
              <c:pt idx="2337">
                <c:v>41764</c:v>
              </c:pt>
              <c:pt idx="2338">
                <c:v>41765</c:v>
              </c:pt>
              <c:pt idx="2339">
                <c:v>41766</c:v>
              </c:pt>
              <c:pt idx="2340">
                <c:v>41767</c:v>
              </c:pt>
              <c:pt idx="2341">
                <c:v>41768</c:v>
              </c:pt>
              <c:pt idx="2342">
                <c:v>41771</c:v>
              </c:pt>
              <c:pt idx="2343">
                <c:v>41772</c:v>
              </c:pt>
              <c:pt idx="2344">
                <c:v>41773</c:v>
              </c:pt>
              <c:pt idx="2345">
                <c:v>41774</c:v>
              </c:pt>
              <c:pt idx="2346">
                <c:v>41775</c:v>
              </c:pt>
              <c:pt idx="2347">
                <c:v>41778</c:v>
              </c:pt>
              <c:pt idx="2348">
                <c:v>41779</c:v>
              </c:pt>
              <c:pt idx="2349">
                <c:v>41780</c:v>
              </c:pt>
              <c:pt idx="2350">
                <c:v>41781</c:v>
              </c:pt>
              <c:pt idx="2351">
                <c:v>41782</c:v>
              </c:pt>
              <c:pt idx="2352">
                <c:v>41785</c:v>
              </c:pt>
              <c:pt idx="2353">
                <c:v>41786</c:v>
              </c:pt>
              <c:pt idx="2354">
                <c:v>41787</c:v>
              </c:pt>
              <c:pt idx="2355">
                <c:v>41788</c:v>
              </c:pt>
              <c:pt idx="2356">
                <c:v>41789</c:v>
              </c:pt>
              <c:pt idx="2357">
                <c:v>41792</c:v>
              </c:pt>
              <c:pt idx="2358">
                <c:v>41793</c:v>
              </c:pt>
              <c:pt idx="2359">
                <c:v>41794</c:v>
              </c:pt>
              <c:pt idx="2360">
                <c:v>41795</c:v>
              </c:pt>
              <c:pt idx="2361">
                <c:v>41796</c:v>
              </c:pt>
              <c:pt idx="2362">
                <c:v>41800</c:v>
              </c:pt>
              <c:pt idx="2363">
                <c:v>41801</c:v>
              </c:pt>
              <c:pt idx="2364">
                <c:v>41802</c:v>
              </c:pt>
              <c:pt idx="2365">
                <c:v>41803</c:v>
              </c:pt>
              <c:pt idx="2366">
                <c:v>41806</c:v>
              </c:pt>
              <c:pt idx="2367">
                <c:v>41807</c:v>
              </c:pt>
              <c:pt idx="2368">
                <c:v>41808</c:v>
              </c:pt>
              <c:pt idx="2369">
                <c:v>41809</c:v>
              </c:pt>
              <c:pt idx="2370">
                <c:v>41810</c:v>
              </c:pt>
              <c:pt idx="2371">
                <c:v>41813</c:v>
              </c:pt>
              <c:pt idx="2372">
                <c:v>41814</c:v>
              </c:pt>
              <c:pt idx="2373">
                <c:v>41815</c:v>
              </c:pt>
              <c:pt idx="2374">
                <c:v>41816</c:v>
              </c:pt>
              <c:pt idx="2375">
                <c:v>41817</c:v>
              </c:pt>
              <c:pt idx="2376">
                <c:v>41820</c:v>
              </c:pt>
              <c:pt idx="2377">
                <c:v>41821</c:v>
              </c:pt>
              <c:pt idx="2378">
                <c:v>41822</c:v>
              </c:pt>
              <c:pt idx="2379">
                <c:v>41823</c:v>
              </c:pt>
              <c:pt idx="2380">
                <c:v>41824</c:v>
              </c:pt>
              <c:pt idx="2381">
                <c:v>41827</c:v>
              </c:pt>
              <c:pt idx="2382">
                <c:v>41828</c:v>
              </c:pt>
              <c:pt idx="2383">
                <c:v>41829</c:v>
              </c:pt>
              <c:pt idx="2384">
                <c:v>41830</c:v>
              </c:pt>
              <c:pt idx="2385">
                <c:v>41831</c:v>
              </c:pt>
              <c:pt idx="2386">
                <c:v>41834</c:v>
              </c:pt>
              <c:pt idx="2387">
                <c:v>41835</c:v>
              </c:pt>
              <c:pt idx="2388">
                <c:v>41836</c:v>
              </c:pt>
              <c:pt idx="2389">
                <c:v>41837</c:v>
              </c:pt>
              <c:pt idx="2390">
                <c:v>41838</c:v>
              </c:pt>
              <c:pt idx="2391">
                <c:v>41841</c:v>
              </c:pt>
              <c:pt idx="2392">
                <c:v>41842</c:v>
              </c:pt>
              <c:pt idx="2393">
                <c:v>41843</c:v>
              </c:pt>
              <c:pt idx="2394">
                <c:v>41844</c:v>
              </c:pt>
              <c:pt idx="2395">
                <c:v>41845</c:v>
              </c:pt>
              <c:pt idx="2396">
                <c:v>41848</c:v>
              </c:pt>
              <c:pt idx="2397">
                <c:v>41849</c:v>
              </c:pt>
              <c:pt idx="2398">
                <c:v>41850</c:v>
              </c:pt>
              <c:pt idx="2399">
                <c:v>41851</c:v>
              </c:pt>
              <c:pt idx="2400">
                <c:v>41852</c:v>
              </c:pt>
              <c:pt idx="2401">
                <c:v>41856</c:v>
              </c:pt>
              <c:pt idx="2402">
                <c:v>41857</c:v>
              </c:pt>
              <c:pt idx="2403">
                <c:v>41858</c:v>
              </c:pt>
              <c:pt idx="2404">
                <c:v>41859</c:v>
              </c:pt>
              <c:pt idx="2405">
                <c:v>41862</c:v>
              </c:pt>
              <c:pt idx="2406">
                <c:v>41863</c:v>
              </c:pt>
              <c:pt idx="2407">
                <c:v>41864</c:v>
              </c:pt>
              <c:pt idx="2408">
                <c:v>41865</c:v>
              </c:pt>
              <c:pt idx="2409">
                <c:v>41866</c:v>
              </c:pt>
              <c:pt idx="2410">
                <c:v>41869</c:v>
              </c:pt>
              <c:pt idx="2411">
                <c:v>41870</c:v>
              </c:pt>
              <c:pt idx="2412">
                <c:v>41871</c:v>
              </c:pt>
              <c:pt idx="2413">
                <c:v>41872</c:v>
              </c:pt>
              <c:pt idx="2414">
                <c:v>41873</c:v>
              </c:pt>
              <c:pt idx="2415">
                <c:v>41876</c:v>
              </c:pt>
              <c:pt idx="2416">
                <c:v>41877</c:v>
              </c:pt>
              <c:pt idx="2417">
                <c:v>41878</c:v>
              </c:pt>
              <c:pt idx="2418">
                <c:v>41879</c:v>
              </c:pt>
              <c:pt idx="2419">
                <c:v>41880</c:v>
              </c:pt>
              <c:pt idx="2420">
                <c:v>41883</c:v>
              </c:pt>
              <c:pt idx="2421">
                <c:v>41884</c:v>
              </c:pt>
              <c:pt idx="2422">
                <c:v>41885</c:v>
              </c:pt>
              <c:pt idx="2423">
                <c:v>41886</c:v>
              </c:pt>
              <c:pt idx="2424">
                <c:v>41887</c:v>
              </c:pt>
              <c:pt idx="2425">
                <c:v>41890</c:v>
              </c:pt>
              <c:pt idx="2426">
                <c:v>41891</c:v>
              </c:pt>
              <c:pt idx="2427">
                <c:v>41892</c:v>
              </c:pt>
              <c:pt idx="2428">
                <c:v>41893</c:v>
              </c:pt>
              <c:pt idx="2429">
                <c:v>41894</c:v>
              </c:pt>
              <c:pt idx="2430">
                <c:v>41897</c:v>
              </c:pt>
              <c:pt idx="2431">
                <c:v>41898</c:v>
              </c:pt>
              <c:pt idx="2432">
                <c:v>41899</c:v>
              </c:pt>
              <c:pt idx="2433">
                <c:v>41900</c:v>
              </c:pt>
              <c:pt idx="2434">
                <c:v>41901</c:v>
              </c:pt>
              <c:pt idx="2435">
                <c:v>41904</c:v>
              </c:pt>
              <c:pt idx="2436">
                <c:v>41905</c:v>
              </c:pt>
              <c:pt idx="2437">
                <c:v>41906</c:v>
              </c:pt>
              <c:pt idx="2438">
                <c:v>41907</c:v>
              </c:pt>
              <c:pt idx="2439">
                <c:v>41908</c:v>
              </c:pt>
              <c:pt idx="2440">
                <c:v>41911</c:v>
              </c:pt>
              <c:pt idx="2441">
                <c:v>41912</c:v>
              </c:pt>
              <c:pt idx="2442">
                <c:v>41913</c:v>
              </c:pt>
              <c:pt idx="2443">
                <c:v>41914</c:v>
              </c:pt>
              <c:pt idx="2444">
                <c:v>41915</c:v>
              </c:pt>
              <c:pt idx="2445">
                <c:v>41919</c:v>
              </c:pt>
              <c:pt idx="2446">
                <c:v>41920</c:v>
              </c:pt>
              <c:pt idx="2447">
                <c:v>41921</c:v>
              </c:pt>
              <c:pt idx="2448">
                <c:v>41922</c:v>
              </c:pt>
              <c:pt idx="2449">
                <c:v>41925</c:v>
              </c:pt>
              <c:pt idx="2450">
                <c:v>41926</c:v>
              </c:pt>
              <c:pt idx="2451">
                <c:v>41927</c:v>
              </c:pt>
              <c:pt idx="2452">
                <c:v>41928</c:v>
              </c:pt>
              <c:pt idx="2453">
                <c:v>41929</c:v>
              </c:pt>
              <c:pt idx="2454">
                <c:v>41932</c:v>
              </c:pt>
              <c:pt idx="2455">
                <c:v>41933</c:v>
              </c:pt>
              <c:pt idx="2456">
                <c:v>41934</c:v>
              </c:pt>
              <c:pt idx="2457">
                <c:v>41935</c:v>
              </c:pt>
              <c:pt idx="2458">
                <c:v>41936</c:v>
              </c:pt>
              <c:pt idx="2459">
                <c:v>41939</c:v>
              </c:pt>
              <c:pt idx="2460">
                <c:v>41940</c:v>
              </c:pt>
              <c:pt idx="2461">
                <c:v>41941</c:v>
              </c:pt>
              <c:pt idx="2462">
                <c:v>41942</c:v>
              </c:pt>
              <c:pt idx="2463">
                <c:v>41943</c:v>
              </c:pt>
              <c:pt idx="2464">
                <c:v>41946</c:v>
              </c:pt>
              <c:pt idx="2465">
                <c:v>41947</c:v>
              </c:pt>
              <c:pt idx="2466">
                <c:v>41948</c:v>
              </c:pt>
              <c:pt idx="2467">
                <c:v>41949</c:v>
              </c:pt>
              <c:pt idx="2468">
                <c:v>41950</c:v>
              </c:pt>
              <c:pt idx="2469">
                <c:v>41953</c:v>
              </c:pt>
              <c:pt idx="2470">
                <c:v>41954</c:v>
              </c:pt>
              <c:pt idx="2471">
                <c:v>41955</c:v>
              </c:pt>
              <c:pt idx="2472">
                <c:v>41956</c:v>
              </c:pt>
              <c:pt idx="2473">
                <c:v>41957</c:v>
              </c:pt>
              <c:pt idx="2474">
                <c:v>41960</c:v>
              </c:pt>
              <c:pt idx="2475">
                <c:v>41961</c:v>
              </c:pt>
              <c:pt idx="2476">
                <c:v>41962</c:v>
              </c:pt>
              <c:pt idx="2477">
                <c:v>41963</c:v>
              </c:pt>
              <c:pt idx="2478">
                <c:v>41964</c:v>
              </c:pt>
              <c:pt idx="2479">
                <c:v>41967</c:v>
              </c:pt>
              <c:pt idx="2480">
                <c:v>41968</c:v>
              </c:pt>
              <c:pt idx="2481">
                <c:v>41969</c:v>
              </c:pt>
              <c:pt idx="2482">
                <c:v>41970</c:v>
              </c:pt>
              <c:pt idx="2483">
                <c:v>41971</c:v>
              </c:pt>
              <c:pt idx="2484">
                <c:v>41974</c:v>
              </c:pt>
              <c:pt idx="2485">
                <c:v>41975</c:v>
              </c:pt>
              <c:pt idx="2486">
                <c:v>41976</c:v>
              </c:pt>
              <c:pt idx="2487">
                <c:v>41977</c:v>
              </c:pt>
              <c:pt idx="2488">
                <c:v>41978</c:v>
              </c:pt>
              <c:pt idx="2489">
                <c:v>41981</c:v>
              </c:pt>
              <c:pt idx="2490">
                <c:v>41982</c:v>
              </c:pt>
              <c:pt idx="2491">
                <c:v>41983</c:v>
              </c:pt>
              <c:pt idx="2492">
                <c:v>41984</c:v>
              </c:pt>
              <c:pt idx="2493">
                <c:v>41985</c:v>
              </c:pt>
              <c:pt idx="2494">
                <c:v>41988</c:v>
              </c:pt>
              <c:pt idx="2495">
                <c:v>41989</c:v>
              </c:pt>
              <c:pt idx="2496">
                <c:v>41990</c:v>
              </c:pt>
              <c:pt idx="2497">
                <c:v>41991</c:v>
              </c:pt>
              <c:pt idx="2498">
                <c:v>41992</c:v>
              </c:pt>
              <c:pt idx="2499">
                <c:v>41995</c:v>
              </c:pt>
              <c:pt idx="2500">
                <c:v>41996</c:v>
              </c:pt>
              <c:pt idx="2501">
                <c:v>41997</c:v>
              </c:pt>
              <c:pt idx="2502">
                <c:v>42002</c:v>
              </c:pt>
              <c:pt idx="2503">
                <c:v>42003</c:v>
              </c:pt>
              <c:pt idx="2504">
                <c:v>42004</c:v>
              </c:pt>
              <c:pt idx="2505">
                <c:v>42006</c:v>
              </c:pt>
              <c:pt idx="2506">
                <c:v>42009</c:v>
              </c:pt>
              <c:pt idx="2507">
                <c:v>42010</c:v>
              </c:pt>
              <c:pt idx="2508">
                <c:v>42011</c:v>
              </c:pt>
              <c:pt idx="2509">
                <c:v>42012</c:v>
              </c:pt>
              <c:pt idx="2510">
                <c:v>42013</c:v>
              </c:pt>
              <c:pt idx="2511">
                <c:v>42016</c:v>
              </c:pt>
              <c:pt idx="2512">
                <c:v>42017</c:v>
              </c:pt>
              <c:pt idx="2513">
                <c:v>42018</c:v>
              </c:pt>
              <c:pt idx="2514">
                <c:v>42019</c:v>
              </c:pt>
              <c:pt idx="2515">
                <c:v>42020</c:v>
              </c:pt>
              <c:pt idx="2516">
                <c:v>42023</c:v>
              </c:pt>
              <c:pt idx="2517">
                <c:v>42024</c:v>
              </c:pt>
              <c:pt idx="2518">
                <c:v>42025</c:v>
              </c:pt>
              <c:pt idx="2519">
                <c:v>42026</c:v>
              </c:pt>
              <c:pt idx="2520">
                <c:v>42027</c:v>
              </c:pt>
              <c:pt idx="2521">
                <c:v>42031</c:v>
              </c:pt>
              <c:pt idx="2522">
                <c:v>42032</c:v>
              </c:pt>
              <c:pt idx="2523">
                <c:v>42033</c:v>
              </c:pt>
              <c:pt idx="2524">
                <c:v>42034</c:v>
              </c:pt>
              <c:pt idx="2525">
                <c:v>42037</c:v>
              </c:pt>
              <c:pt idx="2526">
                <c:v>42038</c:v>
              </c:pt>
              <c:pt idx="2527">
                <c:v>42039</c:v>
              </c:pt>
              <c:pt idx="2528">
                <c:v>42040</c:v>
              </c:pt>
              <c:pt idx="2529">
                <c:v>42041</c:v>
              </c:pt>
              <c:pt idx="2530">
                <c:v>42044</c:v>
              </c:pt>
              <c:pt idx="2531">
                <c:v>42045</c:v>
              </c:pt>
              <c:pt idx="2532">
                <c:v>42046</c:v>
              </c:pt>
              <c:pt idx="2533">
                <c:v>42047</c:v>
              </c:pt>
              <c:pt idx="2534">
                <c:v>42048</c:v>
              </c:pt>
              <c:pt idx="2535">
                <c:v>42051</c:v>
              </c:pt>
              <c:pt idx="2536">
                <c:v>42052</c:v>
              </c:pt>
              <c:pt idx="2537">
                <c:v>42053</c:v>
              </c:pt>
              <c:pt idx="2538">
                <c:v>42054</c:v>
              </c:pt>
              <c:pt idx="2539">
                <c:v>42055</c:v>
              </c:pt>
              <c:pt idx="2540">
                <c:v>42058</c:v>
              </c:pt>
              <c:pt idx="2541">
                <c:v>42059</c:v>
              </c:pt>
              <c:pt idx="2542">
                <c:v>42060</c:v>
              </c:pt>
              <c:pt idx="2543">
                <c:v>42061</c:v>
              </c:pt>
              <c:pt idx="2544">
                <c:v>42062</c:v>
              </c:pt>
              <c:pt idx="2545">
                <c:v>42065</c:v>
              </c:pt>
              <c:pt idx="2546">
                <c:v>42066</c:v>
              </c:pt>
              <c:pt idx="2547">
                <c:v>42067</c:v>
              </c:pt>
              <c:pt idx="2548">
                <c:v>42068</c:v>
              </c:pt>
              <c:pt idx="2549">
                <c:v>42069</c:v>
              </c:pt>
              <c:pt idx="2550">
                <c:v>42072</c:v>
              </c:pt>
              <c:pt idx="2551">
                <c:v>42073</c:v>
              </c:pt>
              <c:pt idx="2552">
                <c:v>42074</c:v>
              </c:pt>
              <c:pt idx="2553">
                <c:v>42075</c:v>
              </c:pt>
              <c:pt idx="2554">
                <c:v>42076</c:v>
              </c:pt>
              <c:pt idx="2555">
                <c:v>42079</c:v>
              </c:pt>
              <c:pt idx="2556">
                <c:v>42080</c:v>
              </c:pt>
              <c:pt idx="2557">
                <c:v>42081</c:v>
              </c:pt>
              <c:pt idx="2558">
                <c:v>42082</c:v>
              </c:pt>
              <c:pt idx="2559">
                <c:v>42083</c:v>
              </c:pt>
              <c:pt idx="2560">
                <c:v>42086</c:v>
              </c:pt>
              <c:pt idx="2561">
                <c:v>42087</c:v>
              </c:pt>
              <c:pt idx="2562">
                <c:v>42088</c:v>
              </c:pt>
              <c:pt idx="2563">
                <c:v>42089</c:v>
              </c:pt>
              <c:pt idx="2564">
                <c:v>42090</c:v>
              </c:pt>
              <c:pt idx="2565">
                <c:v>42093</c:v>
              </c:pt>
              <c:pt idx="2566">
                <c:v>42094</c:v>
              </c:pt>
              <c:pt idx="2567">
                <c:v>42095</c:v>
              </c:pt>
              <c:pt idx="2568">
                <c:v>42096</c:v>
              </c:pt>
              <c:pt idx="2569">
                <c:v>42101</c:v>
              </c:pt>
              <c:pt idx="2570">
                <c:v>42102</c:v>
              </c:pt>
              <c:pt idx="2571">
                <c:v>42103</c:v>
              </c:pt>
              <c:pt idx="2572">
                <c:v>42104</c:v>
              </c:pt>
              <c:pt idx="2573">
                <c:v>42107</c:v>
              </c:pt>
              <c:pt idx="2574">
                <c:v>42108</c:v>
              </c:pt>
              <c:pt idx="2575">
                <c:v>42109</c:v>
              </c:pt>
              <c:pt idx="2576">
                <c:v>42110</c:v>
              </c:pt>
              <c:pt idx="2577">
                <c:v>42111</c:v>
              </c:pt>
              <c:pt idx="2578">
                <c:v>42114</c:v>
              </c:pt>
              <c:pt idx="2579">
                <c:v>42115</c:v>
              </c:pt>
              <c:pt idx="2580">
                <c:v>42116</c:v>
              </c:pt>
              <c:pt idx="2581">
                <c:v>42117</c:v>
              </c:pt>
              <c:pt idx="2582">
                <c:v>42118</c:v>
              </c:pt>
              <c:pt idx="2583">
                <c:v>42121</c:v>
              </c:pt>
              <c:pt idx="2584">
                <c:v>42122</c:v>
              </c:pt>
              <c:pt idx="2585">
                <c:v>42123</c:v>
              </c:pt>
              <c:pt idx="2586">
                <c:v>42124</c:v>
              </c:pt>
              <c:pt idx="2587">
                <c:v>42125</c:v>
              </c:pt>
              <c:pt idx="2588">
                <c:v>42128</c:v>
              </c:pt>
              <c:pt idx="2589">
                <c:v>42129</c:v>
              </c:pt>
              <c:pt idx="2590">
                <c:v>42130</c:v>
              </c:pt>
              <c:pt idx="2591">
                <c:v>42131</c:v>
              </c:pt>
              <c:pt idx="2592">
                <c:v>42132</c:v>
              </c:pt>
              <c:pt idx="2593">
                <c:v>42135</c:v>
              </c:pt>
              <c:pt idx="2594">
                <c:v>42136</c:v>
              </c:pt>
              <c:pt idx="2595">
                <c:v>42137</c:v>
              </c:pt>
              <c:pt idx="2596">
                <c:v>42138</c:v>
              </c:pt>
              <c:pt idx="2597">
                <c:v>42139</c:v>
              </c:pt>
              <c:pt idx="2598">
                <c:v>42142</c:v>
              </c:pt>
              <c:pt idx="2599">
                <c:v>42143</c:v>
              </c:pt>
              <c:pt idx="2600">
                <c:v>42144</c:v>
              </c:pt>
              <c:pt idx="2601">
                <c:v>42145</c:v>
              </c:pt>
              <c:pt idx="2602">
                <c:v>42146</c:v>
              </c:pt>
              <c:pt idx="2603">
                <c:v>42149</c:v>
              </c:pt>
              <c:pt idx="2604">
                <c:v>42150</c:v>
              </c:pt>
              <c:pt idx="2605">
                <c:v>42151</c:v>
              </c:pt>
              <c:pt idx="2606">
                <c:v>42152</c:v>
              </c:pt>
              <c:pt idx="2607">
                <c:v>42153</c:v>
              </c:pt>
              <c:pt idx="2608">
                <c:v>42156</c:v>
              </c:pt>
              <c:pt idx="2609">
                <c:v>42157</c:v>
              </c:pt>
              <c:pt idx="2610">
                <c:v>42158</c:v>
              </c:pt>
              <c:pt idx="2611">
                <c:v>42159</c:v>
              </c:pt>
              <c:pt idx="2612">
                <c:v>42160</c:v>
              </c:pt>
              <c:pt idx="2613">
                <c:v>42164</c:v>
              </c:pt>
              <c:pt idx="2614">
                <c:v>42165</c:v>
              </c:pt>
              <c:pt idx="2615">
                <c:v>42166</c:v>
              </c:pt>
              <c:pt idx="2616">
                <c:v>42167</c:v>
              </c:pt>
              <c:pt idx="2617">
                <c:v>42170</c:v>
              </c:pt>
              <c:pt idx="2618">
                <c:v>42171</c:v>
              </c:pt>
              <c:pt idx="2619">
                <c:v>42172</c:v>
              </c:pt>
              <c:pt idx="2620">
                <c:v>42173</c:v>
              </c:pt>
              <c:pt idx="2621">
                <c:v>42174</c:v>
              </c:pt>
              <c:pt idx="2622">
                <c:v>42177</c:v>
              </c:pt>
              <c:pt idx="2623">
                <c:v>42178</c:v>
              </c:pt>
              <c:pt idx="2624">
                <c:v>42179</c:v>
              </c:pt>
              <c:pt idx="2625">
                <c:v>42180</c:v>
              </c:pt>
              <c:pt idx="2626">
                <c:v>42181</c:v>
              </c:pt>
              <c:pt idx="2627">
                <c:v>42184</c:v>
              </c:pt>
              <c:pt idx="2628">
                <c:v>42185</c:v>
              </c:pt>
              <c:pt idx="2629">
                <c:v>42186</c:v>
              </c:pt>
              <c:pt idx="2630">
                <c:v>42187</c:v>
              </c:pt>
              <c:pt idx="2631">
                <c:v>42188</c:v>
              </c:pt>
              <c:pt idx="2632">
                <c:v>42191</c:v>
              </c:pt>
              <c:pt idx="2633">
                <c:v>42192</c:v>
              </c:pt>
              <c:pt idx="2634">
                <c:v>42193</c:v>
              </c:pt>
              <c:pt idx="2635">
                <c:v>42194</c:v>
              </c:pt>
              <c:pt idx="2636">
                <c:v>42195</c:v>
              </c:pt>
              <c:pt idx="2637">
                <c:v>42198</c:v>
              </c:pt>
              <c:pt idx="2638">
                <c:v>42199</c:v>
              </c:pt>
              <c:pt idx="2639">
                <c:v>42200</c:v>
              </c:pt>
              <c:pt idx="2640">
                <c:v>42201</c:v>
              </c:pt>
              <c:pt idx="2641">
                <c:v>42202</c:v>
              </c:pt>
              <c:pt idx="2642">
                <c:v>42205</c:v>
              </c:pt>
              <c:pt idx="2643">
                <c:v>42206</c:v>
              </c:pt>
              <c:pt idx="2644">
                <c:v>42207</c:v>
              </c:pt>
              <c:pt idx="2645">
                <c:v>42208</c:v>
              </c:pt>
              <c:pt idx="2646">
                <c:v>42209</c:v>
              </c:pt>
              <c:pt idx="2647">
                <c:v>42212</c:v>
              </c:pt>
              <c:pt idx="2648">
                <c:v>42213</c:v>
              </c:pt>
              <c:pt idx="2649">
                <c:v>42214</c:v>
              </c:pt>
              <c:pt idx="2650">
                <c:v>42215</c:v>
              </c:pt>
              <c:pt idx="2651">
                <c:v>42216</c:v>
              </c:pt>
              <c:pt idx="2652">
                <c:v>42220</c:v>
              </c:pt>
              <c:pt idx="2653">
                <c:v>42221</c:v>
              </c:pt>
              <c:pt idx="2654">
                <c:v>42222</c:v>
              </c:pt>
              <c:pt idx="2655">
                <c:v>42223</c:v>
              </c:pt>
              <c:pt idx="2656">
                <c:v>42226</c:v>
              </c:pt>
              <c:pt idx="2657">
                <c:v>42227</c:v>
              </c:pt>
              <c:pt idx="2658">
                <c:v>42228</c:v>
              </c:pt>
              <c:pt idx="2659">
                <c:v>42229</c:v>
              </c:pt>
              <c:pt idx="2660">
                <c:v>42230</c:v>
              </c:pt>
              <c:pt idx="2661">
                <c:v>42233</c:v>
              </c:pt>
              <c:pt idx="2662">
                <c:v>42234</c:v>
              </c:pt>
              <c:pt idx="2663">
                <c:v>42235</c:v>
              </c:pt>
              <c:pt idx="2664">
                <c:v>42236</c:v>
              </c:pt>
              <c:pt idx="2665">
                <c:v>42237</c:v>
              </c:pt>
              <c:pt idx="2666">
                <c:v>42240</c:v>
              </c:pt>
              <c:pt idx="2667">
                <c:v>42241</c:v>
              </c:pt>
              <c:pt idx="2668">
                <c:v>42242</c:v>
              </c:pt>
              <c:pt idx="2669">
                <c:v>42243</c:v>
              </c:pt>
              <c:pt idx="2670">
                <c:v>42244</c:v>
              </c:pt>
              <c:pt idx="2671">
                <c:v>42247</c:v>
              </c:pt>
              <c:pt idx="2672">
                <c:v>42248</c:v>
              </c:pt>
              <c:pt idx="2673">
                <c:v>42249</c:v>
              </c:pt>
              <c:pt idx="2674">
                <c:v>42250</c:v>
              </c:pt>
              <c:pt idx="2675">
                <c:v>42251</c:v>
              </c:pt>
              <c:pt idx="2676">
                <c:v>42254</c:v>
              </c:pt>
              <c:pt idx="2677">
                <c:v>42255</c:v>
              </c:pt>
              <c:pt idx="2678">
                <c:v>42256</c:v>
              </c:pt>
              <c:pt idx="2679">
                <c:v>42257</c:v>
              </c:pt>
              <c:pt idx="2680">
                <c:v>42258</c:v>
              </c:pt>
              <c:pt idx="2681">
                <c:v>42261</c:v>
              </c:pt>
              <c:pt idx="2682">
                <c:v>42262</c:v>
              </c:pt>
              <c:pt idx="2683">
                <c:v>42263</c:v>
              </c:pt>
              <c:pt idx="2684">
                <c:v>42264</c:v>
              </c:pt>
              <c:pt idx="2685">
                <c:v>42265</c:v>
              </c:pt>
              <c:pt idx="2686">
                <c:v>42268</c:v>
              </c:pt>
              <c:pt idx="2687">
                <c:v>42269</c:v>
              </c:pt>
              <c:pt idx="2688">
                <c:v>42270</c:v>
              </c:pt>
              <c:pt idx="2689">
                <c:v>42271</c:v>
              </c:pt>
              <c:pt idx="2690">
                <c:v>42272</c:v>
              </c:pt>
              <c:pt idx="2691">
                <c:v>42275</c:v>
              </c:pt>
              <c:pt idx="2692">
                <c:v>42276</c:v>
              </c:pt>
              <c:pt idx="2693">
                <c:v>42277</c:v>
              </c:pt>
              <c:pt idx="2694">
                <c:v>42278</c:v>
              </c:pt>
              <c:pt idx="2695">
                <c:v>42279</c:v>
              </c:pt>
              <c:pt idx="2696">
                <c:v>42283</c:v>
              </c:pt>
              <c:pt idx="2697">
                <c:v>42284</c:v>
              </c:pt>
              <c:pt idx="2698">
                <c:v>42285</c:v>
              </c:pt>
              <c:pt idx="2699">
                <c:v>42286</c:v>
              </c:pt>
              <c:pt idx="2700">
                <c:v>42289</c:v>
              </c:pt>
              <c:pt idx="2701">
                <c:v>42290</c:v>
              </c:pt>
              <c:pt idx="2702">
                <c:v>42291</c:v>
              </c:pt>
              <c:pt idx="2703">
                <c:v>42292</c:v>
              </c:pt>
              <c:pt idx="2704">
                <c:v>42293</c:v>
              </c:pt>
              <c:pt idx="2705">
                <c:v>42296</c:v>
              </c:pt>
              <c:pt idx="2706">
                <c:v>42297</c:v>
              </c:pt>
              <c:pt idx="2707">
                <c:v>42298</c:v>
              </c:pt>
              <c:pt idx="2708">
                <c:v>42299</c:v>
              </c:pt>
              <c:pt idx="2709">
                <c:v>42300</c:v>
              </c:pt>
              <c:pt idx="2710">
                <c:v>42303</c:v>
              </c:pt>
              <c:pt idx="2711">
                <c:v>42304</c:v>
              </c:pt>
              <c:pt idx="2712">
                <c:v>42305</c:v>
              </c:pt>
              <c:pt idx="2713">
                <c:v>42306</c:v>
              </c:pt>
              <c:pt idx="2714">
                <c:v>42307</c:v>
              </c:pt>
              <c:pt idx="2715">
                <c:v>42310</c:v>
              </c:pt>
              <c:pt idx="2716">
                <c:v>42311</c:v>
              </c:pt>
              <c:pt idx="2717">
                <c:v>42312</c:v>
              </c:pt>
              <c:pt idx="2718">
                <c:v>42313</c:v>
              </c:pt>
              <c:pt idx="2719">
                <c:v>42314</c:v>
              </c:pt>
              <c:pt idx="2720">
                <c:v>42317</c:v>
              </c:pt>
              <c:pt idx="2721">
                <c:v>42318</c:v>
              </c:pt>
              <c:pt idx="2722">
                <c:v>42319</c:v>
              </c:pt>
              <c:pt idx="2723">
                <c:v>42320</c:v>
              </c:pt>
              <c:pt idx="2724">
                <c:v>42321</c:v>
              </c:pt>
              <c:pt idx="2725">
                <c:v>42324</c:v>
              </c:pt>
              <c:pt idx="2726">
                <c:v>42325</c:v>
              </c:pt>
              <c:pt idx="2727">
                <c:v>42326</c:v>
              </c:pt>
              <c:pt idx="2728">
                <c:v>42327</c:v>
              </c:pt>
              <c:pt idx="2729">
                <c:v>42328</c:v>
              </c:pt>
              <c:pt idx="2730">
                <c:v>42331</c:v>
              </c:pt>
              <c:pt idx="2731">
                <c:v>42332</c:v>
              </c:pt>
              <c:pt idx="2732">
                <c:v>42333</c:v>
              </c:pt>
              <c:pt idx="2733">
                <c:v>42334</c:v>
              </c:pt>
              <c:pt idx="2734">
                <c:v>42335</c:v>
              </c:pt>
              <c:pt idx="2735">
                <c:v>42338</c:v>
              </c:pt>
              <c:pt idx="2736">
                <c:v>42339</c:v>
              </c:pt>
              <c:pt idx="2737">
                <c:v>42340</c:v>
              </c:pt>
              <c:pt idx="2738">
                <c:v>42341</c:v>
              </c:pt>
              <c:pt idx="2739">
                <c:v>42342</c:v>
              </c:pt>
              <c:pt idx="2740">
                <c:v>42345</c:v>
              </c:pt>
              <c:pt idx="2741">
                <c:v>42346</c:v>
              </c:pt>
              <c:pt idx="2742">
                <c:v>42347</c:v>
              </c:pt>
              <c:pt idx="2743">
                <c:v>42348</c:v>
              </c:pt>
              <c:pt idx="2744">
                <c:v>42349</c:v>
              </c:pt>
              <c:pt idx="2745">
                <c:v>42352</c:v>
              </c:pt>
              <c:pt idx="2746">
                <c:v>42353</c:v>
              </c:pt>
              <c:pt idx="2747">
                <c:v>42354</c:v>
              </c:pt>
              <c:pt idx="2748">
                <c:v>42355</c:v>
              </c:pt>
              <c:pt idx="2749">
                <c:v>42356</c:v>
              </c:pt>
              <c:pt idx="2750">
                <c:v>42359</c:v>
              </c:pt>
              <c:pt idx="2751">
                <c:v>42360</c:v>
              </c:pt>
              <c:pt idx="2752">
                <c:v>42361</c:v>
              </c:pt>
              <c:pt idx="2753">
                <c:v>42362</c:v>
              </c:pt>
              <c:pt idx="2754">
                <c:v>42367</c:v>
              </c:pt>
              <c:pt idx="2755">
                <c:v>42368</c:v>
              </c:pt>
              <c:pt idx="2756">
                <c:v>42369</c:v>
              </c:pt>
              <c:pt idx="2757">
                <c:v>42373</c:v>
              </c:pt>
              <c:pt idx="2758">
                <c:v>42374</c:v>
              </c:pt>
              <c:pt idx="2759">
                <c:v>42375</c:v>
              </c:pt>
              <c:pt idx="2760">
                <c:v>42376</c:v>
              </c:pt>
              <c:pt idx="2761">
                <c:v>42377</c:v>
              </c:pt>
              <c:pt idx="2762">
                <c:v>42380</c:v>
              </c:pt>
              <c:pt idx="2763">
                <c:v>42381</c:v>
              </c:pt>
              <c:pt idx="2764">
                <c:v>42382</c:v>
              </c:pt>
              <c:pt idx="2765">
                <c:v>42383</c:v>
              </c:pt>
              <c:pt idx="2766">
                <c:v>42384</c:v>
              </c:pt>
              <c:pt idx="2767">
                <c:v>42387</c:v>
              </c:pt>
              <c:pt idx="2768">
                <c:v>42388</c:v>
              </c:pt>
              <c:pt idx="2769">
                <c:v>42389</c:v>
              </c:pt>
              <c:pt idx="2770">
                <c:v>42390</c:v>
              </c:pt>
              <c:pt idx="2771">
                <c:v>42391</c:v>
              </c:pt>
              <c:pt idx="2772">
                <c:v>42394</c:v>
              </c:pt>
              <c:pt idx="2773">
                <c:v>42396</c:v>
              </c:pt>
              <c:pt idx="2774">
                <c:v>42397</c:v>
              </c:pt>
              <c:pt idx="2775">
                <c:v>42398</c:v>
              </c:pt>
              <c:pt idx="2776">
                <c:v>42401</c:v>
              </c:pt>
              <c:pt idx="2777">
                <c:v>42402</c:v>
              </c:pt>
              <c:pt idx="2778">
                <c:v>42403</c:v>
              </c:pt>
              <c:pt idx="2779">
                <c:v>42404</c:v>
              </c:pt>
              <c:pt idx="2780">
                <c:v>42405</c:v>
              </c:pt>
              <c:pt idx="2781">
                <c:v>42408</c:v>
              </c:pt>
              <c:pt idx="2782">
                <c:v>42409</c:v>
              </c:pt>
              <c:pt idx="2783">
                <c:v>42410</c:v>
              </c:pt>
              <c:pt idx="2784">
                <c:v>42411</c:v>
              </c:pt>
              <c:pt idx="2785">
                <c:v>42412</c:v>
              </c:pt>
              <c:pt idx="2786">
                <c:v>42415</c:v>
              </c:pt>
              <c:pt idx="2787">
                <c:v>42416</c:v>
              </c:pt>
              <c:pt idx="2788">
                <c:v>42417</c:v>
              </c:pt>
              <c:pt idx="2789">
                <c:v>42418</c:v>
              </c:pt>
              <c:pt idx="2790">
                <c:v>42419</c:v>
              </c:pt>
              <c:pt idx="2791">
                <c:v>42422</c:v>
              </c:pt>
              <c:pt idx="2792">
                <c:v>42423</c:v>
              </c:pt>
              <c:pt idx="2793">
                <c:v>42424</c:v>
              </c:pt>
              <c:pt idx="2794">
                <c:v>42425</c:v>
              </c:pt>
              <c:pt idx="2795">
                <c:v>42426</c:v>
              </c:pt>
              <c:pt idx="2796">
                <c:v>42429</c:v>
              </c:pt>
              <c:pt idx="2797">
                <c:v>42430</c:v>
              </c:pt>
              <c:pt idx="2798">
                <c:v>42431</c:v>
              </c:pt>
              <c:pt idx="2799">
                <c:v>42432</c:v>
              </c:pt>
              <c:pt idx="2800">
                <c:v>42433</c:v>
              </c:pt>
              <c:pt idx="2801">
                <c:v>42436</c:v>
              </c:pt>
              <c:pt idx="2802">
                <c:v>42437</c:v>
              </c:pt>
              <c:pt idx="2803">
                <c:v>42438</c:v>
              </c:pt>
              <c:pt idx="2804">
                <c:v>42439</c:v>
              </c:pt>
              <c:pt idx="2805">
                <c:v>42440</c:v>
              </c:pt>
              <c:pt idx="2806">
                <c:v>42443</c:v>
              </c:pt>
              <c:pt idx="2807">
                <c:v>42444</c:v>
              </c:pt>
              <c:pt idx="2808">
                <c:v>42445</c:v>
              </c:pt>
              <c:pt idx="2809">
                <c:v>42446</c:v>
              </c:pt>
              <c:pt idx="2810">
                <c:v>42447</c:v>
              </c:pt>
              <c:pt idx="2811">
                <c:v>42450</c:v>
              </c:pt>
              <c:pt idx="2812">
                <c:v>42451</c:v>
              </c:pt>
              <c:pt idx="2813">
                <c:v>42452</c:v>
              </c:pt>
              <c:pt idx="2814">
                <c:v>42453</c:v>
              </c:pt>
              <c:pt idx="2815">
                <c:v>42458</c:v>
              </c:pt>
              <c:pt idx="2816">
                <c:v>42459</c:v>
              </c:pt>
              <c:pt idx="2817">
                <c:v>42460</c:v>
              </c:pt>
              <c:pt idx="2818">
                <c:v>42461</c:v>
              </c:pt>
              <c:pt idx="2819">
                <c:v>42464</c:v>
              </c:pt>
              <c:pt idx="2820">
                <c:v>42465</c:v>
              </c:pt>
              <c:pt idx="2821">
                <c:v>42466</c:v>
              </c:pt>
              <c:pt idx="2822">
                <c:v>42467</c:v>
              </c:pt>
              <c:pt idx="2823">
                <c:v>42468</c:v>
              </c:pt>
              <c:pt idx="2824">
                <c:v>42471</c:v>
              </c:pt>
              <c:pt idx="2825">
                <c:v>42472</c:v>
              </c:pt>
              <c:pt idx="2826">
                <c:v>42473</c:v>
              </c:pt>
              <c:pt idx="2827">
                <c:v>42474</c:v>
              </c:pt>
              <c:pt idx="2828">
                <c:v>42475</c:v>
              </c:pt>
              <c:pt idx="2829">
                <c:v>42478</c:v>
              </c:pt>
              <c:pt idx="2830">
                <c:v>42479</c:v>
              </c:pt>
              <c:pt idx="2831">
                <c:v>42480</c:v>
              </c:pt>
              <c:pt idx="2832">
                <c:v>42481</c:v>
              </c:pt>
              <c:pt idx="2833">
                <c:v>42482</c:v>
              </c:pt>
              <c:pt idx="2834">
                <c:v>42486</c:v>
              </c:pt>
              <c:pt idx="2835">
                <c:v>42487</c:v>
              </c:pt>
              <c:pt idx="2836">
                <c:v>42488</c:v>
              </c:pt>
              <c:pt idx="2837">
                <c:v>42489</c:v>
              </c:pt>
              <c:pt idx="2838">
                <c:v>42492</c:v>
              </c:pt>
              <c:pt idx="2839">
                <c:v>42493</c:v>
              </c:pt>
              <c:pt idx="2840">
                <c:v>42494</c:v>
              </c:pt>
              <c:pt idx="2841">
                <c:v>42495</c:v>
              </c:pt>
              <c:pt idx="2842">
                <c:v>42496</c:v>
              </c:pt>
              <c:pt idx="2843">
                <c:v>42499</c:v>
              </c:pt>
              <c:pt idx="2844">
                <c:v>42500</c:v>
              </c:pt>
              <c:pt idx="2845">
                <c:v>42501</c:v>
              </c:pt>
              <c:pt idx="2846">
                <c:v>42502</c:v>
              </c:pt>
              <c:pt idx="2847">
                <c:v>42503</c:v>
              </c:pt>
              <c:pt idx="2848">
                <c:v>42506</c:v>
              </c:pt>
              <c:pt idx="2849">
                <c:v>42507</c:v>
              </c:pt>
              <c:pt idx="2850">
                <c:v>42508</c:v>
              </c:pt>
              <c:pt idx="2851">
                <c:v>42509</c:v>
              </c:pt>
              <c:pt idx="2852">
                <c:v>42510</c:v>
              </c:pt>
              <c:pt idx="2853">
                <c:v>42513</c:v>
              </c:pt>
              <c:pt idx="2854">
                <c:v>42514</c:v>
              </c:pt>
              <c:pt idx="2855">
                <c:v>42515</c:v>
              </c:pt>
              <c:pt idx="2856">
                <c:v>42516</c:v>
              </c:pt>
              <c:pt idx="2857">
                <c:v>42517</c:v>
              </c:pt>
              <c:pt idx="2858">
                <c:v>42520</c:v>
              </c:pt>
              <c:pt idx="2859">
                <c:v>42521</c:v>
              </c:pt>
              <c:pt idx="2860">
                <c:v>42522</c:v>
              </c:pt>
              <c:pt idx="2861">
                <c:v>42523</c:v>
              </c:pt>
              <c:pt idx="2862">
                <c:v>42524</c:v>
              </c:pt>
              <c:pt idx="2863">
                <c:v>42527</c:v>
              </c:pt>
              <c:pt idx="2864">
                <c:v>42528</c:v>
              </c:pt>
              <c:pt idx="2865">
                <c:v>42529</c:v>
              </c:pt>
              <c:pt idx="2866">
                <c:v>42530</c:v>
              </c:pt>
              <c:pt idx="2867">
                <c:v>42531</c:v>
              </c:pt>
              <c:pt idx="2868">
                <c:v>42535</c:v>
              </c:pt>
              <c:pt idx="2869">
                <c:v>42536</c:v>
              </c:pt>
              <c:pt idx="2870">
                <c:v>42537</c:v>
              </c:pt>
              <c:pt idx="2871">
                <c:v>42538</c:v>
              </c:pt>
              <c:pt idx="2872">
                <c:v>42541</c:v>
              </c:pt>
              <c:pt idx="2873">
                <c:v>42542</c:v>
              </c:pt>
              <c:pt idx="2874">
                <c:v>42543</c:v>
              </c:pt>
              <c:pt idx="2875">
                <c:v>42544</c:v>
              </c:pt>
              <c:pt idx="2876">
                <c:v>42545</c:v>
              </c:pt>
              <c:pt idx="2877">
                <c:v>42548</c:v>
              </c:pt>
              <c:pt idx="2878">
                <c:v>42549</c:v>
              </c:pt>
              <c:pt idx="2879">
                <c:v>42550</c:v>
              </c:pt>
              <c:pt idx="2880">
                <c:v>42551</c:v>
              </c:pt>
              <c:pt idx="2881">
                <c:v>42552</c:v>
              </c:pt>
              <c:pt idx="2882">
                <c:v>42555</c:v>
              </c:pt>
              <c:pt idx="2883">
                <c:v>42556</c:v>
              </c:pt>
              <c:pt idx="2884">
                <c:v>42557</c:v>
              </c:pt>
              <c:pt idx="2885">
                <c:v>42558</c:v>
              </c:pt>
              <c:pt idx="2886">
                <c:v>42559</c:v>
              </c:pt>
              <c:pt idx="2887">
                <c:v>42562</c:v>
              </c:pt>
              <c:pt idx="2888">
                <c:v>42563</c:v>
              </c:pt>
              <c:pt idx="2889">
                <c:v>42564</c:v>
              </c:pt>
              <c:pt idx="2890">
                <c:v>42565</c:v>
              </c:pt>
              <c:pt idx="2891">
                <c:v>42566</c:v>
              </c:pt>
              <c:pt idx="2892">
                <c:v>42569</c:v>
              </c:pt>
              <c:pt idx="2893">
                <c:v>42570</c:v>
              </c:pt>
              <c:pt idx="2894">
                <c:v>42571</c:v>
              </c:pt>
              <c:pt idx="2895">
                <c:v>42572</c:v>
              </c:pt>
              <c:pt idx="2896">
                <c:v>42573</c:v>
              </c:pt>
              <c:pt idx="2897">
                <c:v>42576</c:v>
              </c:pt>
              <c:pt idx="2898">
                <c:v>42577</c:v>
              </c:pt>
              <c:pt idx="2899">
                <c:v>42578</c:v>
              </c:pt>
              <c:pt idx="2900">
                <c:v>42579</c:v>
              </c:pt>
              <c:pt idx="2901">
                <c:v>42580</c:v>
              </c:pt>
              <c:pt idx="2902">
                <c:v>42583</c:v>
              </c:pt>
              <c:pt idx="2903">
                <c:v>42584</c:v>
              </c:pt>
              <c:pt idx="2904">
                <c:v>42585</c:v>
              </c:pt>
              <c:pt idx="2905">
                <c:v>42586</c:v>
              </c:pt>
              <c:pt idx="2906">
                <c:v>42587</c:v>
              </c:pt>
              <c:pt idx="2907">
                <c:v>42590</c:v>
              </c:pt>
              <c:pt idx="2908">
                <c:v>42591</c:v>
              </c:pt>
              <c:pt idx="2909">
                <c:v>42592</c:v>
              </c:pt>
              <c:pt idx="2910">
                <c:v>42593</c:v>
              </c:pt>
              <c:pt idx="2911">
                <c:v>42594</c:v>
              </c:pt>
              <c:pt idx="2912">
                <c:v>42597</c:v>
              </c:pt>
              <c:pt idx="2913">
                <c:v>42598</c:v>
              </c:pt>
              <c:pt idx="2914">
                <c:v>42599</c:v>
              </c:pt>
              <c:pt idx="2915">
                <c:v>42600</c:v>
              </c:pt>
              <c:pt idx="2916">
                <c:v>42601</c:v>
              </c:pt>
              <c:pt idx="2917">
                <c:v>42604</c:v>
              </c:pt>
              <c:pt idx="2918">
                <c:v>42605</c:v>
              </c:pt>
              <c:pt idx="2919">
                <c:v>42606</c:v>
              </c:pt>
              <c:pt idx="2920">
                <c:v>42607</c:v>
              </c:pt>
              <c:pt idx="2921">
                <c:v>42608</c:v>
              </c:pt>
              <c:pt idx="2922">
                <c:v>42611</c:v>
              </c:pt>
              <c:pt idx="2923">
                <c:v>42612</c:v>
              </c:pt>
              <c:pt idx="2924">
                <c:v>42613</c:v>
              </c:pt>
              <c:pt idx="2925">
                <c:v>42614</c:v>
              </c:pt>
              <c:pt idx="2926">
                <c:v>42615</c:v>
              </c:pt>
              <c:pt idx="2927">
                <c:v>42618</c:v>
              </c:pt>
              <c:pt idx="2928">
                <c:v>42619</c:v>
              </c:pt>
              <c:pt idx="2929">
                <c:v>42620</c:v>
              </c:pt>
              <c:pt idx="2930">
                <c:v>42621</c:v>
              </c:pt>
              <c:pt idx="2931">
                <c:v>42622</c:v>
              </c:pt>
              <c:pt idx="2932">
                <c:v>42625</c:v>
              </c:pt>
              <c:pt idx="2933">
                <c:v>42626</c:v>
              </c:pt>
              <c:pt idx="2934">
                <c:v>42627</c:v>
              </c:pt>
              <c:pt idx="2935">
                <c:v>42628</c:v>
              </c:pt>
              <c:pt idx="2936">
                <c:v>42629</c:v>
              </c:pt>
              <c:pt idx="2937">
                <c:v>42632</c:v>
              </c:pt>
              <c:pt idx="2938">
                <c:v>42633</c:v>
              </c:pt>
              <c:pt idx="2939">
                <c:v>42634</c:v>
              </c:pt>
              <c:pt idx="2940">
                <c:v>42635</c:v>
              </c:pt>
              <c:pt idx="2941">
                <c:v>42636</c:v>
              </c:pt>
              <c:pt idx="2942">
                <c:v>42639</c:v>
              </c:pt>
              <c:pt idx="2943">
                <c:v>42640</c:v>
              </c:pt>
              <c:pt idx="2944">
                <c:v>42641</c:v>
              </c:pt>
              <c:pt idx="2945">
                <c:v>42642</c:v>
              </c:pt>
              <c:pt idx="2946">
                <c:v>42643</c:v>
              </c:pt>
              <c:pt idx="2947">
                <c:v>42646</c:v>
              </c:pt>
              <c:pt idx="2948">
                <c:v>42647</c:v>
              </c:pt>
              <c:pt idx="2949">
                <c:v>42648</c:v>
              </c:pt>
              <c:pt idx="2950">
                <c:v>42649</c:v>
              </c:pt>
              <c:pt idx="2951">
                <c:v>42650</c:v>
              </c:pt>
              <c:pt idx="2952">
                <c:v>42653</c:v>
              </c:pt>
              <c:pt idx="2953">
                <c:v>42654</c:v>
              </c:pt>
              <c:pt idx="2954">
                <c:v>42655</c:v>
              </c:pt>
              <c:pt idx="2955">
                <c:v>42656</c:v>
              </c:pt>
              <c:pt idx="2956">
                <c:v>42657</c:v>
              </c:pt>
              <c:pt idx="2957">
                <c:v>42660</c:v>
              </c:pt>
              <c:pt idx="2958">
                <c:v>42661</c:v>
              </c:pt>
              <c:pt idx="2959">
                <c:v>42662</c:v>
              </c:pt>
              <c:pt idx="2960">
                <c:v>42663</c:v>
              </c:pt>
              <c:pt idx="2961">
                <c:v>42664</c:v>
              </c:pt>
              <c:pt idx="2962">
                <c:v>42667</c:v>
              </c:pt>
              <c:pt idx="2963">
                <c:v>42668</c:v>
              </c:pt>
              <c:pt idx="2964">
                <c:v>42669</c:v>
              </c:pt>
              <c:pt idx="2965">
                <c:v>42670</c:v>
              </c:pt>
              <c:pt idx="2966">
                <c:v>42671</c:v>
              </c:pt>
              <c:pt idx="2967">
                <c:v>42674</c:v>
              </c:pt>
              <c:pt idx="2968">
                <c:v>42675</c:v>
              </c:pt>
              <c:pt idx="2969">
                <c:v>42676</c:v>
              </c:pt>
              <c:pt idx="2970">
                <c:v>42677</c:v>
              </c:pt>
              <c:pt idx="2971">
                <c:v>42678</c:v>
              </c:pt>
              <c:pt idx="2972">
                <c:v>42681</c:v>
              </c:pt>
              <c:pt idx="2973">
                <c:v>42682</c:v>
              </c:pt>
              <c:pt idx="2974">
                <c:v>42683</c:v>
              </c:pt>
              <c:pt idx="2975">
                <c:v>42684</c:v>
              </c:pt>
              <c:pt idx="2976">
                <c:v>42685</c:v>
              </c:pt>
              <c:pt idx="2977">
                <c:v>42688</c:v>
              </c:pt>
              <c:pt idx="2978">
                <c:v>42689</c:v>
              </c:pt>
              <c:pt idx="2979">
                <c:v>42690</c:v>
              </c:pt>
              <c:pt idx="2980">
                <c:v>42691</c:v>
              </c:pt>
              <c:pt idx="2981">
                <c:v>42692</c:v>
              </c:pt>
              <c:pt idx="2982">
                <c:v>42695</c:v>
              </c:pt>
              <c:pt idx="2983">
                <c:v>42696</c:v>
              </c:pt>
              <c:pt idx="2984">
                <c:v>42697</c:v>
              </c:pt>
              <c:pt idx="2985">
                <c:v>42698</c:v>
              </c:pt>
              <c:pt idx="2986">
                <c:v>42699</c:v>
              </c:pt>
              <c:pt idx="2987">
                <c:v>42702</c:v>
              </c:pt>
              <c:pt idx="2988">
                <c:v>42703</c:v>
              </c:pt>
              <c:pt idx="2989">
                <c:v>42704</c:v>
              </c:pt>
              <c:pt idx="2990">
                <c:v>42705</c:v>
              </c:pt>
              <c:pt idx="2991">
                <c:v>42706</c:v>
              </c:pt>
              <c:pt idx="2992">
                <c:v>42709</c:v>
              </c:pt>
              <c:pt idx="2993">
                <c:v>42710</c:v>
              </c:pt>
              <c:pt idx="2994">
                <c:v>42711</c:v>
              </c:pt>
              <c:pt idx="2995">
                <c:v>42712</c:v>
              </c:pt>
              <c:pt idx="2996">
                <c:v>42713</c:v>
              </c:pt>
              <c:pt idx="2997">
                <c:v>42716</c:v>
              </c:pt>
              <c:pt idx="2998">
                <c:v>42717</c:v>
              </c:pt>
              <c:pt idx="2999">
                <c:v>42718</c:v>
              </c:pt>
              <c:pt idx="3000">
                <c:v>42719</c:v>
              </c:pt>
              <c:pt idx="3001">
                <c:v>42720</c:v>
              </c:pt>
              <c:pt idx="3002">
                <c:v>42723</c:v>
              </c:pt>
              <c:pt idx="3003">
                <c:v>42724</c:v>
              </c:pt>
              <c:pt idx="3004">
                <c:v>42725</c:v>
              </c:pt>
              <c:pt idx="3005">
                <c:v>42726</c:v>
              </c:pt>
              <c:pt idx="3006">
                <c:v>42727</c:v>
              </c:pt>
              <c:pt idx="3007">
                <c:v>42732</c:v>
              </c:pt>
              <c:pt idx="3008">
                <c:v>42733</c:v>
              </c:pt>
              <c:pt idx="3009">
                <c:v>42734</c:v>
              </c:pt>
              <c:pt idx="3010">
                <c:v>42738</c:v>
              </c:pt>
              <c:pt idx="3011">
                <c:v>42739</c:v>
              </c:pt>
              <c:pt idx="3012">
                <c:v>42740</c:v>
              </c:pt>
              <c:pt idx="3013">
                <c:v>42741</c:v>
              </c:pt>
              <c:pt idx="3014">
                <c:v>42744</c:v>
              </c:pt>
              <c:pt idx="3015">
                <c:v>42745</c:v>
              </c:pt>
              <c:pt idx="3016">
                <c:v>42746</c:v>
              </c:pt>
              <c:pt idx="3017">
                <c:v>42747</c:v>
              </c:pt>
              <c:pt idx="3018">
                <c:v>42748</c:v>
              </c:pt>
              <c:pt idx="3019">
                <c:v>42751</c:v>
              </c:pt>
              <c:pt idx="3020">
                <c:v>42752</c:v>
              </c:pt>
              <c:pt idx="3021">
                <c:v>42753</c:v>
              </c:pt>
              <c:pt idx="3022">
                <c:v>42754</c:v>
              </c:pt>
              <c:pt idx="3023">
                <c:v>42755</c:v>
              </c:pt>
              <c:pt idx="3024">
                <c:v>42758</c:v>
              </c:pt>
              <c:pt idx="3025">
                <c:v>42759</c:v>
              </c:pt>
              <c:pt idx="3026">
                <c:v>42760</c:v>
              </c:pt>
              <c:pt idx="3027">
                <c:v>42762</c:v>
              </c:pt>
              <c:pt idx="3028">
                <c:v>42765</c:v>
              </c:pt>
              <c:pt idx="3029">
                <c:v>42766</c:v>
              </c:pt>
              <c:pt idx="3030">
                <c:v>42767</c:v>
              </c:pt>
              <c:pt idx="3031">
                <c:v>42768</c:v>
              </c:pt>
              <c:pt idx="3032">
                <c:v>42769</c:v>
              </c:pt>
              <c:pt idx="3033">
                <c:v>42772</c:v>
              </c:pt>
              <c:pt idx="3034">
                <c:v>42773</c:v>
              </c:pt>
              <c:pt idx="3035">
                <c:v>42774</c:v>
              </c:pt>
              <c:pt idx="3036">
                <c:v>42775</c:v>
              </c:pt>
              <c:pt idx="3037">
                <c:v>42776</c:v>
              </c:pt>
              <c:pt idx="3038">
                <c:v>42779</c:v>
              </c:pt>
              <c:pt idx="3039">
                <c:v>42780</c:v>
              </c:pt>
              <c:pt idx="3040">
                <c:v>42781</c:v>
              </c:pt>
              <c:pt idx="3041">
                <c:v>42782</c:v>
              </c:pt>
              <c:pt idx="3042">
                <c:v>42783</c:v>
              </c:pt>
              <c:pt idx="3043">
                <c:v>42786</c:v>
              </c:pt>
              <c:pt idx="3044">
                <c:v>42787</c:v>
              </c:pt>
              <c:pt idx="3045">
                <c:v>42788</c:v>
              </c:pt>
              <c:pt idx="3046">
                <c:v>42789</c:v>
              </c:pt>
              <c:pt idx="3047">
                <c:v>42790</c:v>
              </c:pt>
              <c:pt idx="3048">
                <c:v>42793</c:v>
              </c:pt>
              <c:pt idx="3049">
                <c:v>42794</c:v>
              </c:pt>
              <c:pt idx="3050">
                <c:v>42795</c:v>
              </c:pt>
              <c:pt idx="3051">
                <c:v>42796</c:v>
              </c:pt>
              <c:pt idx="3052">
                <c:v>42797</c:v>
              </c:pt>
              <c:pt idx="3053">
                <c:v>42800</c:v>
              </c:pt>
              <c:pt idx="3054">
                <c:v>42801</c:v>
              </c:pt>
              <c:pt idx="3055">
                <c:v>42802</c:v>
              </c:pt>
              <c:pt idx="3056">
                <c:v>42803</c:v>
              </c:pt>
              <c:pt idx="3057">
                <c:v>42804</c:v>
              </c:pt>
              <c:pt idx="3058">
                <c:v>42807</c:v>
              </c:pt>
              <c:pt idx="3059">
                <c:v>42808</c:v>
              </c:pt>
              <c:pt idx="3060">
                <c:v>42809</c:v>
              </c:pt>
              <c:pt idx="3061">
                <c:v>42810</c:v>
              </c:pt>
              <c:pt idx="3062">
                <c:v>42811</c:v>
              </c:pt>
              <c:pt idx="3063">
                <c:v>42814</c:v>
              </c:pt>
              <c:pt idx="3064">
                <c:v>42815</c:v>
              </c:pt>
              <c:pt idx="3065">
                <c:v>42816</c:v>
              </c:pt>
              <c:pt idx="3066">
                <c:v>42817</c:v>
              </c:pt>
              <c:pt idx="3067">
                <c:v>42818</c:v>
              </c:pt>
              <c:pt idx="3068">
                <c:v>42821</c:v>
              </c:pt>
              <c:pt idx="3069">
                <c:v>42822</c:v>
              </c:pt>
              <c:pt idx="3070">
                <c:v>42823</c:v>
              </c:pt>
              <c:pt idx="3071">
                <c:v>42824</c:v>
              </c:pt>
              <c:pt idx="3072">
                <c:v>42825</c:v>
              </c:pt>
              <c:pt idx="3073">
                <c:v>42828</c:v>
              </c:pt>
              <c:pt idx="3074">
                <c:v>42829</c:v>
              </c:pt>
              <c:pt idx="3075">
                <c:v>42830</c:v>
              </c:pt>
              <c:pt idx="3076">
                <c:v>42831</c:v>
              </c:pt>
              <c:pt idx="3077">
                <c:v>42832</c:v>
              </c:pt>
              <c:pt idx="3078">
                <c:v>42835</c:v>
              </c:pt>
              <c:pt idx="3079">
                <c:v>42836</c:v>
              </c:pt>
              <c:pt idx="3080">
                <c:v>42837</c:v>
              </c:pt>
              <c:pt idx="3081">
                <c:v>42838</c:v>
              </c:pt>
              <c:pt idx="3082">
                <c:v>42843</c:v>
              </c:pt>
              <c:pt idx="3083">
                <c:v>42844</c:v>
              </c:pt>
              <c:pt idx="3084">
                <c:v>42845</c:v>
              </c:pt>
              <c:pt idx="3085">
                <c:v>42846</c:v>
              </c:pt>
              <c:pt idx="3086">
                <c:v>42849</c:v>
              </c:pt>
              <c:pt idx="3087">
                <c:v>42851</c:v>
              </c:pt>
              <c:pt idx="3088">
                <c:v>42852</c:v>
              </c:pt>
              <c:pt idx="3089">
                <c:v>42853</c:v>
              </c:pt>
              <c:pt idx="3090">
                <c:v>42856</c:v>
              </c:pt>
              <c:pt idx="3091">
                <c:v>42857</c:v>
              </c:pt>
              <c:pt idx="3092">
                <c:v>42858</c:v>
              </c:pt>
              <c:pt idx="3093">
                <c:v>42859</c:v>
              </c:pt>
              <c:pt idx="3094">
                <c:v>42860</c:v>
              </c:pt>
              <c:pt idx="3095">
                <c:v>42863</c:v>
              </c:pt>
              <c:pt idx="3096">
                <c:v>42864</c:v>
              </c:pt>
              <c:pt idx="3097">
                <c:v>42865</c:v>
              </c:pt>
              <c:pt idx="3098">
                <c:v>42866</c:v>
              </c:pt>
              <c:pt idx="3099">
                <c:v>42867</c:v>
              </c:pt>
              <c:pt idx="3100">
                <c:v>42870</c:v>
              </c:pt>
              <c:pt idx="3101">
                <c:v>42871</c:v>
              </c:pt>
              <c:pt idx="3102">
                <c:v>42872</c:v>
              </c:pt>
              <c:pt idx="3103">
                <c:v>42873</c:v>
              </c:pt>
              <c:pt idx="3104">
                <c:v>42874</c:v>
              </c:pt>
              <c:pt idx="3105">
                <c:v>42877</c:v>
              </c:pt>
              <c:pt idx="3106">
                <c:v>42878</c:v>
              </c:pt>
              <c:pt idx="3107">
                <c:v>42879</c:v>
              </c:pt>
              <c:pt idx="3108">
                <c:v>42880</c:v>
              </c:pt>
              <c:pt idx="3109">
                <c:v>42881</c:v>
              </c:pt>
              <c:pt idx="3110">
                <c:v>42884</c:v>
              </c:pt>
              <c:pt idx="3111">
                <c:v>42885</c:v>
              </c:pt>
              <c:pt idx="3112">
                <c:v>42886</c:v>
              </c:pt>
              <c:pt idx="3113">
                <c:v>42887</c:v>
              </c:pt>
              <c:pt idx="3114">
                <c:v>42888</c:v>
              </c:pt>
              <c:pt idx="3115">
                <c:v>42891</c:v>
              </c:pt>
              <c:pt idx="3116">
                <c:v>42892</c:v>
              </c:pt>
              <c:pt idx="3117">
                <c:v>42893</c:v>
              </c:pt>
              <c:pt idx="3118">
                <c:v>42894</c:v>
              </c:pt>
              <c:pt idx="3119">
                <c:v>42895</c:v>
              </c:pt>
              <c:pt idx="3120">
                <c:v>42899</c:v>
              </c:pt>
              <c:pt idx="3121">
                <c:v>42900</c:v>
              </c:pt>
              <c:pt idx="3122">
                <c:v>42901</c:v>
              </c:pt>
              <c:pt idx="3123">
                <c:v>42902</c:v>
              </c:pt>
              <c:pt idx="3124">
                <c:v>42905</c:v>
              </c:pt>
              <c:pt idx="3125">
                <c:v>42906</c:v>
              </c:pt>
              <c:pt idx="3126">
                <c:v>42907</c:v>
              </c:pt>
              <c:pt idx="3127">
                <c:v>42908</c:v>
              </c:pt>
              <c:pt idx="3128">
                <c:v>42909</c:v>
              </c:pt>
              <c:pt idx="3129">
                <c:v>42912</c:v>
              </c:pt>
              <c:pt idx="3130">
                <c:v>42913</c:v>
              </c:pt>
              <c:pt idx="3131">
                <c:v>42914</c:v>
              </c:pt>
              <c:pt idx="3132">
                <c:v>42915</c:v>
              </c:pt>
              <c:pt idx="3133">
                <c:v>42916</c:v>
              </c:pt>
              <c:pt idx="3134">
                <c:v>42919</c:v>
              </c:pt>
              <c:pt idx="3135">
                <c:v>42920</c:v>
              </c:pt>
              <c:pt idx="3136">
                <c:v>42921</c:v>
              </c:pt>
              <c:pt idx="3137">
                <c:v>42922</c:v>
              </c:pt>
              <c:pt idx="3138">
                <c:v>42923</c:v>
              </c:pt>
              <c:pt idx="3139">
                <c:v>42926</c:v>
              </c:pt>
              <c:pt idx="3140">
                <c:v>42927</c:v>
              </c:pt>
              <c:pt idx="3141">
                <c:v>42928</c:v>
              </c:pt>
              <c:pt idx="3142">
                <c:v>42929</c:v>
              </c:pt>
              <c:pt idx="3143">
                <c:v>42930</c:v>
              </c:pt>
              <c:pt idx="3144">
                <c:v>42933</c:v>
              </c:pt>
              <c:pt idx="3145">
                <c:v>42934</c:v>
              </c:pt>
              <c:pt idx="3146">
                <c:v>42935</c:v>
              </c:pt>
              <c:pt idx="3147">
                <c:v>42936</c:v>
              </c:pt>
              <c:pt idx="3148">
                <c:v>42937</c:v>
              </c:pt>
              <c:pt idx="3149">
                <c:v>42940</c:v>
              </c:pt>
              <c:pt idx="3150">
                <c:v>42941</c:v>
              </c:pt>
              <c:pt idx="3151">
                <c:v>42942</c:v>
              </c:pt>
              <c:pt idx="3152">
                <c:v>42943</c:v>
              </c:pt>
              <c:pt idx="3153">
                <c:v>42944</c:v>
              </c:pt>
              <c:pt idx="3154">
                <c:v>42947</c:v>
              </c:pt>
              <c:pt idx="3155">
                <c:v>42948</c:v>
              </c:pt>
              <c:pt idx="3156">
                <c:v>42949</c:v>
              </c:pt>
              <c:pt idx="3157">
                <c:v>42950</c:v>
              </c:pt>
              <c:pt idx="3158">
                <c:v>42951</c:v>
              </c:pt>
              <c:pt idx="3159">
                <c:v>42954</c:v>
              </c:pt>
              <c:pt idx="3160">
                <c:v>42955</c:v>
              </c:pt>
              <c:pt idx="3161">
                <c:v>42956</c:v>
              </c:pt>
              <c:pt idx="3162">
                <c:v>42957</c:v>
              </c:pt>
              <c:pt idx="3163">
                <c:v>42958</c:v>
              </c:pt>
              <c:pt idx="3164">
                <c:v>42961</c:v>
              </c:pt>
              <c:pt idx="3165">
                <c:v>42962</c:v>
              </c:pt>
              <c:pt idx="3166">
                <c:v>42963</c:v>
              </c:pt>
              <c:pt idx="3167">
                <c:v>42964</c:v>
              </c:pt>
              <c:pt idx="3168">
                <c:v>42965</c:v>
              </c:pt>
              <c:pt idx="3169">
                <c:v>42968</c:v>
              </c:pt>
              <c:pt idx="3170">
                <c:v>42969</c:v>
              </c:pt>
              <c:pt idx="3171">
                <c:v>42970</c:v>
              </c:pt>
              <c:pt idx="3172">
                <c:v>42971</c:v>
              </c:pt>
              <c:pt idx="3173">
                <c:v>42972</c:v>
              </c:pt>
              <c:pt idx="3174">
                <c:v>42975</c:v>
              </c:pt>
              <c:pt idx="3175">
                <c:v>42976</c:v>
              </c:pt>
              <c:pt idx="3176">
                <c:v>42977</c:v>
              </c:pt>
              <c:pt idx="3177">
                <c:v>42978</c:v>
              </c:pt>
              <c:pt idx="3178">
                <c:v>42979</c:v>
              </c:pt>
              <c:pt idx="3179">
                <c:v>42982</c:v>
              </c:pt>
              <c:pt idx="3180">
                <c:v>42983</c:v>
              </c:pt>
              <c:pt idx="3181">
                <c:v>42984</c:v>
              </c:pt>
              <c:pt idx="3182">
                <c:v>42985</c:v>
              </c:pt>
              <c:pt idx="3183">
                <c:v>42986</c:v>
              </c:pt>
              <c:pt idx="3184">
                <c:v>42989</c:v>
              </c:pt>
              <c:pt idx="3185">
                <c:v>42990</c:v>
              </c:pt>
              <c:pt idx="3186">
                <c:v>42991</c:v>
              </c:pt>
              <c:pt idx="3187">
                <c:v>42992</c:v>
              </c:pt>
              <c:pt idx="3188">
                <c:v>42993</c:v>
              </c:pt>
              <c:pt idx="3189">
                <c:v>42996</c:v>
              </c:pt>
              <c:pt idx="3190">
                <c:v>42997</c:v>
              </c:pt>
              <c:pt idx="3191">
                <c:v>42998</c:v>
              </c:pt>
              <c:pt idx="3192">
                <c:v>42999</c:v>
              </c:pt>
              <c:pt idx="3193">
                <c:v>43000</c:v>
              </c:pt>
              <c:pt idx="3194">
                <c:v>43003</c:v>
              </c:pt>
              <c:pt idx="3195">
                <c:v>43004</c:v>
              </c:pt>
              <c:pt idx="3196">
                <c:v>43005</c:v>
              </c:pt>
              <c:pt idx="3197">
                <c:v>43006</c:v>
              </c:pt>
              <c:pt idx="3198">
                <c:v>43007</c:v>
              </c:pt>
              <c:pt idx="3199">
                <c:v>43010</c:v>
              </c:pt>
              <c:pt idx="3200">
                <c:v>43011</c:v>
              </c:pt>
              <c:pt idx="3201">
                <c:v>43012</c:v>
              </c:pt>
              <c:pt idx="3202">
                <c:v>43013</c:v>
              </c:pt>
              <c:pt idx="3203">
                <c:v>43014</c:v>
              </c:pt>
              <c:pt idx="3204">
                <c:v>43017</c:v>
              </c:pt>
              <c:pt idx="3205">
                <c:v>43018</c:v>
              </c:pt>
              <c:pt idx="3206">
                <c:v>43019</c:v>
              </c:pt>
              <c:pt idx="3207">
                <c:v>43020</c:v>
              </c:pt>
              <c:pt idx="3208">
                <c:v>43021</c:v>
              </c:pt>
              <c:pt idx="3209">
                <c:v>43024</c:v>
              </c:pt>
              <c:pt idx="3210">
                <c:v>43025</c:v>
              </c:pt>
              <c:pt idx="3211">
                <c:v>43026</c:v>
              </c:pt>
              <c:pt idx="3212">
                <c:v>43027</c:v>
              </c:pt>
              <c:pt idx="3213">
                <c:v>43028</c:v>
              </c:pt>
              <c:pt idx="3214">
                <c:v>43031</c:v>
              </c:pt>
              <c:pt idx="3215">
                <c:v>43032</c:v>
              </c:pt>
              <c:pt idx="3216">
                <c:v>43033</c:v>
              </c:pt>
              <c:pt idx="3217">
                <c:v>43034</c:v>
              </c:pt>
              <c:pt idx="3218">
                <c:v>43035</c:v>
              </c:pt>
              <c:pt idx="3219">
                <c:v>43038</c:v>
              </c:pt>
              <c:pt idx="3220">
                <c:v>43039</c:v>
              </c:pt>
              <c:pt idx="3221">
                <c:v>43040</c:v>
              </c:pt>
              <c:pt idx="3222">
                <c:v>43041</c:v>
              </c:pt>
              <c:pt idx="3223">
                <c:v>43042</c:v>
              </c:pt>
              <c:pt idx="3224">
                <c:v>43045</c:v>
              </c:pt>
              <c:pt idx="3225">
                <c:v>43046</c:v>
              </c:pt>
              <c:pt idx="3226">
                <c:v>43047</c:v>
              </c:pt>
              <c:pt idx="3227">
                <c:v>43048</c:v>
              </c:pt>
              <c:pt idx="3228">
                <c:v>43049</c:v>
              </c:pt>
              <c:pt idx="3229">
                <c:v>43052</c:v>
              </c:pt>
              <c:pt idx="3230">
                <c:v>43053</c:v>
              </c:pt>
              <c:pt idx="3231">
                <c:v>43054</c:v>
              </c:pt>
              <c:pt idx="3232">
                <c:v>43055</c:v>
              </c:pt>
              <c:pt idx="3233">
                <c:v>43056</c:v>
              </c:pt>
              <c:pt idx="3234">
                <c:v>43059</c:v>
              </c:pt>
              <c:pt idx="3235">
                <c:v>43060</c:v>
              </c:pt>
              <c:pt idx="3236">
                <c:v>43061</c:v>
              </c:pt>
              <c:pt idx="3237">
                <c:v>43062</c:v>
              </c:pt>
              <c:pt idx="3238">
                <c:v>43063</c:v>
              </c:pt>
              <c:pt idx="3239">
                <c:v>43066</c:v>
              </c:pt>
              <c:pt idx="3240">
                <c:v>43067</c:v>
              </c:pt>
              <c:pt idx="3241">
                <c:v>43068</c:v>
              </c:pt>
              <c:pt idx="3242">
                <c:v>43069</c:v>
              </c:pt>
              <c:pt idx="3243">
                <c:v>43070</c:v>
              </c:pt>
              <c:pt idx="3244">
                <c:v>43073</c:v>
              </c:pt>
              <c:pt idx="3245">
                <c:v>43074</c:v>
              </c:pt>
              <c:pt idx="3246">
                <c:v>43075</c:v>
              </c:pt>
              <c:pt idx="3247">
                <c:v>43076</c:v>
              </c:pt>
              <c:pt idx="3248">
                <c:v>43077</c:v>
              </c:pt>
              <c:pt idx="3249">
                <c:v>43080</c:v>
              </c:pt>
              <c:pt idx="3250">
                <c:v>43081</c:v>
              </c:pt>
              <c:pt idx="3251">
                <c:v>43082</c:v>
              </c:pt>
              <c:pt idx="3252">
                <c:v>43083</c:v>
              </c:pt>
              <c:pt idx="3253">
                <c:v>43084</c:v>
              </c:pt>
              <c:pt idx="3254">
                <c:v>43087</c:v>
              </c:pt>
              <c:pt idx="3255">
                <c:v>43088</c:v>
              </c:pt>
              <c:pt idx="3256">
                <c:v>43089</c:v>
              </c:pt>
              <c:pt idx="3257">
                <c:v>43090</c:v>
              </c:pt>
              <c:pt idx="3258">
                <c:v>43091</c:v>
              </c:pt>
              <c:pt idx="3259">
                <c:v>43096</c:v>
              </c:pt>
              <c:pt idx="3260">
                <c:v>43097</c:v>
              </c:pt>
              <c:pt idx="3261">
                <c:v>43098</c:v>
              </c:pt>
              <c:pt idx="3262">
                <c:v>43102</c:v>
              </c:pt>
              <c:pt idx="3263">
                <c:v>43103</c:v>
              </c:pt>
              <c:pt idx="3264">
                <c:v>43104</c:v>
              </c:pt>
              <c:pt idx="3265">
                <c:v>43105</c:v>
              </c:pt>
              <c:pt idx="3266">
                <c:v>43108</c:v>
              </c:pt>
              <c:pt idx="3267">
                <c:v>43109</c:v>
              </c:pt>
              <c:pt idx="3268">
                <c:v>43110</c:v>
              </c:pt>
              <c:pt idx="3269">
                <c:v>43111</c:v>
              </c:pt>
              <c:pt idx="3270">
                <c:v>43112</c:v>
              </c:pt>
              <c:pt idx="3271">
                <c:v>43115</c:v>
              </c:pt>
              <c:pt idx="3272">
                <c:v>43116</c:v>
              </c:pt>
              <c:pt idx="3273">
                <c:v>43117</c:v>
              </c:pt>
              <c:pt idx="3274">
                <c:v>43118</c:v>
              </c:pt>
              <c:pt idx="3275">
                <c:v>43119</c:v>
              </c:pt>
              <c:pt idx="3276">
                <c:v>43122</c:v>
              </c:pt>
              <c:pt idx="3277">
                <c:v>43123</c:v>
              </c:pt>
              <c:pt idx="3278">
                <c:v>43124</c:v>
              </c:pt>
              <c:pt idx="3279">
                <c:v>43125</c:v>
              </c:pt>
              <c:pt idx="3280">
                <c:v>43129</c:v>
              </c:pt>
              <c:pt idx="3281">
                <c:v>43130</c:v>
              </c:pt>
              <c:pt idx="3282">
                <c:v>43131</c:v>
              </c:pt>
              <c:pt idx="3283">
                <c:v>43132</c:v>
              </c:pt>
              <c:pt idx="3284">
                <c:v>43133</c:v>
              </c:pt>
              <c:pt idx="3285">
                <c:v>43136</c:v>
              </c:pt>
              <c:pt idx="3286">
                <c:v>43137</c:v>
              </c:pt>
              <c:pt idx="3287">
                <c:v>43138</c:v>
              </c:pt>
              <c:pt idx="3288">
                <c:v>43139</c:v>
              </c:pt>
              <c:pt idx="3289">
                <c:v>43140</c:v>
              </c:pt>
              <c:pt idx="3290">
                <c:v>43143</c:v>
              </c:pt>
              <c:pt idx="3291">
                <c:v>43144</c:v>
              </c:pt>
              <c:pt idx="3292">
                <c:v>43145</c:v>
              </c:pt>
              <c:pt idx="3293">
                <c:v>43146</c:v>
              </c:pt>
              <c:pt idx="3294">
                <c:v>43147</c:v>
              </c:pt>
              <c:pt idx="3295">
                <c:v>43150</c:v>
              </c:pt>
              <c:pt idx="3296">
                <c:v>43151</c:v>
              </c:pt>
              <c:pt idx="3297">
                <c:v>43152</c:v>
              </c:pt>
              <c:pt idx="3298">
                <c:v>43153</c:v>
              </c:pt>
              <c:pt idx="3299">
                <c:v>43154</c:v>
              </c:pt>
              <c:pt idx="3300">
                <c:v>43157</c:v>
              </c:pt>
              <c:pt idx="3301">
                <c:v>43158</c:v>
              </c:pt>
              <c:pt idx="3302">
                <c:v>43159</c:v>
              </c:pt>
              <c:pt idx="3303">
                <c:v>43160</c:v>
              </c:pt>
              <c:pt idx="3304">
                <c:v>43161</c:v>
              </c:pt>
              <c:pt idx="3305">
                <c:v>43164</c:v>
              </c:pt>
              <c:pt idx="3306">
                <c:v>43165</c:v>
              </c:pt>
              <c:pt idx="3307">
                <c:v>43166</c:v>
              </c:pt>
              <c:pt idx="3308">
                <c:v>43167</c:v>
              </c:pt>
              <c:pt idx="3309">
                <c:v>43168</c:v>
              </c:pt>
              <c:pt idx="3310">
                <c:v>43171</c:v>
              </c:pt>
              <c:pt idx="3311">
                <c:v>43172</c:v>
              </c:pt>
              <c:pt idx="3312">
                <c:v>43173</c:v>
              </c:pt>
              <c:pt idx="3313">
                <c:v>43174</c:v>
              </c:pt>
              <c:pt idx="3314">
                <c:v>43175</c:v>
              </c:pt>
              <c:pt idx="3315">
                <c:v>43178</c:v>
              </c:pt>
              <c:pt idx="3316">
                <c:v>43179</c:v>
              </c:pt>
              <c:pt idx="3317">
                <c:v>43180</c:v>
              </c:pt>
              <c:pt idx="3318">
                <c:v>43181</c:v>
              </c:pt>
              <c:pt idx="3319">
                <c:v>43182</c:v>
              </c:pt>
              <c:pt idx="3320">
                <c:v>43185</c:v>
              </c:pt>
              <c:pt idx="3321">
                <c:v>43186</c:v>
              </c:pt>
              <c:pt idx="3322">
                <c:v>43187</c:v>
              </c:pt>
              <c:pt idx="3323">
                <c:v>43188</c:v>
              </c:pt>
              <c:pt idx="3324">
                <c:v>43193</c:v>
              </c:pt>
              <c:pt idx="3325">
                <c:v>43194</c:v>
              </c:pt>
              <c:pt idx="3326">
                <c:v>43195</c:v>
              </c:pt>
              <c:pt idx="3327">
                <c:v>43196</c:v>
              </c:pt>
              <c:pt idx="3328">
                <c:v>43199</c:v>
              </c:pt>
              <c:pt idx="3329">
                <c:v>43200</c:v>
              </c:pt>
              <c:pt idx="3330">
                <c:v>43201</c:v>
              </c:pt>
              <c:pt idx="3331">
                <c:v>43202</c:v>
              </c:pt>
              <c:pt idx="3332">
                <c:v>43203</c:v>
              </c:pt>
              <c:pt idx="3333">
                <c:v>43206</c:v>
              </c:pt>
              <c:pt idx="3334">
                <c:v>43207</c:v>
              </c:pt>
              <c:pt idx="3335">
                <c:v>43208</c:v>
              </c:pt>
              <c:pt idx="3336">
                <c:v>43209</c:v>
              </c:pt>
              <c:pt idx="3337">
                <c:v>43210</c:v>
              </c:pt>
              <c:pt idx="3338">
                <c:v>43213</c:v>
              </c:pt>
              <c:pt idx="3339">
                <c:v>43214</c:v>
              </c:pt>
              <c:pt idx="3340">
                <c:v>43216</c:v>
              </c:pt>
              <c:pt idx="3341">
                <c:v>43217</c:v>
              </c:pt>
              <c:pt idx="3342">
                <c:v>43220</c:v>
              </c:pt>
              <c:pt idx="3343">
                <c:v>43221</c:v>
              </c:pt>
              <c:pt idx="3344">
                <c:v>43222</c:v>
              </c:pt>
              <c:pt idx="3345">
                <c:v>43223</c:v>
              </c:pt>
              <c:pt idx="3346">
                <c:v>43224</c:v>
              </c:pt>
              <c:pt idx="3347">
                <c:v>43227</c:v>
              </c:pt>
              <c:pt idx="3348">
                <c:v>43228</c:v>
              </c:pt>
              <c:pt idx="3349">
                <c:v>43229</c:v>
              </c:pt>
              <c:pt idx="3350">
                <c:v>43230</c:v>
              </c:pt>
              <c:pt idx="3351">
                <c:v>43231</c:v>
              </c:pt>
              <c:pt idx="3352">
                <c:v>43234</c:v>
              </c:pt>
              <c:pt idx="3353">
                <c:v>43235</c:v>
              </c:pt>
              <c:pt idx="3354">
                <c:v>43236</c:v>
              </c:pt>
              <c:pt idx="3355">
                <c:v>43237</c:v>
              </c:pt>
              <c:pt idx="3356">
                <c:v>43238</c:v>
              </c:pt>
              <c:pt idx="3357">
                <c:v>43241</c:v>
              </c:pt>
              <c:pt idx="3358">
                <c:v>43242</c:v>
              </c:pt>
              <c:pt idx="3359">
                <c:v>43243</c:v>
              </c:pt>
              <c:pt idx="3360">
                <c:v>43244</c:v>
              </c:pt>
              <c:pt idx="3361">
                <c:v>43245</c:v>
              </c:pt>
              <c:pt idx="3362">
                <c:v>43248</c:v>
              </c:pt>
              <c:pt idx="3363">
                <c:v>43249</c:v>
              </c:pt>
              <c:pt idx="3364">
                <c:v>43250</c:v>
              </c:pt>
              <c:pt idx="3365">
                <c:v>43251</c:v>
              </c:pt>
              <c:pt idx="3366">
                <c:v>43252</c:v>
              </c:pt>
              <c:pt idx="3367">
                <c:v>43255</c:v>
              </c:pt>
              <c:pt idx="3368">
                <c:v>43256</c:v>
              </c:pt>
              <c:pt idx="3369">
                <c:v>43257</c:v>
              </c:pt>
              <c:pt idx="3370">
                <c:v>43258</c:v>
              </c:pt>
              <c:pt idx="3371">
                <c:v>43259</c:v>
              </c:pt>
              <c:pt idx="3372">
                <c:v>43263</c:v>
              </c:pt>
              <c:pt idx="3373">
                <c:v>43264</c:v>
              </c:pt>
              <c:pt idx="3374">
                <c:v>43265</c:v>
              </c:pt>
              <c:pt idx="3375">
                <c:v>43266</c:v>
              </c:pt>
              <c:pt idx="3376">
                <c:v>43269</c:v>
              </c:pt>
              <c:pt idx="3377">
                <c:v>43270</c:v>
              </c:pt>
              <c:pt idx="3378">
                <c:v>43271</c:v>
              </c:pt>
              <c:pt idx="3379">
                <c:v>43272</c:v>
              </c:pt>
              <c:pt idx="3380">
                <c:v>43273</c:v>
              </c:pt>
              <c:pt idx="3381">
                <c:v>43276</c:v>
              </c:pt>
              <c:pt idx="3382">
                <c:v>43277</c:v>
              </c:pt>
              <c:pt idx="3383">
                <c:v>43278</c:v>
              </c:pt>
              <c:pt idx="3384">
                <c:v>43279</c:v>
              </c:pt>
              <c:pt idx="3385">
                <c:v>43280</c:v>
              </c:pt>
              <c:pt idx="3386">
                <c:v>43283</c:v>
              </c:pt>
              <c:pt idx="3387">
                <c:v>43284</c:v>
              </c:pt>
              <c:pt idx="3388">
                <c:v>43285</c:v>
              </c:pt>
              <c:pt idx="3389">
                <c:v>43286</c:v>
              </c:pt>
              <c:pt idx="3390">
                <c:v>43287</c:v>
              </c:pt>
              <c:pt idx="3391">
                <c:v>43290</c:v>
              </c:pt>
              <c:pt idx="3392">
                <c:v>43291</c:v>
              </c:pt>
              <c:pt idx="3393">
                <c:v>43292</c:v>
              </c:pt>
              <c:pt idx="3394">
                <c:v>43293</c:v>
              </c:pt>
              <c:pt idx="3395">
                <c:v>43294</c:v>
              </c:pt>
              <c:pt idx="3396">
                <c:v>43297</c:v>
              </c:pt>
              <c:pt idx="3397">
                <c:v>43298</c:v>
              </c:pt>
              <c:pt idx="3398">
                <c:v>43299</c:v>
              </c:pt>
              <c:pt idx="3399">
                <c:v>43300</c:v>
              </c:pt>
              <c:pt idx="3400">
                <c:v>43301</c:v>
              </c:pt>
              <c:pt idx="3401">
                <c:v>43304</c:v>
              </c:pt>
              <c:pt idx="3402">
                <c:v>43305</c:v>
              </c:pt>
              <c:pt idx="3403">
                <c:v>43306</c:v>
              </c:pt>
              <c:pt idx="3404">
                <c:v>43307</c:v>
              </c:pt>
              <c:pt idx="3405">
                <c:v>43308</c:v>
              </c:pt>
              <c:pt idx="3406">
                <c:v>43311</c:v>
              </c:pt>
              <c:pt idx="3407">
                <c:v>43312</c:v>
              </c:pt>
              <c:pt idx="3408">
                <c:v>43313</c:v>
              </c:pt>
              <c:pt idx="3409">
                <c:v>43314</c:v>
              </c:pt>
              <c:pt idx="3410">
                <c:v>43315</c:v>
              </c:pt>
              <c:pt idx="3411">
                <c:v>43318</c:v>
              </c:pt>
              <c:pt idx="3412">
                <c:v>43319</c:v>
              </c:pt>
              <c:pt idx="3413">
                <c:v>43320</c:v>
              </c:pt>
              <c:pt idx="3414">
                <c:v>43321</c:v>
              </c:pt>
              <c:pt idx="3415">
                <c:v>43322</c:v>
              </c:pt>
              <c:pt idx="3416">
                <c:v>43325</c:v>
              </c:pt>
              <c:pt idx="3417">
                <c:v>43326</c:v>
              </c:pt>
              <c:pt idx="3418">
                <c:v>43327</c:v>
              </c:pt>
              <c:pt idx="3419">
                <c:v>43328</c:v>
              </c:pt>
              <c:pt idx="3420">
                <c:v>43329</c:v>
              </c:pt>
              <c:pt idx="3421">
                <c:v>43332</c:v>
              </c:pt>
              <c:pt idx="3422">
                <c:v>43333</c:v>
              </c:pt>
              <c:pt idx="3423">
                <c:v>43334</c:v>
              </c:pt>
              <c:pt idx="3424">
                <c:v>43335</c:v>
              </c:pt>
              <c:pt idx="3425">
                <c:v>43336</c:v>
              </c:pt>
              <c:pt idx="3426">
                <c:v>43339</c:v>
              </c:pt>
              <c:pt idx="3427">
                <c:v>43340</c:v>
              </c:pt>
              <c:pt idx="3428">
                <c:v>43341</c:v>
              </c:pt>
              <c:pt idx="3429">
                <c:v>43342</c:v>
              </c:pt>
              <c:pt idx="3430">
                <c:v>43343</c:v>
              </c:pt>
              <c:pt idx="3431">
                <c:v>43346</c:v>
              </c:pt>
              <c:pt idx="3432">
                <c:v>43347</c:v>
              </c:pt>
              <c:pt idx="3433">
                <c:v>43348</c:v>
              </c:pt>
              <c:pt idx="3434">
                <c:v>43349</c:v>
              </c:pt>
              <c:pt idx="3435">
                <c:v>43350</c:v>
              </c:pt>
              <c:pt idx="3436">
                <c:v>43353</c:v>
              </c:pt>
              <c:pt idx="3437">
                <c:v>43354</c:v>
              </c:pt>
              <c:pt idx="3438">
                <c:v>43355</c:v>
              </c:pt>
              <c:pt idx="3439">
                <c:v>43356</c:v>
              </c:pt>
              <c:pt idx="3440">
                <c:v>43357</c:v>
              </c:pt>
              <c:pt idx="3441">
                <c:v>43360</c:v>
              </c:pt>
              <c:pt idx="3442">
                <c:v>43361</c:v>
              </c:pt>
              <c:pt idx="3443">
                <c:v>43362</c:v>
              </c:pt>
              <c:pt idx="3444">
                <c:v>43363</c:v>
              </c:pt>
              <c:pt idx="3445">
                <c:v>43364</c:v>
              </c:pt>
              <c:pt idx="3446">
                <c:v>43367</c:v>
              </c:pt>
              <c:pt idx="3447">
                <c:v>43368</c:v>
              </c:pt>
              <c:pt idx="3448">
                <c:v>43369</c:v>
              </c:pt>
              <c:pt idx="3449">
                <c:v>43370</c:v>
              </c:pt>
              <c:pt idx="3450">
                <c:v>43371</c:v>
              </c:pt>
              <c:pt idx="3451">
                <c:v>43374</c:v>
              </c:pt>
              <c:pt idx="3452">
                <c:v>43375</c:v>
              </c:pt>
              <c:pt idx="3453">
                <c:v>43376</c:v>
              </c:pt>
              <c:pt idx="3454">
                <c:v>43377</c:v>
              </c:pt>
              <c:pt idx="3455">
                <c:v>43378</c:v>
              </c:pt>
              <c:pt idx="3456">
                <c:v>43381</c:v>
              </c:pt>
              <c:pt idx="3457">
                <c:v>43382</c:v>
              </c:pt>
              <c:pt idx="3458">
                <c:v>43383</c:v>
              </c:pt>
              <c:pt idx="3459">
                <c:v>43384</c:v>
              </c:pt>
              <c:pt idx="3460">
                <c:v>43385</c:v>
              </c:pt>
              <c:pt idx="3461">
                <c:v>43388</c:v>
              </c:pt>
              <c:pt idx="3462">
                <c:v>43389</c:v>
              </c:pt>
              <c:pt idx="3463">
                <c:v>43390</c:v>
              </c:pt>
              <c:pt idx="3464">
                <c:v>43391</c:v>
              </c:pt>
              <c:pt idx="3465">
                <c:v>43392</c:v>
              </c:pt>
              <c:pt idx="3466">
                <c:v>43395</c:v>
              </c:pt>
              <c:pt idx="3467">
                <c:v>43396</c:v>
              </c:pt>
              <c:pt idx="3468">
                <c:v>43397</c:v>
              </c:pt>
              <c:pt idx="3469">
                <c:v>43398</c:v>
              </c:pt>
              <c:pt idx="3470">
                <c:v>43399</c:v>
              </c:pt>
              <c:pt idx="3471">
                <c:v>43402</c:v>
              </c:pt>
              <c:pt idx="3472">
                <c:v>43403</c:v>
              </c:pt>
              <c:pt idx="3473">
                <c:v>43404</c:v>
              </c:pt>
              <c:pt idx="3474">
                <c:v>43405</c:v>
              </c:pt>
              <c:pt idx="3475">
                <c:v>43646</c:v>
              </c:pt>
            </c:numLit>
          </c:xVal>
          <c:yVal>
            <c:numLit>
              <c:formatCode>General</c:formatCode>
              <c:ptCount val="3476"/>
              <c:pt idx="3474">
                <c:v>4.7289574114726616</c:v>
              </c:pt>
              <c:pt idx="3475">
                <c:v>4.818812954913227</c:v>
              </c:pt>
            </c:numLit>
          </c:yVal>
          <c:smooth val="0"/>
          <c:extLst>
            <c:ext xmlns:c16="http://schemas.microsoft.com/office/drawing/2014/chart" uri="{C3380CC4-5D6E-409C-BE32-E72D297353CC}">
              <c16:uniqueId val="{0000000C-A6C0-46C5-A0BA-F3EB5F2E5C25}"/>
            </c:ext>
          </c:extLst>
        </c:ser>
        <c:dLbls>
          <c:showLegendKey val="0"/>
          <c:showVal val="0"/>
          <c:showCatName val="0"/>
          <c:showSerName val="0"/>
          <c:showPercent val="0"/>
          <c:showBubbleSize val="0"/>
        </c:dLbls>
        <c:axId val="754499440"/>
        <c:axId val="754515248"/>
      </c:scatterChart>
      <c:valAx>
        <c:axId val="75451524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US" sz="1000"/>
                  <a:t>Annualised</a:t>
                </a:r>
                <a:r>
                  <a:rPr lang="en-US" sz="1000" baseline="0"/>
                  <a:t> yield (%)</a:t>
                </a:r>
                <a:endParaRPr lang="en-US" sz="1000"/>
              </a:p>
            </c:rich>
          </c:tx>
          <c:layout>
            <c:manualLayout>
              <c:xMode val="edge"/>
              <c:yMode val="edge"/>
              <c:x val="1.2138862248176122E-3"/>
              <c:y val="1.2355967292345948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754499440"/>
        <c:crossesAt val="0"/>
        <c:crossBetween val="midCat"/>
      </c:valAx>
      <c:valAx>
        <c:axId val="754499440"/>
        <c:scaling>
          <c:orientation val="minMax"/>
          <c:max val="43858"/>
          <c:min val="38383"/>
        </c:scaling>
        <c:delete val="0"/>
        <c:axPos val="b"/>
        <c:majorGridlines>
          <c:spPr>
            <a:ln w="9525" cap="flat" cmpd="sng" algn="ctr">
              <a:solidFill>
                <a:schemeClr val="tx2">
                  <a:lumMod val="15000"/>
                  <a:lumOff val="85000"/>
                </a:schemeClr>
              </a:solidFill>
              <a:round/>
            </a:ln>
            <a:effectLst/>
          </c:spPr>
        </c:majorGridlines>
        <c:numFmt formatCode="yyyy"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754515248"/>
        <c:crosses val="autoZero"/>
        <c:crossBetween val="midCat"/>
        <c:majorUnit val="36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82346327925028E-2"/>
          <c:y val="3.4341610233258088E-2"/>
          <c:w val="0.9012777107936184"/>
          <c:h val="0.88744435162308999"/>
        </c:manualLayout>
      </c:layout>
      <c:scatterChart>
        <c:scatterStyle val="lineMarker"/>
        <c:varyColors val="0"/>
        <c:ser>
          <c:idx val="0"/>
          <c:order val="0"/>
          <c:spPr>
            <a:ln w="19050" cap="rnd">
              <a:solidFill>
                <a:schemeClr val="accent1">
                  <a:lumMod val="60000"/>
                  <a:lumOff val="40000"/>
                </a:schemeClr>
              </a:solidFill>
              <a:round/>
            </a:ln>
            <a:effectLst>
              <a:outerShdw blurRad="40000" dist="23000" dir="5400000" rotWithShape="0">
                <a:srgbClr val="000000">
                  <a:alpha val="35000"/>
                </a:srgbClr>
              </a:outerShdw>
            </a:effectLst>
          </c:spPr>
          <c:marker>
            <c:symbol val="none"/>
          </c:marker>
          <c:xVal>
            <c:numLit>
              <c:formatCode>General</c:formatCode>
              <c:ptCount val="1106"/>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41856</c:v>
              </c:pt>
              <c:pt idx="25">
                <c:v>41857</c:v>
              </c:pt>
              <c:pt idx="26">
                <c:v>41858</c:v>
              </c:pt>
              <c:pt idx="27">
                <c:v>41859</c:v>
              </c:pt>
              <c:pt idx="28">
                <c:v>41862</c:v>
              </c:pt>
              <c:pt idx="29">
                <c:v>41863</c:v>
              </c:pt>
              <c:pt idx="30">
                <c:v>41864</c:v>
              </c:pt>
              <c:pt idx="31">
                <c:v>41865</c:v>
              </c:pt>
              <c:pt idx="32">
                <c:v>41866</c:v>
              </c:pt>
              <c:pt idx="33">
                <c:v>41869</c:v>
              </c:pt>
              <c:pt idx="34">
                <c:v>41870</c:v>
              </c:pt>
              <c:pt idx="35">
                <c:v>41871</c:v>
              </c:pt>
              <c:pt idx="36">
                <c:v>41872</c:v>
              </c:pt>
              <c:pt idx="37">
                <c:v>41873</c:v>
              </c:pt>
              <c:pt idx="38">
                <c:v>41876</c:v>
              </c:pt>
              <c:pt idx="39">
                <c:v>41877</c:v>
              </c:pt>
              <c:pt idx="40">
                <c:v>41878</c:v>
              </c:pt>
              <c:pt idx="41">
                <c:v>41879</c:v>
              </c:pt>
              <c:pt idx="42">
                <c:v>41880</c:v>
              </c:pt>
              <c:pt idx="43">
                <c:v>41883</c:v>
              </c:pt>
              <c:pt idx="44">
                <c:v>41884</c:v>
              </c:pt>
              <c:pt idx="45">
                <c:v>41885</c:v>
              </c:pt>
              <c:pt idx="46">
                <c:v>41886</c:v>
              </c:pt>
              <c:pt idx="47">
                <c:v>41887</c:v>
              </c:pt>
              <c:pt idx="48">
                <c:v>41890</c:v>
              </c:pt>
              <c:pt idx="49">
                <c:v>41891</c:v>
              </c:pt>
              <c:pt idx="50">
                <c:v>41892</c:v>
              </c:pt>
              <c:pt idx="51">
                <c:v>41893</c:v>
              </c:pt>
              <c:pt idx="52">
                <c:v>41894</c:v>
              </c:pt>
              <c:pt idx="53">
                <c:v>41897</c:v>
              </c:pt>
              <c:pt idx="54">
                <c:v>41898</c:v>
              </c:pt>
              <c:pt idx="55">
                <c:v>41899</c:v>
              </c:pt>
              <c:pt idx="56">
                <c:v>41900</c:v>
              </c:pt>
              <c:pt idx="57">
                <c:v>41901</c:v>
              </c:pt>
              <c:pt idx="58">
                <c:v>41904</c:v>
              </c:pt>
              <c:pt idx="59">
                <c:v>41905</c:v>
              </c:pt>
              <c:pt idx="60">
                <c:v>41906</c:v>
              </c:pt>
              <c:pt idx="61">
                <c:v>41907</c:v>
              </c:pt>
              <c:pt idx="62">
                <c:v>41908</c:v>
              </c:pt>
              <c:pt idx="63">
                <c:v>41911</c:v>
              </c:pt>
              <c:pt idx="64">
                <c:v>41912</c:v>
              </c:pt>
              <c:pt idx="65">
                <c:v>41913</c:v>
              </c:pt>
              <c:pt idx="66">
                <c:v>41914</c:v>
              </c:pt>
              <c:pt idx="67">
                <c:v>41915</c:v>
              </c:pt>
              <c:pt idx="68">
                <c:v>41919</c:v>
              </c:pt>
              <c:pt idx="69">
                <c:v>41920</c:v>
              </c:pt>
              <c:pt idx="70">
                <c:v>41921</c:v>
              </c:pt>
              <c:pt idx="71">
                <c:v>41922</c:v>
              </c:pt>
              <c:pt idx="72">
                <c:v>41925</c:v>
              </c:pt>
              <c:pt idx="73">
                <c:v>41926</c:v>
              </c:pt>
              <c:pt idx="74">
                <c:v>41927</c:v>
              </c:pt>
              <c:pt idx="75">
                <c:v>41928</c:v>
              </c:pt>
              <c:pt idx="76">
                <c:v>41929</c:v>
              </c:pt>
              <c:pt idx="77">
                <c:v>41932</c:v>
              </c:pt>
              <c:pt idx="78">
                <c:v>41933</c:v>
              </c:pt>
              <c:pt idx="79">
                <c:v>41934</c:v>
              </c:pt>
              <c:pt idx="80">
                <c:v>41935</c:v>
              </c:pt>
              <c:pt idx="81">
                <c:v>41936</c:v>
              </c:pt>
              <c:pt idx="82">
                <c:v>41939</c:v>
              </c:pt>
              <c:pt idx="83">
                <c:v>41940</c:v>
              </c:pt>
              <c:pt idx="84">
                <c:v>41941</c:v>
              </c:pt>
              <c:pt idx="85">
                <c:v>41942</c:v>
              </c:pt>
              <c:pt idx="86">
                <c:v>41943</c:v>
              </c:pt>
              <c:pt idx="87">
                <c:v>41946</c:v>
              </c:pt>
              <c:pt idx="88">
                <c:v>41947</c:v>
              </c:pt>
              <c:pt idx="89">
                <c:v>41948</c:v>
              </c:pt>
              <c:pt idx="90">
                <c:v>41949</c:v>
              </c:pt>
              <c:pt idx="91">
                <c:v>41950</c:v>
              </c:pt>
              <c:pt idx="92">
                <c:v>41953</c:v>
              </c:pt>
              <c:pt idx="93">
                <c:v>41954</c:v>
              </c:pt>
              <c:pt idx="94">
                <c:v>41955</c:v>
              </c:pt>
              <c:pt idx="95">
                <c:v>41956</c:v>
              </c:pt>
              <c:pt idx="96">
                <c:v>41957</c:v>
              </c:pt>
              <c:pt idx="97">
                <c:v>41960</c:v>
              </c:pt>
              <c:pt idx="98">
                <c:v>41961</c:v>
              </c:pt>
              <c:pt idx="99">
                <c:v>41962</c:v>
              </c:pt>
              <c:pt idx="100">
                <c:v>41963</c:v>
              </c:pt>
              <c:pt idx="101">
                <c:v>41964</c:v>
              </c:pt>
              <c:pt idx="102">
                <c:v>41967</c:v>
              </c:pt>
              <c:pt idx="103">
                <c:v>41968</c:v>
              </c:pt>
              <c:pt idx="104">
                <c:v>41969</c:v>
              </c:pt>
              <c:pt idx="105">
                <c:v>41970</c:v>
              </c:pt>
              <c:pt idx="106">
                <c:v>41971</c:v>
              </c:pt>
              <c:pt idx="107">
                <c:v>41974</c:v>
              </c:pt>
              <c:pt idx="108">
                <c:v>41975</c:v>
              </c:pt>
              <c:pt idx="109">
                <c:v>41976</c:v>
              </c:pt>
              <c:pt idx="110">
                <c:v>41977</c:v>
              </c:pt>
              <c:pt idx="111">
                <c:v>41978</c:v>
              </c:pt>
              <c:pt idx="112">
                <c:v>41981</c:v>
              </c:pt>
              <c:pt idx="113">
                <c:v>41982</c:v>
              </c:pt>
              <c:pt idx="114">
                <c:v>41983</c:v>
              </c:pt>
              <c:pt idx="115">
                <c:v>41984</c:v>
              </c:pt>
              <c:pt idx="116">
                <c:v>41985</c:v>
              </c:pt>
              <c:pt idx="117">
                <c:v>41988</c:v>
              </c:pt>
              <c:pt idx="118">
                <c:v>41989</c:v>
              </c:pt>
              <c:pt idx="119">
                <c:v>41990</c:v>
              </c:pt>
              <c:pt idx="120">
                <c:v>41991</c:v>
              </c:pt>
              <c:pt idx="121">
                <c:v>41992</c:v>
              </c:pt>
              <c:pt idx="122">
                <c:v>41995</c:v>
              </c:pt>
              <c:pt idx="123">
                <c:v>41996</c:v>
              </c:pt>
              <c:pt idx="124">
                <c:v>41997</c:v>
              </c:pt>
              <c:pt idx="125">
                <c:v>42002</c:v>
              </c:pt>
              <c:pt idx="126">
                <c:v>42003</c:v>
              </c:pt>
              <c:pt idx="127">
                <c:v>42004</c:v>
              </c:pt>
              <c:pt idx="128">
                <c:v>42006</c:v>
              </c:pt>
              <c:pt idx="129">
                <c:v>42009</c:v>
              </c:pt>
              <c:pt idx="130">
                <c:v>42010</c:v>
              </c:pt>
              <c:pt idx="131">
                <c:v>42011</c:v>
              </c:pt>
              <c:pt idx="132">
                <c:v>42012</c:v>
              </c:pt>
              <c:pt idx="133">
                <c:v>42013</c:v>
              </c:pt>
              <c:pt idx="134">
                <c:v>42016</c:v>
              </c:pt>
              <c:pt idx="135">
                <c:v>42017</c:v>
              </c:pt>
              <c:pt idx="136">
                <c:v>42018</c:v>
              </c:pt>
              <c:pt idx="137">
                <c:v>42019</c:v>
              </c:pt>
              <c:pt idx="138">
                <c:v>42020</c:v>
              </c:pt>
              <c:pt idx="139">
                <c:v>42023</c:v>
              </c:pt>
              <c:pt idx="140">
                <c:v>42024</c:v>
              </c:pt>
              <c:pt idx="141">
                <c:v>42025</c:v>
              </c:pt>
              <c:pt idx="142">
                <c:v>42026</c:v>
              </c:pt>
              <c:pt idx="143">
                <c:v>42027</c:v>
              </c:pt>
              <c:pt idx="144">
                <c:v>42031</c:v>
              </c:pt>
              <c:pt idx="145">
                <c:v>42032</c:v>
              </c:pt>
              <c:pt idx="146">
                <c:v>42033</c:v>
              </c:pt>
              <c:pt idx="147">
                <c:v>42034</c:v>
              </c:pt>
              <c:pt idx="148">
                <c:v>42037</c:v>
              </c:pt>
              <c:pt idx="149">
                <c:v>42038</c:v>
              </c:pt>
              <c:pt idx="150">
                <c:v>42039</c:v>
              </c:pt>
              <c:pt idx="151">
                <c:v>42040</c:v>
              </c:pt>
              <c:pt idx="152">
                <c:v>42041</c:v>
              </c:pt>
              <c:pt idx="153">
                <c:v>42044</c:v>
              </c:pt>
              <c:pt idx="154">
                <c:v>42045</c:v>
              </c:pt>
              <c:pt idx="155">
                <c:v>42046</c:v>
              </c:pt>
              <c:pt idx="156">
                <c:v>42047</c:v>
              </c:pt>
              <c:pt idx="157">
                <c:v>42048</c:v>
              </c:pt>
              <c:pt idx="158">
                <c:v>42051</c:v>
              </c:pt>
              <c:pt idx="159">
                <c:v>42052</c:v>
              </c:pt>
              <c:pt idx="160">
                <c:v>42053</c:v>
              </c:pt>
              <c:pt idx="161">
                <c:v>42054</c:v>
              </c:pt>
              <c:pt idx="162">
                <c:v>42055</c:v>
              </c:pt>
              <c:pt idx="163">
                <c:v>42058</c:v>
              </c:pt>
              <c:pt idx="164">
                <c:v>42059</c:v>
              </c:pt>
              <c:pt idx="165">
                <c:v>42060</c:v>
              </c:pt>
              <c:pt idx="166">
                <c:v>42061</c:v>
              </c:pt>
              <c:pt idx="167">
                <c:v>42062</c:v>
              </c:pt>
              <c:pt idx="168">
                <c:v>42065</c:v>
              </c:pt>
              <c:pt idx="169">
                <c:v>42066</c:v>
              </c:pt>
              <c:pt idx="170">
                <c:v>42067</c:v>
              </c:pt>
              <c:pt idx="171">
                <c:v>42068</c:v>
              </c:pt>
              <c:pt idx="172">
                <c:v>42069</c:v>
              </c:pt>
              <c:pt idx="173">
                <c:v>42072</c:v>
              </c:pt>
              <c:pt idx="174">
                <c:v>42073</c:v>
              </c:pt>
              <c:pt idx="175">
                <c:v>42074</c:v>
              </c:pt>
              <c:pt idx="176">
                <c:v>42075</c:v>
              </c:pt>
              <c:pt idx="177">
                <c:v>42076</c:v>
              </c:pt>
              <c:pt idx="178">
                <c:v>42079</c:v>
              </c:pt>
              <c:pt idx="179">
                <c:v>42080</c:v>
              </c:pt>
              <c:pt idx="180">
                <c:v>42081</c:v>
              </c:pt>
              <c:pt idx="181">
                <c:v>42082</c:v>
              </c:pt>
              <c:pt idx="182">
                <c:v>42083</c:v>
              </c:pt>
              <c:pt idx="183">
                <c:v>42086</c:v>
              </c:pt>
              <c:pt idx="184">
                <c:v>42087</c:v>
              </c:pt>
              <c:pt idx="185">
                <c:v>42088</c:v>
              </c:pt>
              <c:pt idx="186">
                <c:v>42089</c:v>
              </c:pt>
              <c:pt idx="187">
                <c:v>42090</c:v>
              </c:pt>
              <c:pt idx="188">
                <c:v>42093</c:v>
              </c:pt>
              <c:pt idx="189">
                <c:v>42094</c:v>
              </c:pt>
              <c:pt idx="190">
                <c:v>42095</c:v>
              </c:pt>
              <c:pt idx="191">
                <c:v>42096</c:v>
              </c:pt>
              <c:pt idx="192">
                <c:v>42101</c:v>
              </c:pt>
              <c:pt idx="193">
                <c:v>42102</c:v>
              </c:pt>
              <c:pt idx="194">
                <c:v>42103</c:v>
              </c:pt>
              <c:pt idx="195">
                <c:v>42104</c:v>
              </c:pt>
              <c:pt idx="196">
                <c:v>42107</c:v>
              </c:pt>
              <c:pt idx="197">
                <c:v>42108</c:v>
              </c:pt>
              <c:pt idx="198">
                <c:v>42109</c:v>
              </c:pt>
              <c:pt idx="199">
                <c:v>42110</c:v>
              </c:pt>
              <c:pt idx="200">
                <c:v>42111</c:v>
              </c:pt>
              <c:pt idx="201">
                <c:v>42114</c:v>
              </c:pt>
              <c:pt idx="202">
                <c:v>42115</c:v>
              </c:pt>
              <c:pt idx="203">
                <c:v>42116</c:v>
              </c:pt>
              <c:pt idx="204">
                <c:v>42117</c:v>
              </c:pt>
              <c:pt idx="205">
                <c:v>42118</c:v>
              </c:pt>
              <c:pt idx="206">
                <c:v>42121</c:v>
              </c:pt>
              <c:pt idx="207">
                <c:v>42122</c:v>
              </c:pt>
              <c:pt idx="208">
                <c:v>42123</c:v>
              </c:pt>
              <c:pt idx="209">
                <c:v>42124</c:v>
              </c:pt>
              <c:pt idx="210">
                <c:v>42125</c:v>
              </c:pt>
              <c:pt idx="211">
                <c:v>42128</c:v>
              </c:pt>
              <c:pt idx="212">
                <c:v>42129</c:v>
              </c:pt>
              <c:pt idx="213">
                <c:v>42130</c:v>
              </c:pt>
              <c:pt idx="214">
                <c:v>42131</c:v>
              </c:pt>
              <c:pt idx="215">
                <c:v>42132</c:v>
              </c:pt>
              <c:pt idx="216">
                <c:v>42135</c:v>
              </c:pt>
              <c:pt idx="217">
                <c:v>42136</c:v>
              </c:pt>
              <c:pt idx="218">
                <c:v>42137</c:v>
              </c:pt>
              <c:pt idx="219">
                <c:v>42138</c:v>
              </c:pt>
              <c:pt idx="220">
                <c:v>42139</c:v>
              </c:pt>
              <c:pt idx="221">
                <c:v>42142</c:v>
              </c:pt>
              <c:pt idx="222">
                <c:v>42143</c:v>
              </c:pt>
              <c:pt idx="223">
                <c:v>42144</c:v>
              </c:pt>
              <c:pt idx="224">
                <c:v>42145</c:v>
              </c:pt>
              <c:pt idx="225">
                <c:v>42146</c:v>
              </c:pt>
              <c:pt idx="226">
                <c:v>42149</c:v>
              </c:pt>
              <c:pt idx="227">
                <c:v>42150</c:v>
              </c:pt>
              <c:pt idx="228">
                <c:v>42151</c:v>
              </c:pt>
              <c:pt idx="229">
                <c:v>42152</c:v>
              </c:pt>
              <c:pt idx="230">
                <c:v>42153</c:v>
              </c:pt>
              <c:pt idx="231">
                <c:v>42156</c:v>
              </c:pt>
              <c:pt idx="232">
                <c:v>42157</c:v>
              </c:pt>
              <c:pt idx="233">
                <c:v>42158</c:v>
              </c:pt>
              <c:pt idx="234">
                <c:v>42159</c:v>
              </c:pt>
              <c:pt idx="235">
                <c:v>42160</c:v>
              </c:pt>
              <c:pt idx="236">
                <c:v>42164</c:v>
              </c:pt>
              <c:pt idx="237">
                <c:v>42165</c:v>
              </c:pt>
              <c:pt idx="238">
                <c:v>42166</c:v>
              </c:pt>
              <c:pt idx="239">
                <c:v>42167</c:v>
              </c:pt>
              <c:pt idx="240">
                <c:v>42170</c:v>
              </c:pt>
              <c:pt idx="241">
                <c:v>42171</c:v>
              </c:pt>
              <c:pt idx="242">
                <c:v>42172</c:v>
              </c:pt>
              <c:pt idx="243">
                <c:v>42173</c:v>
              </c:pt>
              <c:pt idx="244">
                <c:v>42174</c:v>
              </c:pt>
              <c:pt idx="245">
                <c:v>42177</c:v>
              </c:pt>
              <c:pt idx="246">
                <c:v>42178</c:v>
              </c:pt>
              <c:pt idx="247">
                <c:v>42179</c:v>
              </c:pt>
              <c:pt idx="248">
                <c:v>42180</c:v>
              </c:pt>
              <c:pt idx="249">
                <c:v>42181</c:v>
              </c:pt>
              <c:pt idx="250">
                <c:v>42184</c:v>
              </c:pt>
              <c:pt idx="251">
                <c:v>42185</c:v>
              </c:pt>
              <c:pt idx="252">
                <c:v>42186</c:v>
              </c:pt>
              <c:pt idx="253">
                <c:v>42187</c:v>
              </c:pt>
              <c:pt idx="254">
                <c:v>42188</c:v>
              </c:pt>
              <c:pt idx="255">
                <c:v>42191</c:v>
              </c:pt>
              <c:pt idx="256">
                <c:v>42192</c:v>
              </c:pt>
              <c:pt idx="257">
                <c:v>42193</c:v>
              </c:pt>
              <c:pt idx="258">
                <c:v>42194</c:v>
              </c:pt>
              <c:pt idx="259">
                <c:v>42195</c:v>
              </c:pt>
              <c:pt idx="260">
                <c:v>42198</c:v>
              </c:pt>
              <c:pt idx="261">
                <c:v>42199</c:v>
              </c:pt>
              <c:pt idx="262">
                <c:v>42200</c:v>
              </c:pt>
              <c:pt idx="263">
                <c:v>42201</c:v>
              </c:pt>
              <c:pt idx="264">
                <c:v>42202</c:v>
              </c:pt>
              <c:pt idx="265">
                <c:v>42205</c:v>
              </c:pt>
              <c:pt idx="266">
                <c:v>42206</c:v>
              </c:pt>
              <c:pt idx="267">
                <c:v>42207</c:v>
              </c:pt>
              <c:pt idx="268">
                <c:v>42208</c:v>
              </c:pt>
              <c:pt idx="269">
                <c:v>42209</c:v>
              </c:pt>
              <c:pt idx="270">
                <c:v>42212</c:v>
              </c:pt>
              <c:pt idx="271">
                <c:v>42213</c:v>
              </c:pt>
              <c:pt idx="272">
                <c:v>42214</c:v>
              </c:pt>
              <c:pt idx="273">
                <c:v>42215</c:v>
              </c:pt>
              <c:pt idx="274">
                <c:v>42216</c:v>
              </c:pt>
              <c:pt idx="275">
                <c:v>42220</c:v>
              </c:pt>
              <c:pt idx="276">
                <c:v>42221</c:v>
              </c:pt>
              <c:pt idx="277">
                <c:v>42222</c:v>
              </c:pt>
              <c:pt idx="278">
                <c:v>42223</c:v>
              </c:pt>
              <c:pt idx="279">
                <c:v>42226</c:v>
              </c:pt>
              <c:pt idx="280">
                <c:v>42227</c:v>
              </c:pt>
              <c:pt idx="281">
                <c:v>42228</c:v>
              </c:pt>
              <c:pt idx="282">
                <c:v>42229</c:v>
              </c:pt>
              <c:pt idx="283">
                <c:v>42230</c:v>
              </c:pt>
              <c:pt idx="284">
                <c:v>42233</c:v>
              </c:pt>
              <c:pt idx="285">
                <c:v>42234</c:v>
              </c:pt>
              <c:pt idx="286">
                <c:v>42235</c:v>
              </c:pt>
              <c:pt idx="287">
                <c:v>42236</c:v>
              </c:pt>
              <c:pt idx="288">
                <c:v>42237</c:v>
              </c:pt>
              <c:pt idx="289">
                <c:v>42240</c:v>
              </c:pt>
              <c:pt idx="290">
                <c:v>42241</c:v>
              </c:pt>
              <c:pt idx="291">
                <c:v>42242</c:v>
              </c:pt>
              <c:pt idx="292">
                <c:v>42243</c:v>
              </c:pt>
              <c:pt idx="293">
                <c:v>42244</c:v>
              </c:pt>
              <c:pt idx="294">
                <c:v>42247</c:v>
              </c:pt>
              <c:pt idx="295">
                <c:v>42248</c:v>
              </c:pt>
              <c:pt idx="296">
                <c:v>42249</c:v>
              </c:pt>
              <c:pt idx="297">
                <c:v>42250</c:v>
              </c:pt>
              <c:pt idx="298">
                <c:v>42251</c:v>
              </c:pt>
              <c:pt idx="299">
                <c:v>42254</c:v>
              </c:pt>
              <c:pt idx="300">
                <c:v>42255</c:v>
              </c:pt>
              <c:pt idx="301">
                <c:v>42256</c:v>
              </c:pt>
              <c:pt idx="302">
                <c:v>42257</c:v>
              </c:pt>
              <c:pt idx="303">
                <c:v>42258</c:v>
              </c:pt>
              <c:pt idx="304">
                <c:v>42261</c:v>
              </c:pt>
              <c:pt idx="305">
                <c:v>42262</c:v>
              </c:pt>
              <c:pt idx="306">
                <c:v>42263</c:v>
              </c:pt>
              <c:pt idx="307">
                <c:v>42264</c:v>
              </c:pt>
              <c:pt idx="308">
                <c:v>42265</c:v>
              </c:pt>
              <c:pt idx="309">
                <c:v>42268</c:v>
              </c:pt>
              <c:pt idx="310">
                <c:v>42269</c:v>
              </c:pt>
              <c:pt idx="311">
                <c:v>42270</c:v>
              </c:pt>
              <c:pt idx="312">
                <c:v>42271</c:v>
              </c:pt>
              <c:pt idx="313">
                <c:v>42272</c:v>
              </c:pt>
              <c:pt idx="314">
                <c:v>42275</c:v>
              </c:pt>
              <c:pt idx="315">
                <c:v>42276</c:v>
              </c:pt>
              <c:pt idx="316">
                <c:v>42277</c:v>
              </c:pt>
              <c:pt idx="317">
                <c:v>42278</c:v>
              </c:pt>
              <c:pt idx="318">
                <c:v>42279</c:v>
              </c:pt>
              <c:pt idx="319">
                <c:v>42283</c:v>
              </c:pt>
              <c:pt idx="320">
                <c:v>42284</c:v>
              </c:pt>
              <c:pt idx="321">
                <c:v>42285</c:v>
              </c:pt>
              <c:pt idx="322">
                <c:v>42286</c:v>
              </c:pt>
              <c:pt idx="323">
                <c:v>42289</c:v>
              </c:pt>
              <c:pt idx="324">
                <c:v>42290</c:v>
              </c:pt>
              <c:pt idx="325">
                <c:v>42291</c:v>
              </c:pt>
              <c:pt idx="326">
                <c:v>42292</c:v>
              </c:pt>
              <c:pt idx="327">
                <c:v>42293</c:v>
              </c:pt>
              <c:pt idx="328">
                <c:v>42296</c:v>
              </c:pt>
              <c:pt idx="329">
                <c:v>42297</c:v>
              </c:pt>
              <c:pt idx="330">
                <c:v>42298</c:v>
              </c:pt>
              <c:pt idx="331">
                <c:v>42299</c:v>
              </c:pt>
              <c:pt idx="332">
                <c:v>42300</c:v>
              </c:pt>
              <c:pt idx="333">
                <c:v>42303</c:v>
              </c:pt>
              <c:pt idx="334">
                <c:v>42304</c:v>
              </c:pt>
              <c:pt idx="335">
                <c:v>42305</c:v>
              </c:pt>
              <c:pt idx="336">
                <c:v>42306</c:v>
              </c:pt>
              <c:pt idx="337">
                <c:v>42307</c:v>
              </c:pt>
              <c:pt idx="338">
                <c:v>42310</c:v>
              </c:pt>
              <c:pt idx="339">
                <c:v>42311</c:v>
              </c:pt>
              <c:pt idx="340">
                <c:v>42312</c:v>
              </c:pt>
              <c:pt idx="341">
                <c:v>42313</c:v>
              </c:pt>
              <c:pt idx="342">
                <c:v>42314</c:v>
              </c:pt>
              <c:pt idx="343">
                <c:v>42317</c:v>
              </c:pt>
              <c:pt idx="344">
                <c:v>42318</c:v>
              </c:pt>
              <c:pt idx="345">
                <c:v>42319</c:v>
              </c:pt>
              <c:pt idx="346">
                <c:v>42320</c:v>
              </c:pt>
              <c:pt idx="347">
                <c:v>42321</c:v>
              </c:pt>
              <c:pt idx="348">
                <c:v>42324</c:v>
              </c:pt>
              <c:pt idx="349">
                <c:v>42325</c:v>
              </c:pt>
              <c:pt idx="350">
                <c:v>42326</c:v>
              </c:pt>
              <c:pt idx="351">
                <c:v>42327</c:v>
              </c:pt>
              <c:pt idx="352">
                <c:v>42328</c:v>
              </c:pt>
              <c:pt idx="353">
                <c:v>42331</c:v>
              </c:pt>
              <c:pt idx="354">
                <c:v>42332</c:v>
              </c:pt>
              <c:pt idx="355">
                <c:v>42333</c:v>
              </c:pt>
              <c:pt idx="356">
                <c:v>42334</c:v>
              </c:pt>
              <c:pt idx="357">
                <c:v>42335</c:v>
              </c:pt>
              <c:pt idx="358">
                <c:v>42338</c:v>
              </c:pt>
              <c:pt idx="359">
                <c:v>42339</c:v>
              </c:pt>
              <c:pt idx="360">
                <c:v>42340</c:v>
              </c:pt>
              <c:pt idx="361">
                <c:v>42341</c:v>
              </c:pt>
              <c:pt idx="362">
                <c:v>42342</c:v>
              </c:pt>
              <c:pt idx="363">
                <c:v>42345</c:v>
              </c:pt>
              <c:pt idx="364">
                <c:v>42346</c:v>
              </c:pt>
              <c:pt idx="365">
                <c:v>42347</c:v>
              </c:pt>
              <c:pt idx="366">
                <c:v>42348</c:v>
              </c:pt>
              <c:pt idx="367">
                <c:v>42349</c:v>
              </c:pt>
              <c:pt idx="368">
                <c:v>42352</c:v>
              </c:pt>
              <c:pt idx="369">
                <c:v>42353</c:v>
              </c:pt>
              <c:pt idx="370">
                <c:v>42354</c:v>
              </c:pt>
              <c:pt idx="371">
                <c:v>42355</c:v>
              </c:pt>
              <c:pt idx="372">
                <c:v>42356</c:v>
              </c:pt>
              <c:pt idx="373">
                <c:v>42359</c:v>
              </c:pt>
              <c:pt idx="374">
                <c:v>42360</c:v>
              </c:pt>
              <c:pt idx="375">
                <c:v>42361</c:v>
              </c:pt>
              <c:pt idx="376">
                <c:v>42362</c:v>
              </c:pt>
              <c:pt idx="377">
                <c:v>42367</c:v>
              </c:pt>
              <c:pt idx="378">
                <c:v>42368</c:v>
              </c:pt>
              <c:pt idx="379">
                <c:v>42369</c:v>
              </c:pt>
              <c:pt idx="380">
                <c:v>42373</c:v>
              </c:pt>
              <c:pt idx="381">
                <c:v>42374</c:v>
              </c:pt>
              <c:pt idx="382">
                <c:v>42375</c:v>
              </c:pt>
              <c:pt idx="383">
                <c:v>42376</c:v>
              </c:pt>
              <c:pt idx="384">
                <c:v>42377</c:v>
              </c:pt>
              <c:pt idx="385">
                <c:v>42380</c:v>
              </c:pt>
              <c:pt idx="386">
                <c:v>42381</c:v>
              </c:pt>
              <c:pt idx="387">
                <c:v>42382</c:v>
              </c:pt>
              <c:pt idx="388">
                <c:v>42383</c:v>
              </c:pt>
              <c:pt idx="389">
                <c:v>42384</c:v>
              </c:pt>
              <c:pt idx="390">
                <c:v>42387</c:v>
              </c:pt>
              <c:pt idx="391">
                <c:v>42388</c:v>
              </c:pt>
              <c:pt idx="392">
                <c:v>42389</c:v>
              </c:pt>
              <c:pt idx="393">
                <c:v>42390</c:v>
              </c:pt>
              <c:pt idx="394">
                <c:v>42391</c:v>
              </c:pt>
              <c:pt idx="395">
                <c:v>42394</c:v>
              </c:pt>
              <c:pt idx="396">
                <c:v>42396</c:v>
              </c:pt>
              <c:pt idx="397">
                <c:v>42397</c:v>
              </c:pt>
              <c:pt idx="398">
                <c:v>42398</c:v>
              </c:pt>
              <c:pt idx="399">
                <c:v>42401</c:v>
              </c:pt>
              <c:pt idx="400">
                <c:v>42402</c:v>
              </c:pt>
              <c:pt idx="401">
                <c:v>42403</c:v>
              </c:pt>
              <c:pt idx="402">
                <c:v>42404</c:v>
              </c:pt>
              <c:pt idx="403">
                <c:v>42405</c:v>
              </c:pt>
              <c:pt idx="404">
                <c:v>42408</c:v>
              </c:pt>
              <c:pt idx="405">
                <c:v>42409</c:v>
              </c:pt>
              <c:pt idx="406">
                <c:v>42410</c:v>
              </c:pt>
              <c:pt idx="407">
                <c:v>42411</c:v>
              </c:pt>
              <c:pt idx="408">
                <c:v>42412</c:v>
              </c:pt>
              <c:pt idx="409">
                <c:v>42415</c:v>
              </c:pt>
              <c:pt idx="410">
                <c:v>42416</c:v>
              </c:pt>
              <c:pt idx="411">
                <c:v>42417</c:v>
              </c:pt>
              <c:pt idx="412">
                <c:v>42418</c:v>
              </c:pt>
              <c:pt idx="413">
                <c:v>42419</c:v>
              </c:pt>
              <c:pt idx="414">
                <c:v>42422</c:v>
              </c:pt>
              <c:pt idx="415">
                <c:v>42423</c:v>
              </c:pt>
              <c:pt idx="416">
                <c:v>42424</c:v>
              </c:pt>
              <c:pt idx="417">
                <c:v>42425</c:v>
              </c:pt>
              <c:pt idx="418">
                <c:v>42426</c:v>
              </c:pt>
              <c:pt idx="419">
                <c:v>42429</c:v>
              </c:pt>
              <c:pt idx="420">
                <c:v>42430</c:v>
              </c:pt>
              <c:pt idx="421">
                <c:v>42431</c:v>
              </c:pt>
              <c:pt idx="422">
                <c:v>42432</c:v>
              </c:pt>
              <c:pt idx="423">
                <c:v>42433</c:v>
              </c:pt>
              <c:pt idx="424">
                <c:v>42436</c:v>
              </c:pt>
              <c:pt idx="425">
                <c:v>42437</c:v>
              </c:pt>
              <c:pt idx="426">
                <c:v>42438</c:v>
              </c:pt>
              <c:pt idx="427">
                <c:v>42439</c:v>
              </c:pt>
              <c:pt idx="428">
                <c:v>42440</c:v>
              </c:pt>
              <c:pt idx="429">
                <c:v>42443</c:v>
              </c:pt>
              <c:pt idx="430">
                <c:v>42444</c:v>
              </c:pt>
              <c:pt idx="431">
                <c:v>42445</c:v>
              </c:pt>
              <c:pt idx="432">
                <c:v>42446</c:v>
              </c:pt>
              <c:pt idx="433">
                <c:v>42447</c:v>
              </c:pt>
              <c:pt idx="434">
                <c:v>42450</c:v>
              </c:pt>
              <c:pt idx="435">
                <c:v>42451</c:v>
              </c:pt>
              <c:pt idx="436">
                <c:v>42452</c:v>
              </c:pt>
              <c:pt idx="437">
                <c:v>42453</c:v>
              </c:pt>
              <c:pt idx="438">
                <c:v>42458</c:v>
              </c:pt>
              <c:pt idx="439">
                <c:v>42459</c:v>
              </c:pt>
              <c:pt idx="440">
                <c:v>42460</c:v>
              </c:pt>
              <c:pt idx="441">
                <c:v>42461</c:v>
              </c:pt>
              <c:pt idx="442">
                <c:v>42464</c:v>
              </c:pt>
              <c:pt idx="443">
                <c:v>42465</c:v>
              </c:pt>
              <c:pt idx="444">
                <c:v>42466</c:v>
              </c:pt>
              <c:pt idx="445">
                <c:v>42467</c:v>
              </c:pt>
              <c:pt idx="446">
                <c:v>42468</c:v>
              </c:pt>
              <c:pt idx="447">
                <c:v>42471</c:v>
              </c:pt>
              <c:pt idx="448">
                <c:v>42472</c:v>
              </c:pt>
              <c:pt idx="449">
                <c:v>42473</c:v>
              </c:pt>
              <c:pt idx="450">
                <c:v>42474</c:v>
              </c:pt>
              <c:pt idx="451">
                <c:v>42475</c:v>
              </c:pt>
              <c:pt idx="452">
                <c:v>42478</c:v>
              </c:pt>
              <c:pt idx="453">
                <c:v>42479</c:v>
              </c:pt>
              <c:pt idx="454">
                <c:v>42480</c:v>
              </c:pt>
              <c:pt idx="455">
                <c:v>42481</c:v>
              </c:pt>
              <c:pt idx="456">
                <c:v>42482</c:v>
              </c:pt>
              <c:pt idx="457">
                <c:v>42486</c:v>
              </c:pt>
              <c:pt idx="458">
                <c:v>42487</c:v>
              </c:pt>
              <c:pt idx="459">
                <c:v>42488</c:v>
              </c:pt>
              <c:pt idx="460">
                <c:v>42489</c:v>
              </c:pt>
              <c:pt idx="461">
                <c:v>42492</c:v>
              </c:pt>
              <c:pt idx="462">
                <c:v>42493</c:v>
              </c:pt>
              <c:pt idx="463">
                <c:v>42494</c:v>
              </c:pt>
              <c:pt idx="464">
                <c:v>42495</c:v>
              </c:pt>
              <c:pt idx="465">
                <c:v>42496</c:v>
              </c:pt>
              <c:pt idx="466">
                <c:v>42499</c:v>
              </c:pt>
              <c:pt idx="467">
                <c:v>42500</c:v>
              </c:pt>
              <c:pt idx="468">
                <c:v>42501</c:v>
              </c:pt>
              <c:pt idx="469">
                <c:v>42502</c:v>
              </c:pt>
              <c:pt idx="470">
                <c:v>42503</c:v>
              </c:pt>
              <c:pt idx="471">
                <c:v>42506</c:v>
              </c:pt>
              <c:pt idx="472">
                <c:v>42507</c:v>
              </c:pt>
              <c:pt idx="473">
                <c:v>42508</c:v>
              </c:pt>
              <c:pt idx="474">
                <c:v>42509</c:v>
              </c:pt>
              <c:pt idx="475">
                <c:v>42510</c:v>
              </c:pt>
              <c:pt idx="476">
                <c:v>42513</c:v>
              </c:pt>
              <c:pt idx="477">
                <c:v>42514</c:v>
              </c:pt>
              <c:pt idx="478">
                <c:v>42515</c:v>
              </c:pt>
              <c:pt idx="479">
                <c:v>42516</c:v>
              </c:pt>
              <c:pt idx="480">
                <c:v>42517</c:v>
              </c:pt>
              <c:pt idx="481">
                <c:v>42520</c:v>
              </c:pt>
              <c:pt idx="482">
                <c:v>42521</c:v>
              </c:pt>
              <c:pt idx="483">
                <c:v>42522</c:v>
              </c:pt>
              <c:pt idx="484">
                <c:v>42523</c:v>
              </c:pt>
              <c:pt idx="485">
                <c:v>42524</c:v>
              </c:pt>
              <c:pt idx="486">
                <c:v>42527</c:v>
              </c:pt>
              <c:pt idx="487">
                <c:v>42528</c:v>
              </c:pt>
              <c:pt idx="488">
                <c:v>42529</c:v>
              </c:pt>
              <c:pt idx="489">
                <c:v>42530</c:v>
              </c:pt>
              <c:pt idx="490">
                <c:v>42531</c:v>
              </c:pt>
              <c:pt idx="491">
                <c:v>42535</c:v>
              </c:pt>
              <c:pt idx="492">
                <c:v>42536</c:v>
              </c:pt>
              <c:pt idx="493">
                <c:v>42537</c:v>
              </c:pt>
              <c:pt idx="494">
                <c:v>42538</c:v>
              </c:pt>
              <c:pt idx="495">
                <c:v>42541</c:v>
              </c:pt>
              <c:pt idx="496">
                <c:v>42542</c:v>
              </c:pt>
              <c:pt idx="497">
                <c:v>42543</c:v>
              </c:pt>
              <c:pt idx="498">
                <c:v>42544</c:v>
              </c:pt>
              <c:pt idx="499">
                <c:v>42545</c:v>
              </c:pt>
              <c:pt idx="500">
                <c:v>42548</c:v>
              </c:pt>
              <c:pt idx="501">
                <c:v>42549</c:v>
              </c:pt>
              <c:pt idx="502">
                <c:v>42550</c:v>
              </c:pt>
              <c:pt idx="503">
                <c:v>42551</c:v>
              </c:pt>
              <c:pt idx="504">
                <c:v>42552</c:v>
              </c:pt>
              <c:pt idx="505">
                <c:v>42555</c:v>
              </c:pt>
              <c:pt idx="506">
                <c:v>42556</c:v>
              </c:pt>
              <c:pt idx="507">
                <c:v>42557</c:v>
              </c:pt>
              <c:pt idx="508">
                <c:v>42558</c:v>
              </c:pt>
              <c:pt idx="509">
                <c:v>42559</c:v>
              </c:pt>
              <c:pt idx="510">
                <c:v>42562</c:v>
              </c:pt>
              <c:pt idx="511">
                <c:v>42563</c:v>
              </c:pt>
              <c:pt idx="512">
                <c:v>42564</c:v>
              </c:pt>
              <c:pt idx="513">
                <c:v>42565</c:v>
              </c:pt>
              <c:pt idx="514">
                <c:v>42566</c:v>
              </c:pt>
              <c:pt idx="515">
                <c:v>42569</c:v>
              </c:pt>
              <c:pt idx="516">
                <c:v>42570</c:v>
              </c:pt>
              <c:pt idx="517">
                <c:v>42571</c:v>
              </c:pt>
              <c:pt idx="518">
                <c:v>42572</c:v>
              </c:pt>
              <c:pt idx="519">
                <c:v>42573</c:v>
              </c:pt>
              <c:pt idx="520">
                <c:v>42576</c:v>
              </c:pt>
              <c:pt idx="521">
                <c:v>42577</c:v>
              </c:pt>
              <c:pt idx="522">
                <c:v>42578</c:v>
              </c:pt>
              <c:pt idx="523">
                <c:v>42579</c:v>
              </c:pt>
              <c:pt idx="524">
                <c:v>42580</c:v>
              </c:pt>
              <c:pt idx="525">
                <c:v>42583</c:v>
              </c:pt>
              <c:pt idx="526">
                <c:v>42584</c:v>
              </c:pt>
              <c:pt idx="527">
                <c:v>42585</c:v>
              </c:pt>
              <c:pt idx="528">
                <c:v>42586</c:v>
              </c:pt>
              <c:pt idx="529">
                <c:v>42587</c:v>
              </c:pt>
              <c:pt idx="530">
                <c:v>42590</c:v>
              </c:pt>
              <c:pt idx="531">
                <c:v>42591</c:v>
              </c:pt>
              <c:pt idx="532">
                <c:v>42592</c:v>
              </c:pt>
              <c:pt idx="533">
                <c:v>42593</c:v>
              </c:pt>
              <c:pt idx="534">
                <c:v>42594</c:v>
              </c:pt>
              <c:pt idx="535">
                <c:v>42597</c:v>
              </c:pt>
              <c:pt idx="536">
                <c:v>42598</c:v>
              </c:pt>
              <c:pt idx="537">
                <c:v>42599</c:v>
              </c:pt>
              <c:pt idx="538">
                <c:v>42600</c:v>
              </c:pt>
              <c:pt idx="539">
                <c:v>42601</c:v>
              </c:pt>
              <c:pt idx="540">
                <c:v>42604</c:v>
              </c:pt>
              <c:pt idx="541">
                <c:v>42605</c:v>
              </c:pt>
              <c:pt idx="542">
                <c:v>42606</c:v>
              </c:pt>
              <c:pt idx="543">
                <c:v>42607</c:v>
              </c:pt>
              <c:pt idx="544">
                <c:v>42608</c:v>
              </c:pt>
              <c:pt idx="545">
                <c:v>42611</c:v>
              </c:pt>
              <c:pt idx="546">
                <c:v>42612</c:v>
              </c:pt>
              <c:pt idx="547">
                <c:v>42613</c:v>
              </c:pt>
              <c:pt idx="548">
                <c:v>42614</c:v>
              </c:pt>
              <c:pt idx="549">
                <c:v>42615</c:v>
              </c:pt>
              <c:pt idx="550">
                <c:v>42618</c:v>
              </c:pt>
              <c:pt idx="551">
                <c:v>42619</c:v>
              </c:pt>
              <c:pt idx="552">
                <c:v>42620</c:v>
              </c:pt>
              <c:pt idx="553">
                <c:v>42621</c:v>
              </c:pt>
              <c:pt idx="554">
                <c:v>42622</c:v>
              </c:pt>
              <c:pt idx="555">
                <c:v>42625</c:v>
              </c:pt>
              <c:pt idx="556">
                <c:v>42626</c:v>
              </c:pt>
              <c:pt idx="557">
                <c:v>42627</c:v>
              </c:pt>
              <c:pt idx="558">
                <c:v>42628</c:v>
              </c:pt>
              <c:pt idx="559">
                <c:v>42629</c:v>
              </c:pt>
              <c:pt idx="560">
                <c:v>42632</c:v>
              </c:pt>
              <c:pt idx="561">
                <c:v>42633</c:v>
              </c:pt>
              <c:pt idx="562">
                <c:v>42634</c:v>
              </c:pt>
              <c:pt idx="563">
                <c:v>42635</c:v>
              </c:pt>
              <c:pt idx="564">
                <c:v>42636</c:v>
              </c:pt>
              <c:pt idx="565">
                <c:v>42639</c:v>
              </c:pt>
              <c:pt idx="566">
                <c:v>42640</c:v>
              </c:pt>
              <c:pt idx="567">
                <c:v>42641</c:v>
              </c:pt>
              <c:pt idx="568">
                <c:v>42642</c:v>
              </c:pt>
              <c:pt idx="569">
                <c:v>42643</c:v>
              </c:pt>
              <c:pt idx="570">
                <c:v>42646</c:v>
              </c:pt>
              <c:pt idx="571">
                <c:v>42647</c:v>
              </c:pt>
              <c:pt idx="572">
                <c:v>42648</c:v>
              </c:pt>
              <c:pt idx="573">
                <c:v>42649</c:v>
              </c:pt>
              <c:pt idx="574">
                <c:v>42650</c:v>
              </c:pt>
              <c:pt idx="575">
                <c:v>42653</c:v>
              </c:pt>
              <c:pt idx="576">
                <c:v>42654</c:v>
              </c:pt>
              <c:pt idx="577">
                <c:v>42655</c:v>
              </c:pt>
              <c:pt idx="578">
                <c:v>42656</c:v>
              </c:pt>
              <c:pt idx="579">
                <c:v>42657</c:v>
              </c:pt>
              <c:pt idx="580">
                <c:v>42660</c:v>
              </c:pt>
              <c:pt idx="581">
                <c:v>42661</c:v>
              </c:pt>
              <c:pt idx="582">
                <c:v>42662</c:v>
              </c:pt>
              <c:pt idx="583">
                <c:v>42663</c:v>
              </c:pt>
              <c:pt idx="584">
                <c:v>42664</c:v>
              </c:pt>
              <c:pt idx="585">
                <c:v>42667</c:v>
              </c:pt>
              <c:pt idx="586">
                <c:v>42668</c:v>
              </c:pt>
              <c:pt idx="587">
                <c:v>42669</c:v>
              </c:pt>
              <c:pt idx="588">
                <c:v>42670</c:v>
              </c:pt>
              <c:pt idx="589">
                <c:v>42671</c:v>
              </c:pt>
              <c:pt idx="590">
                <c:v>42674</c:v>
              </c:pt>
              <c:pt idx="591">
                <c:v>42675</c:v>
              </c:pt>
              <c:pt idx="592">
                <c:v>42676</c:v>
              </c:pt>
              <c:pt idx="593">
                <c:v>42677</c:v>
              </c:pt>
              <c:pt idx="594">
                <c:v>42678</c:v>
              </c:pt>
              <c:pt idx="595">
                <c:v>42681</c:v>
              </c:pt>
              <c:pt idx="596">
                <c:v>42682</c:v>
              </c:pt>
              <c:pt idx="597">
                <c:v>42683</c:v>
              </c:pt>
              <c:pt idx="598">
                <c:v>42684</c:v>
              </c:pt>
              <c:pt idx="599">
                <c:v>42685</c:v>
              </c:pt>
              <c:pt idx="600">
                <c:v>42688</c:v>
              </c:pt>
              <c:pt idx="601">
                <c:v>42689</c:v>
              </c:pt>
              <c:pt idx="602">
                <c:v>42690</c:v>
              </c:pt>
              <c:pt idx="603">
                <c:v>42691</c:v>
              </c:pt>
              <c:pt idx="604">
                <c:v>42692</c:v>
              </c:pt>
              <c:pt idx="605">
                <c:v>42695</c:v>
              </c:pt>
              <c:pt idx="606">
                <c:v>42696</c:v>
              </c:pt>
              <c:pt idx="607">
                <c:v>42697</c:v>
              </c:pt>
              <c:pt idx="608">
                <c:v>42698</c:v>
              </c:pt>
              <c:pt idx="609">
                <c:v>42699</c:v>
              </c:pt>
              <c:pt idx="610">
                <c:v>42702</c:v>
              </c:pt>
              <c:pt idx="611">
                <c:v>42703</c:v>
              </c:pt>
              <c:pt idx="612">
                <c:v>42704</c:v>
              </c:pt>
              <c:pt idx="613">
                <c:v>42705</c:v>
              </c:pt>
              <c:pt idx="614">
                <c:v>42706</c:v>
              </c:pt>
              <c:pt idx="615">
                <c:v>42709</c:v>
              </c:pt>
              <c:pt idx="616">
                <c:v>42710</c:v>
              </c:pt>
              <c:pt idx="617">
                <c:v>42711</c:v>
              </c:pt>
              <c:pt idx="618">
                <c:v>42712</c:v>
              </c:pt>
              <c:pt idx="619">
                <c:v>42713</c:v>
              </c:pt>
              <c:pt idx="620">
                <c:v>42716</c:v>
              </c:pt>
              <c:pt idx="621">
                <c:v>42717</c:v>
              </c:pt>
              <c:pt idx="622">
                <c:v>42718</c:v>
              </c:pt>
              <c:pt idx="623">
                <c:v>42719</c:v>
              </c:pt>
              <c:pt idx="624">
                <c:v>42720</c:v>
              </c:pt>
              <c:pt idx="625">
                <c:v>42723</c:v>
              </c:pt>
              <c:pt idx="626">
                <c:v>42724</c:v>
              </c:pt>
              <c:pt idx="627">
                <c:v>42725</c:v>
              </c:pt>
              <c:pt idx="628">
                <c:v>42726</c:v>
              </c:pt>
              <c:pt idx="629">
                <c:v>42727</c:v>
              </c:pt>
              <c:pt idx="630">
                <c:v>42732</c:v>
              </c:pt>
              <c:pt idx="631">
                <c:v>42733</c:v>
              </c:pt>
              <c:pt idx="632">
                <c:v>42734</c:v>
              </c:pt>
              <c:pt idx="633">
                <c:v>42738</c:v>
              </c:pt>
              <c:pt idx="634">
                <c:v>42739</c:v>
              </c:pt>
              <c:pt idx="635">
                <c:v>42740</c:v>
              </c:pt>
              <c:pt idx="636">
                <c:v>42741</c:v>
              </c:pt>
              <c:pt idx="637">
                <c:v>42744</c:v>
              </c:pt>
              <c:pt idx="638">
                <c:v>42745</c:v>
              </c:pt>
              <c:pt idx="639">
                <c:v>42746</c:v>
              </c:pt>
              <c:pt idx="640">
                <c:v>42747</c:v>
              </c:pt>
              <c:pt idx="641">
                <c:v>42748</c:v>
              </c:pt>
              <c:pt idx="642">
                <c:v>42751</c:v>
              </c:pt>
              <c:pt idx="643">
                <c:v>42752</c:v>
              </c:pt>
              <c:pt idx="644">
                <c:v>42753</c:v>
              </c:pt>
              <c:pt idx="645">
                <c:v>42754</c:v>
              </c:pt>
              <c:pt idx="646">
                <c:v>42755</c:v>
              </c:pt>
              <c:pt idx="647">
                <c:v>42758</c:v>
              </c:pt>
              <c:pt idx="648">
                <c:v>42759</c:v>
              </c:pt>
              <c:pt idx="649">
                <c:v>42760</c:v>
              </c:pt>
              <c:pt idx="650">
                <c:v>42762</c:v>
              </c:pt>
              <c:pt idx="651">
                <c:v>42765</c:v>
              </c:pt>
              <c:pt idx="652">
                <c:v>42766</c:v>
              </c:pt>
              <c:pt idx="653">
                <c:v>42767</c:v>
              </c:pt>
              <c:pt idx="654">
                <c:v>42768</c:v>
              </c:pt>
              <c:pt idx="655">
                <c:v>42769</c:v>
              </c:pt>
              <c:pt idx="656">
                <c:v>42772</c:v>
              </c:pt>
              <c:pt idx="657">
                <c:v>42773</c:v>
              </c:pt>
              <c:pt idx="658">
                <c:v>42774</c:v>
              </c:pt>
              <c:pt idx="659">
                <c:v>42775</c:v>
              </c:pt>
              <c:pt idx="660">
                <c:v>42776</c:v>
              </c:pt>
              <c:pt idx="661">
                <c:v>42779</c:v>
              </c:pt>
              <c:pt idx="662">
                <c:v>42780</c:v>
              </c:pt>
              <c:pt idx="663">
                <c:v>42781</c:v>
              </c:pt>
              <c:pt idx="664">
                <c:v>42782</c:v>
              </c:pt>
              <c:pt idx="665">
                <c:v>42783</c:v>
              </c:pt>
              <c:pt idx="666">
                <c:v>42786</c:v>
              </c:pt>
              <c:pt idx="667">
                <c:v>42787</c:v>
              </c:pt>
              <c:pt idx="668">
                <c:v>42788</c:v>
              </c:pt>
              <c:pt idx="669">
                <c:v>42789</c:v>
              </c:pt>
              <c:pt idx="670">
                <c:v>42790</c:v>
              </c:pt>
              <c:pt idx="671">
                <c:v>42793</c:v>
              </c:pt>
              <c:pt idx="672">
                <c:v>42794</c:v>
              </c:pt>
              <c:pt idx="673">
                <c:v>42795</c:v>
              </c:pt>
              <c:pt idx="674">
                <c:v>42796</c:v>
              </c:pt>
              <c:pt idx="675">
                <c:v>42797</c:v>
              </c:pt>
              <c:pt idx="676">
                <c:v>42800</c:v>
              </c:pt>
              <c:pt idx="677">
                <c:v>42801</c:v>
              </c:pt>
              <c:pt idx="678">
                <c:v>42802</c:v>
              </c:pt>
              <c:pt idx="679">
                <c:v>42803</c:v>
              </c:pt>
              <c:pt idx="680">
                <c:v>42804</c:v>
              </c:pt>
              <c:pt idx="681">
                <c:v>42807</c:v>
              </c:pt>
              <c:pt idx="682">
                <c:v>42808</c:v>
              </c:pt>
              <c:pt idx="683">
                <c:v>42809</c:v>
              </c:pt>
              <c:pt idx="684">
                <c:v>42810</c:v>
              </c:pt>
              <c:pt idx="685">
                <c:v>42811</c:v>
              </c:pt>
              <c:pt idx="686">
                <c:v>42814</c:v>
              </c:pt>
              <c:pt idx="687">
                <c:v>42815</c:v>
              </c:pt>
              <c:pt idx="688">
                <c:v>42816</c:v>
              </c:pt>
              <c:pt idx="689">
                <c:v>42817</c:v>
              </c:pt>
              <c:pt idx="690">
                <c:v>42818</c:v>
              </c:pt>
              <c:pt idx="691">
                <c:v>42821</c:v>
              </c:pt>
              <c:pt idx="692">
                <c:v>42822</c:v>
              </c:pt>
              <c:pt idx="693">
                <c:v>42823</c:v>
              </c:pt>
              <c:pt idx="694">
                <c:v>42824</c:v>
              </c:pt>
              <c:pt idx="695">
                <c:v>42825</c:v>
              </c:pt>
              <c:pt idx="696">
                <c:v>42828</c:v>
              </c:pt>
              <c:pt idx="697">
                <c:v>42829</c:v>
              </c:pt>
              <c:pt idx="698">
                <c:v>42830</c:v>
              </c:pt>
              <c:pt idx="699">
                <c:v>42831</c:v>
              </c:pt>
              <c:pt idx="700">
                <c:v>42832</c:v>
              </c:pt>
              <c:pt idx="701">
                <c:v>42835</c:v>
              </c:pt>
              <c:pt idx="702">
                <c:v>42836</c:v>
              </c:pt>
              <c:pt idx="703">
                <c:v>42837</c:v>
              </c:pt>
              <c:pt idx="704">
                <c:v>42838</c:v>
              </c:pt>
              <c:pt idx="705">
                <c:v>42843</c:v>
              </c:pt>
              <c:pt idx="706">
                <c:v>42844</c:v>
              </c:pt>
              <c:pt idx="707">
                <c:v>42845</c:v>
              </c:pt>
              <c:pt idx="708">
                <c:v>42846</c:v>
              </c:pt>
              <c:pt idx="709">
                <c:v>42849</c:v>
              </c:pt>
              <c:pt idx="710">
                <c:v>42851</c:v>
              </c:pt>
              <c:pt idx="711">
                <c:v>42852</c:v>
              </c:pt>
              <c:pt idx="712">
                <c:v>42853</c:v>
              </c:pt>
              <c:pt idx="713">
                <c:v>42856</c:v>
              </c:pt>
              <c:pt idx="714">
                <c:v>42857</c:v>
              </c:pt>
              <c:pt idx="715">
                <c:v>42858</c:v>
              </c:pt>
              <c:pt idx="716">
                <c:v>42859</c:v>
              </c:pt>
              <c:pt idx="717">
                <c:v>42860</c:v>
              </c:pt>
              <c:pt idx="718">
                <c:v>42863</c:v>
              </c:pt>
              <c:pt idx="719">
                <c:v>42864</c:v>
              </c:pt>
              <c:pt idx="720">
                <c:v>42865</c:v>
              </c:pt>
              <c:pt idx="721">
                <c:v>42866</c:v>
              </c:pt>
              <c:pt idx="722">
                <c:v>42867</c:v>
              </c:pt>
              <c:pt idx="723">
                <c:v>42870</c:v>
              </c:pt>
              <c:pt idx="724">
                <c:v>42871</c:v>
              </c:pt>
              <c:pt idx="725">
                <c:v>42872</c:v>
              </c:pt>
              <c:pt idx="726">
                <c:v>42873</c:v>
              </c:pt>
              <c:pt idx="727">
                <c:v>42874</c:v>
              </c:pt>
              <c:pt idx="728">
                <c:v>42877</c:v>
              </c:pt>
              <c:pt idx="729">
                <c:v>42878</c:v>
              </c:pt>
              <c:pt idx="730">
                <c:v>42879</c:v>
              </c:pt>
              <c:pt idx="731">
                <c:v>42880</c:v>
              </c:pt>
              <c:pt idx="732">
                <c:v>42881</c:v>
              </c:pt>
              <c:pt idx="733">
                <c:v>42884</c:v>
              </c:pt>
              <c:pt idx="734">
                <c:v>42885</c:v>
              </c:pt>
              <c:pt idx="735">
                <c:v>42886</c:v>
              </c:pt>
              <c:pt idx="736">
                <c:v>42887</c:v>
              </c:pt>
              <c:pt idx="737">
                <c:v>42888</c:v>
              </c:pt>
              <c:pt idx="738">
                <c:v>42891</c:v>
              </c:pt>
              <c:pt idx="739">
                <c:v>42892</c:v>
              </c:pt>
              <c:pt idx="740">
                <c:v>42893</c:v>
              </c:pt>
              <c:pt idx="741">
                <c:v>42894</c:v>
              </c:pt>
              <c:pt idx="742">
                <c:v>42895</c:v>
              </c:pt>
              <c:pt idx="743">
                <c:v>42899</c:v>
              </c:pt>
              <c:pt idx="744">
                <c:v>42900</c:v>
              </c:pt>
              <c:pt idx="745">
                <c:v>42901</c:v>
              </c:pt>
              <c:pt idx="746">
                <c:v>42902</c:v>
              </c:pt>
              <c:pt idx="747">
                <c:v>42905</c:v>
              </c:pt>
              <c:pt idx="748">
                <c:v>42906</c:v>
              </c:pt>
              <c:pt idx="749">
                <c:v>42907</c:v>
              </c:pt>
              <c:pt idx="750">
                <c:v>42908</c:v>
              </c:pt>
              <c:pt idx="751">
                <c:v>42909</c:v>
              </c:pt>
              <c:pt idx="752">
                <c:v>42912</c:v>
              </c:pt>
              <c:pt idx="753">
                <c:v>42913</c:v>
              </c:pt>
              <c:pt idx="754">
                <c:v>42914</c:v>
              </c:pt>
              <c:pt idx="755">
                <c:v>42915</c:v>
              </c:pt>
              <c:pt idx="756">
                <c:v>42916</c:v>
              </c:pt>
              <c:pt idx="757">
                <c:v>42919</c:v>
              </c:pt>
              <c:pt idx="758">
                <c:v>42920</c:v>
              </c:pt>
              <c:pt idx="759">
                <c:v>42921</c:v>
              </c:pt>
              <c:pt idx="760">
                <c:v>42922</c:v>
              </c:pt>
              <c:pt idx="761">
                <c:v>42923</c:v>
              </c:pt>
              <c:pt idx="762">
                <c:v>42926</c:v>
              </c:pt>
              <c:pt idx="763">
                <c:v>42927</c:v>
              </c:pt>
              <c:pt idx="764">
                <c:v>42928</c:v>
              </c:pt>
              <c:pt idx="765">
                <c:v>42929</c:v>
              </c:pt>
              <c:pt idx="766">
                <c:v>42930</c:v>
              </c:pt>
              <c:pt idx="767">
                <c:v>42933</c:v>
              </c:pt>
              <c:pt idx="768">
                <c:v>42934</c:v>
              </c:pt>
              <c:pt idx="769">
                <c:v>42935</c:v>
              </c:pt>
              <c:pt idx="770">
                <c:v>42936</c:v>
              </c:pt>
              <c:pt idx="771">
                <c:v>42937</c:v>
              </c:pt>
              <c:pt idx="772">
                <c:v>42940</c:v>
              </c:pt>
              <c:pt idx="773">
                <c:v>42941</c:v>
              </c:pt>
              <c:pt idx="774">
                <c:v>42942</c:v>
              </c:pt>
              <c:pt idx="775">
                <c:v>42943</c:v>
              </c:pt>
              <c:pt idx="776">
                <c:v>42944</c:v>
              </c:pt>
              <c:pt idx="777">
                <c:v>42947</c:v>
              </c:pt>
              <c:pt idx="778">
                <c:v>42948</c:v>
              </c:pt>
              <c:pt idx="779">
                <c:v>42949</c:v>
              </c:pt>
              <c:pt idx="780">
                <c:v>42950</c:v>
              </c:pt>
              <c:pt idx="781">
                <c:v>42951</c:v>
              </c:pt>
              <c:pt idx="782">
                <c:v>42954</c:v>
              </c:pt>
              <c:pt idx="783">
                <c:v>42955</c:v>
              </c:pt>
              <c:pt idx="784">
                <c:v>42956</c:v>
              </c:pt>
              <c:pt idx="785">
                <c:v>42957</c:v>
              </c:pt>
              <c:pt idx="786">
                <c:v>42958</c:v>
              </c:pt>
              <c:pt idx="787">
                <c:v>42961</c:v>
              </c:pt>
              <c:pt idx="788">
                <c:v>42962</c:v>
              </c:pt>
              <c:pt idx="789">
                <c:v>42963</c:v>
              </c:pt>
              <c:pt idx="790">
                <c:v>42964</c:v>
              </c:pt>
              <c:pt idx="791">
                <c:v>42965</c:v>
              </c:pt>
              <c:pt idx="792">
                <c:v>42968</c:v>
              </c:pt>
              <c:pt idx="793">
                <c:v>42969</c:v>
              </c:pt>
              <c:pt idx="794">
                <c:v>42970</c:v>
              </c:pt>
              <c:pt idx="795">
                <c:v>42971</c:v>
              </c:pt>
              <c:pt idx="796">
                <c:v>42972</c:v>
              </c:pt>
              <c:pt idx="797">
                <c:v>42975</c:v>
              </c:pt>
              <c:pt idx="798">
                <c:v>42976</c:v>
              </c:pt>
              <c:pt idx="799">
                <c:v>42977</c:v>
              </c:pt>
              <c:pt idx="800">
                <c:v>42978</c:v>
              </c:pt>
              <c:pt idx="801">
                <c:v>42979</c:v>
              </c:pt>
              <c:pt idx="802">
                <c:v>42982</c:v>
              </c:pt>
              <c:pt idx="803">
                <c:v>42983</c:v>
              </c:pt>
              <c:pt idx="804">
                <c:v>42984</c:v>
              </c:pt>
              <c:pt idx="805">
                <c:v>42985</c:v>
              </c:pt>
              <c:pt idx="806">
                <c:v>42986</c:v>
              </c:pt>
              <c:pt idx="807">
                <c:v>42989</c:v>
              </c:pt>
              <c:pt idx="808">
                <c:v>42990</c:v>
              </c:pt>
              <c:pt idx="809">
                <c:v>42991</c:v>
              </c:pt>
              <c:pt idx="810">
                <c:v>42992</c:v>
              </c:pt>
              <c:pt idx="811">
                <c:v>42993</c:v>
              </c:pt>
              <c:pt idx="812">
                <c:v>42996</c:v>
              </c:pt>
              <c:pt idx="813">
                <c:v>42997</c:v>
              </c:pt>
              <c:pt idx="814">
                <c:v>42998</c:v>
              </c:pt>
              <c:pt idx="815">
                <c:v>42999</c:v>
              </c:pt>
              <c:pt idx="816">
                <c:v>43000</c:v>
              </c:pt>
              <c:pt idx="817">
                <c:v>43003</c:v>
              </c:pt>
              <c:pt idx="818">
                <c:v>43004</c:v>
              </c:pt>
              <c:pt idx="819">
                <c:v>43005</c:v>
              </c:pt>
              <c:pt idx="820">
                <c:v>43006</c:v>
              </c:pt>
              <c:pt idx="821">
                <c:v>43007</c:v>
              </c:pt>
              <c:pt idx="822">
                <c:v>43010</c:v>
              </c:pt>
              <c:pt idx="823">
                <c:v>43011</c:v>
              </c:pt>
              <c:pt idx="824">
                <c:v>43012</c:v>
              </c:pt>
              <c:pt idx="825">
                <c:v>43013</c:v>
              </c:pt>
              <c:pt idx="826">
                <c:v>43014</c:v>
              </c:pt>
              <c:pt idx="827">
                <c:v>43017</c:v>
              </c:pt>
              <c:pt idx="828">
                <c:v>43018</c:v>
              </c:pt>
              <c:pt idx="829">
                <c:v>43019</c:v>
              </c:pt>
              <c:pt idx="830">
                <c:v>43020</c:v>
              </c:pt>
              <c:pt idx="831">
                <c:v>43021</c:v>
              </c:pt>
              <c:pt idx="832">
                <c:v>43024</c:v>
              </c:pt>
              <c:pt idx="833">
                <c:v>43025</c:v>
              </c:pt>
              <c:pt idx="834">
                <c:v>43026</c:v>
              </c:pt>
              <c:pt idx="835">
                <c:v>43027</c:v>
              </c:pt>
              <c:pt idx="836">
                <c:v>43028</c:v>
              </c:pt>
              <c:pt idx="837">
                <c:v>43031</c:v>
              </c:pt>
              <c:pt idx="838">
                <c:v>43032</c:v>
              </c:pt>
              <c:pt idx="839">
                <c:v>43033</c:v>
              </c:pt>
              <c:pt idx="840">
                <c:v>43034</c:v>
              </c:pt>
              <c:pt idx="841">
                <c:v>43035</c:v>
              </c:pt>
              <c:pt idx="842">
                <c:v>43038</c:v>
              </c:pt>
              <c:pt idx="843">
                <c:v>43039</c:v>
              </c:pt>
              <c:pt idx="844">
                <c:v>43040</c:v>
              </c:pt>
              <c:pt idx="845">
                <c:v>43041</c:v>
              </c:pt>
              <c:pt idx="846">
                <c:v>43042</c:v>
              </c:pt>
              <c:pt idx="847">
                <c:v>43045</c:v>
              </c:pt>
              <c:pt idx="848">
                <c:v>43046</c:v>
              </c:pt>
              <c:pt idx="849">
                <c:v>43047</c:v>
              </c:pt>
              <c:pt idx="850">
                <c:v>43048</c:v>
              </c:pt>
              <c:pt idx="851">
                <c:v>43049</c:v>
              </c:pt>
              <c:pt idx="852">
                <c:v>43052</c:v>
              </c:pt>
              <c:pt idx="853">
                <c:v>43053</c:v>
              </c:pt>
              <c:pt idx="854">
                <c:v>43054</c:v>
              </c:pt>
              <c:pt idx="855">
                <c:v>43055</c:v>
              </c:pt>
              <c:pt idx="856">
                <c:v>43056</c:v>
              </c:pt>
              <c:pt idx="857">
                <c:v>43059</c:v>
              </c:pt>
              <c:pt idx="858">
                <c:v>43060</c:v>
              </c:pt>
              <c:pt idx="859">
                <c:v>43061</c:v>
              </c:pt>
              <c:pt idx="860">
                <c:v>43062</c:v>
              </c:pt>
              <c:pt idx="861">
                <c:v>43063</c:v>
              </c:pt>
              <c:pt idx="862">
                <c:v>43066</c:v>
              </c:pt>
              <c:pt idx="863">
                <c:v>43067</c:v>
              </c:pt>
              <c:pt idx="864">
                <c:v>43068</c:v>
              </c:pt>
              <c:pt idx="865">
                <c:v>43069</c:v>
              </c:pt>
              <c:pt idx="866">
                <c:v>43070</c:v>
              </c:pt>
              <c:pt idx="867">
                <c:v>43073</c:v>
              </c:pt>
              <c:pt idx="868">
                <c:v>43074</c:v>
              </c:pt>
              <c:pt idx="869">
                <c:v>43075</c:v>
              </c:pt>
              <c:pt idx="870">
                <c:v>43076</c:v>
              </c:pt>
              <c:pt idx="871">
                <c:v>43077</c:v>
              </c:pt>
              <c:pt idx="872">
                <c:v>43080</c:v>
              </c:pt>
              <c:pt idx="873">
                <c:v>43081</c:v>
              </c:pt>
              <c:pt idx="874">
                <c:v>43082</c:v>
              </c:pt>
              <c:pt idx="875">
                <c:v>43083</c:v>
              </c:pt>
              <c:pt idx="876">
                <c:v>43084</c:v>
              </c:pt>
              <c:pt idx="877">
                <c:v>43087</c:v>
              </c:pt>
              <c:pt idx="878">
                <c:v>43088</c:v>
              </c:pt>
              <c:pt idx="879">
                <c:v>43089</c:v>
              </c:pt>
              <c:pt idx="880">
                <c:v>43090</c:v>
              </c:pt>
              <c:pt idx="881">
                <c:v>43091</c:v>
              </c:pt>
              <c:pt idx="882">
                <c:v>43096</c:v>
              </c:pt>
              <c:pt idx="883">
                <c:v>43097</c:v>
              </c:pt>
              <c:pt idx="884">
                <c:v>43098</c:v>
              </c:pt>
              <c:pt idx="885">
                <c:v>43102</c:v>
              </c:pt>
              <c:pt idx="886">
                <c:v>43103</c:v>
              </c:pt>
              <c:pt idx="887">
                <c:v>43104</c:v>
              </c:pt>
              <c:pt idx="888">
                <c:v>43105</c:v>
              </c:pt>
              <c:pt idx="889">
                <c:v>43108</c:v>
              </c:pt>
              <c:pt idx="890">
                <c:v>43109</c:v>
              </c:pt>
              <c:pt idx="891">
                <c:v>43110</c:v>
              </c:pt>
              <c:pt idx="892">
                <c:v>43111</c:v>
              </c:pt>
              <c:pt idx="893">
                <c:v>43112</c:v>
              </c:pt>
              <c:pt idx="894">
                <c:v>43115</c:v>
              </c:pt>
              <c:pt idx="895">
                <c:v>43116</c:v>
              </c:pt>
              <c:pt idx="896">
                <c:v>43117</c:v>
              </c:pt>
              <c:pt idx="897">
                <c:v>43118</c:v>
              </c:pt>
              <c:pt idx="898">
                <c:v>43119</c:v>
              </c:pt>
              <c:pt idx="899">
                <c:v>43122</c:v>
              </c:pt>
              <c:pt idx="900">
                <c:v>43123</c:v>
              </c:pt>
              <c:pt idx="901">
                <c:v>43124</c:v>
              </c:pt>
              <c:pt idx="902">
                <c:v>43125</c:v>
              </c:pt>
              <c:pt idx="903">
                <c:v>43129</c:v>
              </c:pt>
              <c:pt idx="904">
                <c:v>43130</c:v>
              </c:pt>
              <c:pt idx="905">
                <c:v>43131</c:v>
              </c:pt>
              <c:pt idx="906">
                <c:v>43132</c:v>
              </c:pt>
              <c:pt idx="907">
                <c:v>43133</c:v>
              </c:pt>
              <c:pt idx="908">
                <c:v>43136</c:v>
              </c:pt>
              <c:pt idx="909">
                <c:v>43137</c:v>
              </c:pt>
              <c:pt idx="910">
                <c:v>43138</c:v>
              </c:pt>
              <c:pt idx="911">
                <c:v>43139</c:v>
              </c:pt>
              <c:pt idx="912">
                <c:v>43140</c:v>
              </c:pt>
              <c:pt idx="913">
                <c:v>43143</c:v>
              </c:pt>
              <c:pt idx="914">
                <c:v>43144</c:v>
              </c:pt>
              <c:pt idx="915">
                <c:v>43145</c:v>
              </c:pt>
              <c:pt idx="916">
                <c:v>43146</c:v>
              </c:pt>
              <c:pt idx="917">
                <c:v>43147</c:v>
              </c:pt>
              <c:pt idx="918">
                <c:v>43150</c:v>
              </c:pt>
              <c:pt idx="919">
                <c:v>43151</c:v>
              </c:pt>
              <c:pt idx="920">
                <c:v>43152</c:v>
              </c:pt>
              <c:pt idx="921">
                <c:v>43153</c:v>
              </c:pt>
              <c:pt idx="922">
                <c:v>43154</c:v>
              </c:pt>
              <c:pt idx="923">
                <c:v>43157</c:v>
              </c:pt>
              <c:pt idx="924">
                <c:v>43158</c:v>
              </c:pt>
              <c:pt idx="925">
                <c:v>43159</c:v>
              </c:pt>
              <c:pt idx="926">
                <c:v>43160</c:v>
              </c:pt>
              <c:pt idx="927">
                <c:v>43161</c:v>
              </c:pt>
              <c:pt idx="928">
                <c:v>43164</c:v>
              </c:pt>
              <c:pt idx="929">
                <c:v>43165</c:v>
              </c:pt>
              <c:pt idx="930">
                <c:v>43166</c:v>
              </c:pt>
              <c:pt idx="931">
                <c:v>43167</c:v>
              </c:pt>
              <c:pt idx="932">
                <c:v>43168</c:v>
              </c:pt>
              <c:pt idx="933">
                <c:v>43171</c:v>
              </c:pt>
              <c:pt idx="934">
                <c:v>43172</c:v>
              </c:pt>
              <c:pt idx="935">
                <c:v>43173</c:v>
              </c:pt>
              <c:pt idx="936">
                <c:v>43174</c:v>
              </c:pt>
              <c:pt idx="937">
                <c:v>43175</c:v>
              </c:pt>
              <c:pt idx="938">
                <c:v>43178</c:v>
              </c:pt>
              <c:pt idx="939">
                <c:v>43179</c:v>
              </c:pt>
              <c:pt idx="940">
                <c:v>43180</c:v>
              </c:pt>
              <c:pt idx="941">
                <c:v>43181</c:v>
              </c:pt>
              <c:pt idx="942">
                <c:v>43182</c:v>
              </c:pt>
              <c:pt idx="943">
                <c:v>43185</c:v>
              </c:pt>
              <c:pt idx="944">
                <c:v>43186</c:v>
              </c:pt>
              <c:pt idx="945">
                <c:v>43187</c:v>
              </c:pt>
              <c:pt idx="946">
                <c:v>43188</c:v>
              </c:pt>
              <c:pt idx="947">
                <c:v>43193</c:v>
              </c:pt>
              <c:pt idx="948">
                <c:v>43194</c:v>
              </c:pt>
              <c:pt idx="949">
                <c:v>43195</c:v>
              </c:pt>
              <c:pt idx="950">
                <c:v>43196</c:v>
              </c:pt>
              <c:pt idx="951">
                <c:v>43199</c:v>
              </c:pt>
              <c:pt idx="952">
                <c:v>43200</c:v>
              </c:pt>
              <c:pt idx="953">
                <c:v>43201</c:v>
              </c:pt>
              <c:pt idx="954">
                <c:v>43202</c:v>
              </c:pt>
              <c:pt idx="955">
                <c:v>43203</c:v>
              </c:pt>
              <c:pt idx="956">
                <c:v>43206</c:v>
              </c:pt>
              <c:pt idx="957">
                <c:v>43207</c:v>
              </c:pt>
              <c:pt idx="958">
                <c:v>43208</c:v>
              </c:pt>
              <c:pt idx="959">
                <c:v>43209</c:v>
              </c:pt>
              <c:pt idx="960">
                <c:v>43210</c:v>
              </c:pt>
              <c:pt idx="961">
                <c:v>43213</c:v>
              </c:pt>
              <c:pt idx="962">
                <c:v>43214</c:v>
              </c:pt>
              <c:pt idx="963">
                <c:v>43216</c:v>
              </c:pt>
              <c:pt idx="964">
                <c:v>43217</c:v>
              </c:pt>
              <c:pt idx="965">
                <c:v>43220</c:v>
              </c:pt>
              <c:pt idx="966">
                <c:v>43221</c:v>
              </c:pt>
              <c:pt idx="967">
                <c:v>43222</c:v>
              </c:pt>
              <c:pt idx="968">
                <c:v>43223</c:v>
              </c:pt>
              <c:pt idx="969">
                <c:v>43224</c:v>
              </c:pt>
              <c:pt idx="970">
                <c:v>43227</c:v>
              </c:pt>
              <c:pt idx="971">
                <c:v>43228</c:v>
              </c:pt>
              <c:pt idx="972">
                <c:v>43229</c:v>
              </c:pt>
              <c:pt idx="973">
                <c:v>43230</c:v>
              </c:pt>
              <c:pt idx="974">
                <c:v>43231</c:v>
              </c:pt>
              <c:pt idx="975">
                <c:v>43234</c:v>
              </c:pt>
              <c:pt idx="976">
                <c:v>43235</c:v>
              </c:pt>
              <c:pt idx="977">
                <c:v>43236</c:v>
              </c:pt>
              <c:pt idx="978">
                <c:v>43237</c:v>
              </c:pt>
              <c:pt idx="979">
                <c:v>43238</c:v>
              </c:pt>
              <c:pt idx="980">
                <c:v>43241</c:v>
              </c:pt>
              <c:pt idx="981">
                <c:v>43242</c:v>
              </c:pt>
              <c:pt idx="982">
                <c:v>43243</c:v>
              </c:pt>
              <c:pt idx="983">
                <c:v>43244</c:v>
              </c:pt>
              <c:pt idx="984">
                <c:v>43245</c:v>
              </c:pt>
              <c:pt idx="985">
                <c:v>43248</c:v>
              </c:pt>
              <c:pt idx="986">
                <c:v>43249</c:v>
              </c:pt>
              <c:pt idx="987">
                <c:v>43250</c:v>
              </c:pt>
              <c:pt idx="988">
                <c:v>43251</c:v>
              </c:pt>
              <c:pt idx="989">
                <c:v>43252</c:v>
              </c:pt>
              <c:pt idx="990">
                <c:v>43255</c:v>
              </c:pt>
              <c:pt idx="991">
                <c:v>43256</c:v>
              </c:pt>
              <c:pt idx="992">
                <c:v>43257</c:v>
              </c:pt>
              <c:pt idx="993">
                <c:v>43258</c:v>
              </c:pt>
              <c:pt idx="994">
                <c:v>43259</c:v>
              </c:pt>
              <c:pt idx="995">
                <c:v>43263</c:v>
              </c:pt>
              <c:pt idx="996">
                <c:v>43264</c:v>
              </c:pt>
              <c:pt idx="997">
                <c:v>43265</c:v>
              </c:pt>
              <c:pt idx="998">
                <c:v>43266</c:v>
              </c:pt>
              <c:pt idx="999">
                <c:v>43269</c:v>
              </c:pt>
              <c:pt idx="1000">
                <c:v>43270</c:v>
              </c:pt>
              <c:pt idx="1001">
                <c:v>43271</c:v>
              </c:pt>
              <c:pt idx="1002">
                <c:v>43272</c:v>
              </c:pt>
              <c:pt idx="1003">
                <c:v>43273</c:v>
              </c:pt>
              <c:pt idx="1004">
                <c:v>43276</c:v>
              </c:pt>
              <c:pt idx="1005">
                <c:v>43277</c:v>
              </c:pt>
              <c:pt idx="1006">
                <c:v>43278</c:v>
              </c:pt>
              <c:pt idx="1007">
                <c:v>43279</c:v>
              </c:pt>
              <c:pt idx="1008">
                <c:v>43280</c:v>
              </c:pt>
              <c:pt idx="1009">
                <c:v>43283</c:v>
              </c:pt>
              <c:pt idx="1010">
                <c:v>43284</c:v>
              </c:pt>
              <c:pt idx="1011">
                <c:v>43285</c:v>
              </c:pt>
              <c:pt idx="1012">
                <c:v>43286</c:v>
              </c:pt>
              <c:pt idx="1013">
                <c:v>43287</c:v>
              </c:pt>
              <c:pt idx="1014">
                <c:v>43290</c:v>
              </c:pt>
              <c:pt idx="1015">
                <c:v>43291</c:v>
              </c:pt>
              <c:pt idx="1016">
                <c:v>43292</c:v>
              </c:pt>
              <c:pt idx="1017">
                <c:v>43293</c:v>
              </c:pt>
              <c:pt idx="1018">
                <c:v>43294</c:v>
              </c:pt>
              <c:pt idx="1019">
                <c:v>43297</c:v>
              </c:pt>
              <c:pt idx="1020">
                <c:v>43298</c:v>
              </c:pt>
              <c:pt idx="1021">
                <c:v>43299</c:v>
              </c:pt>
              <c:pt idx="1022">
                <c:v>43300</c:v>
              </c:pt>
              <c:pt idx="1023">
                <c:v>43301</c:v>
              </c:pt>
              <c:pt idx="1024">
                <c:v>43304</c:v>
              </c:pt>
              <c:pt idx="1025">
                <c:v>43305</c:v>
              </c:pt>
              <c:pt idx="1026">
                <c:v>43306</c:v>
              </c:pt>
              <c:pt idx="1027">
                <c:v>43307</c:v>
              </c:pt>
              <c:pt idx="1028">
                <c:v>43308</c:v>
              </c:pt>
              <c:pt idx="1029">
                <c:v>43311</c:v>
              </c:pt>
              <c:pt idx="1030">
                <c:v>43312</c:v>
              </c:pt>
              <c:pt idx="1031">
                <c:v>43313</c:v>
              </c:pt>
              <c:pt idx="1032">
                <c:v>43314</c:v>
              </c:pt>
              <c:pt idx="1033">
                <c:v>43315</c:v>
              </c:pt>
              <c:pt idx="1034">
                <c:v>43318</c:v>
              </c:pt>
              <c:pt idx="1035">
                <c:v>43319</c:v>
              </c:pt>
              <c:pt idx="1036">
                <c:v>43320</c:v>
              </c:pt>
              <c:pt idx="1037">
                <c:v>43321</c:v>
              </c:pt>
              <c:pt idx="1038">
                <c:v>43322</c:v>
              </c:pt>
              <c:pt idx="1039">
                <c:v>43325</c:v>
              </c:pt>
              <c:pt idx="1040">
                <c:v>43326</c:v>
              </c:pt>
              <c:pt idx="1041">
                <c:v>43327</c:v>
              </c:pt>
              <c:pt idx="1042">
                <c:v>43328</c:v>
              </c:pt>
              <c:pt idx="1043">
                <c:v>43329</c:v>
              </c:pt>
              <c:pt idx="1044">
                <c:v>43332</c:v>
              </c:pt>
              <c:pt idx="1045">
                <c:v>43333</c:v>
              </c:pt>
              <c:pt idx="1046">
                <c:v>43334</c:v>
              </c:pt>
              <c:pt idx="1047">
                <c:v>43335</c:v>
              </c:pt>
              <c:pt idx="1048">
                <c:v>43336</c:v>
              </c:pt>
              <c:pt idx="1049">
                <c:v>43339</c:v>
              </c:pt>
              <c:pt idx="1050">
                <c:v>43340</c:v>
              </c:pt>
              <c:pt idx="1051">
                <c:v>43341</c:v>
              </c:pt>
              <c:pt idx="1052">
                <c:v>43342</c:v>
              </c:pt>
              <c:pt idx="1053">
                <c:v>43343</c:v>
              </c:pt>
              <c:pt idx="1054">
                <c:v>43346</c:v>
              </c:pt>
              <c:pt idx="1055">
                <c:v>43347</c:v>
              </c:pt>
              <c:pt idx="1056">
                <c:v>43348</c:v>
              </c:pt>
              <c:pt idx="1057">
                <c:v>43349</c:v>
              </c:pt>
              <c:pt idx="1058">
                <c:v>43350</c:v>
              </c:pt>
              <c:pt idx="1059">
                <c:v>43353</c:v>
              </c:pt>
              <c:pt idx="1060">
                <c:v>43354</c:v>
              </c:pt>
              <c:pt idx="1061">
                <c:v>43355</c:v>
              </c:pt>
              <c:pt idx="1062">
                <c:v>43356</c:v>
              </c:pt>
              <c:pt idx="1063">
                <c:v>43357</c:v>
              </c:pt>
              <c:pt idx="1064">
                <c:v>43360</c:v>
              </c:pt>
              <c:pt idx="1065">
                <c:v>43361</c:v>
              </c:pt>
              <c:pt idx="1066">
                <c:v>43362</c:v>
              </c:pt>
              <c:pt idx="1067">
                <c:v>43363</c:v>
              </c:pt>
              <c:pt idx="1068">
                <c:v>43364</c:v>
              </c:pt>
              <c:pt idx="1069">
                <c:v>43367</c:v>
              </c:pt>
              <c:pt idx="1070">
                <c:v>43368</c:v>
              </c:pt>
              <c:pt idx="1071">
                <c:v>43369</c:v>
              </c:pt>
              <c:pt idx="1072">
                <c:v>43370</c:v>
              </c:pt>
              <c:pt idx="1073">
                <c:v>43371</c:v>
              </c:pt>
              <c:pt idx="1074">
                <c:v>43374</c:v>
              </c:pt>
              <c:pt idx="1075">
                <c:v>43375</c:v>
              </c:pt>
              <c:pt idx="1076">
                <c:v>43376</c:v>
              </c:pt>
              <c:pt idx="1077">
                <c:v>43377</c:v>
              </c:pt>
              <c:pt idx="1078">
                <c:v>43378</c:v>
              </c:pt>
              <c:pt idx="1079">
                <c:v>43381</c:v>
              </c:pt>
              <c:pt idx="1080">
                <c:v>43382</c:v>
              </c:pt>
              <c:pt idx="1081">
                <c:v>43383</c:v>
              </c:pt>
              <c:pt idx="1082">
                <c:v>43384</c:v>
              </c:pt>
              <c:pt idx="1083">
                <c:v>43385</c:v>
              </c:pt>
              <c:pt idx="1084">
                <c:v>43388</c:v>
              </c:pt>
              <c:pt idx="1085">
                <c:v>43389</c:v>
              </c:pt>
              <c:pt idx="1086">
                <c:v>43390</c:v>
              </c:pt>
              <c:pt idx="1087">
                <c:v>43391</c:v>
              </c:pt>
              <c:pt idx="1088">
                <c:v>43392</c:v>
              </c:pt>
              <c:pt idx="1089">
                <c:v>43395</c:v>
              </c:pt>
              <c:pt idx="1090">
                <c:v>43396</c:v>
              </c:pt>
              <c:pt idx="1091">
                <c:v>43397</c:v>
              </c:pt>
              <c:pt idx="1092">
                <c:v>43398</c:v>
              </c:pt>
              <c:pt idx="1093">
                <c:v>43399</c:v>
              </c:pt>
              <c:pt idx="1094">
                <c:v>43402</c:v>
              </c:pt>
              <c:pt idx="1095">
                <c:v>43403</c:v>
              </c:pt>
              <c:pt idx="1096">
                <c:v>43404</c:v>
              </c:pt>
              <c:pt idx="1097">
                <c:v>43405</c:v>
              </c:pt>
              <c:pt idx="1098">
                <c:v>43646</c:v>
              </c:pt>
              <c:pt idx="1099">
                <c:v>43647</c:v>
              </c:pt>
              <c:pt idx="1100">
                <c:v>43648</c:v>
              </c:pt>
              <c:pt idx="1101">
                <c:v>44012</c:v>
              </c:pt>
              <c:pt idx="1102">
                <c:v>44377</c:v>
              </c:pt>
              <c:pt idx="1103">
                <c:v>44742</c:v>
              </c:pt>
              <c:pt idx="1104">
                <c:v>45107</c:v>
              </c:pt>
              <c:pt idx="1105">
                <c:v>45473</c:v>
              </c:pt>
            </c:numLit>
          </c:xVal>
          <c:yVal>
            <c:numLit>
              <c:formatCode>General</c:formatCode>
              <c:ptCount val="1106"/>
              <c:pt idx="0">
                <c:v>5.7309434445522101</c:v>
              </c:pt>
              <c:pt idx="1">
                <c:v>5.6965124372289297</c:v>
              </c:pt>
              <c:pt idx="2">
                <c:v>5.6673211791657998</c:v>
              </c:pt>
              <c:pt idx="3">
                <c:v>5.7061462576053303</c:v>
              </c:pt>
              <c:pt idx="4">
                <c:v>5.68658475141401</c:v>
              </c:pt>
              <c:pt idx="5">
                <c:v>5.6573917030802203</c:v>
              </c:pt>
              <c:pt idx="6">
                <c:v>5.5968267167485903</c:v>
              </c:pt>
              <c:pt idx="7">
                <c:v>5.53106583962089</c:v>
              </c:pt>
              <c:pt idx="8">
                <c:v>5.4664998977735504</c:v>
              </c:pt>
              <c:pt idx="9">
                <c:v>5.4731144238011398</c:v>
              </c:pt>
              <c:pt idx="10">
                <c:v>5.4596491063975998</c:v>
              </c:pt>
              <c:pt idx="11">
                <c:v>5.4397314388073399</c:v>
              </c:pt>
              <c:pt idx="12">
                <c:v>5.4158105593303096</c:v>
              </c:pt>
              <c:pt idx="13">
                <c:v>5.3722713902222097</c:v>
              </c:pt>
              <c:pt idx="14">
                <c:v>5.3671354925749899</c:v>
              </c:pt>
              <c:pt idx="15">
                <c:v>5.3327873815891298</c:v>
              </c:pt>
              <c:pt idx="16">
                <c:v>5.3662919062954497</c:v>
              </c:pt>
              <c:pt idx="17">
                <c:v>5.3737017966589304</c:v>
              </c:pt>
              <c:pt idx="18">
                <c:v>5.3797541029833704</c:v>
              </c:pt>
              <c:pt idx="19">
                <c:v>5.3392931547006297</c:v>
              </c:pt>
              <c:pt idx="20">
                <c:v>5.3780178901397404</c:v>
              </c:pt>
              <c:pt idx="21">
                <c:v>5.3189734603785999</c:v>
              </c:pt>
              <c:pt idx="22">
                <c:v>5.3994896952653999</c:v>
              </c:pt>
              <c:pt idx="23">
                <c:v>5.4124008682333598</c:v>
              </c:pt>
              <c:pt idx="24">
                <c:v>5.3700208605662603</c:v>
              </c:pt>
              <c:pt idx="25">
                <c:v>5.4194926595262096</c:v>
              </c:pt>
              <c:pt idx="26">
                <c:v>5.3279573310608601</c:v>
              </c:pt>
              <c:pt idx="27">
                <c:v>5.1859200834085897</c:v>
              </c:pt>
              <c:pt idx="28">
                <c:v>5.3221468408177497</c:v>
              </c:pt>
              <c:pt idx="29">
                <c:v>5.3418843049449798</c:v>
              </c:pt>
              <c:pt idx="30">
                <c:v>5.3756873616386001</c:v>
              </c:pt>
              <c:pt idx="31">
                <c:v>5.31030119386973</c:v>
              </c:pt>
              <c:pt idx="32">
                <c:v>5.3163375343528099</c:v>
              </c:pt>
              <c:pt idx="33">
                <c:v>5.2767627713882401</c:v>
              </c:pt>
              <c:pt idx="34">
                <c:v>5.3418438906720001</c:v>
              </c:pt>
              <c:pt idx="35">
                <c:v>5.3651878907215798</c:v>
              </c:pt>
              <c:pt idx="36">
                <c:v>5.4250972201682801</c:v>
              </c:pt>
              <c:pt idx="37">
                <c:v>5.4275605396724202</c:v>
              </c:pt>
              <c:pt idx="38">
                <c:v>5.3879440492806703</c:v>
              </c:pt>
              <c:pt idx="39">
                <c:v>5.3068900225340396</c:v>
              </c:pt>
              <c:pt idx="40">
                <c:v>5.2832659913459903</c:v>
              </c:pt>
              <c:pt idx="41">
                <c:v>5.2786674620056697</c:v>
              </c:pt>
              <c:pt idx="42">
                <c:v>5.2498214013695099</c:v>
              </c:pt>
              <c:pt idx="43">
                <c:v>5.2891128133652598</c:v>
              </c:pt>
              <c:pt idx="44">
                <c:v>5.3183029280521996</c:v>
              </c:pt>
              <c:pt idx="45">
                <c:v>5.4049277941227798</c:v>
              </c:pt>
              <c:pt idx="46">
                <c:v>5.4080334960524299</c:v>
              </c:pt>
              <c:pt idx="47">
                <c:v>5.4477013666970997</c:v>
              </c:pt>
              <c:pt idx="48">
                <c:v>5.4413488451825502</c:v>
              </c:pt>
              <c:pt idx="49">
                <c:v>5.5646665148608703</c:v>
              </c:pt>
              <c:pt idx="50">
                <c:v>5.5730044729941799</c:v>
              </c:pt>
              <c:pt idx="51">
                <c:v>5.6147786489261202</c:v>
              </c:pt>
              <c:pt idx="52">
                <c:v>5.6210698560200703</c:v>
              </c:pt>
              <c:pt idx="53">
                <c:v>5.6670300982718498</c:v>
              </c:pt>
              <c:pt idx="54">
                <c:v>5.6387390138960196</c:v>
              </c:pt>
              <c:pt idx="55">
                <c:v>5.6732497253070697</c:v>
              </c:pt>
              <c:pt idx="56">
                <c:v>5.7391912134025196</c:v>
              </c:pt>
              <c:pt idx="57">
                <c:v>5.7684933516655601</c:v>
              </c:pt>
              <c:pt idx="58">
                <c:v>5.6962432388678197</c:v>
              </c:pt>
              <c:pt idx="59">
                <c:v>5.5977245875157502</c:v>
              </c:pt>
              <c:pt idx="60">
                <c:v>5.65838180898663</c:v>
              </c:pt>
              <c:pt idx="61">
                <c:v>5.6226152614719602</c:v>
              </c:pt>
              <c:pt idx="62">
                <c:v>5.5315874520551498</c:v>
              </c:pt>
              <c:pt idx="63">
                <c:v>5.5513219356118304</c:v>
              </c:pt>
              <c:pt idx="64">
                <c:v>5.5410539068398101</c:v>
              </c:pt>
              <c:pt idx="65">
                <c:v>5.55004748375785</c:v>
              </c:pt>
              <c:pt idx="66">
                <c:v>5.4858803885110303</c:v>
              </c:pt>
              <c:pt idx="67">
                <c:v>5.5262207696043202</c:v>
              </c:pt>
              <c:pt idx="68">
                <c:v>5.4709475617315704</c:v>
              </c:pt>
              <c:pt idx="69">
                <c:v>5.4485869848738702</c:v>
              </c:pt>
              <c:pt idx="70">
                <c:v>5.3896951605074497</c:v>
              </c:pt>
              <c:pt idx="71">
                <c:v>5.4195413329118001</c:v>
              </c:pt>
              <c:pt idx="72">
                <c:v>5.3994737538454904</c:v>
              </c:pt>
              <c:pt idx="73">
                <c:v>5.4136614506987701</c:v>
              </c:pt>
              <c:pt idx="74">
                <c:v>5.4512645571525198</c:v>
              </c:pt>
              <c:pt idx="75">
                <c:v>5.29596516233934</c:v>
              </c:pt>
              <c:pt idx="76">
                <c:v>5.3336558450176801</c:v>
              </c:pt>
              <c:pt idx="77">
                <c:v>5.4309408432674697</c:v>
              </c:pt>
              <c:pt idx="78">
                <c:v>5.3120892446990098</c:v>
              </c:pt>
              <c:pt idx="79">
                <c:v>5.3940595622706802</c:v>
              </c:pt>
              <c:pt idx="80">
                <c:v>5.3925768909901297</c:v>
              </c:pt>
              <c:pt idx="81">
                <c:v>5.4119660015771798</c:v>
              </c:pt>
              <c:pt idx="82">
                <c:v>5.4492690433792799</c:v>
              </c:pt>
              <c:pt idx="83">
                <c:v>5.38516548117836</c:v>
              </c:pt>
              <c:pt idx="84">
                <c:v>5.4487895947556799</c:v>
              </c:pt>
              <c:pt idx="85">
                <c:v>5.4970257196422798</c:v>
              </c:pt>
              <c:pt idx="86">
                <c:v>5.44855352328086</c:v>
              </c:pt>
              <c:pt idx="87">
                <c:v>5.4444779633908302</c:v>
              </c:pt>
              <c:pt idx="88">
                <c:v>5.4977258829664901</c:v>
              </c:pt>
              <c:pt idx="89">
                <c:v>5.4650272594704701</c:v>
              </c:pt>
              <c:pt idx="90">
                <c:v>5.4271217831440399</c:v>
              </c:pt>
              <c:pt idx="91">
                <c:v>5.5458290112505404</c:v>
              </c:pt>
              <c:pt idx="92">
                <c:v>5.4819456720355504</c:v>
              </c:pt>
              <c:pt idx="93">
                <c:v>5.5328018536005699</c:v>
              </c:pt>
              <c:pt idx="94">
                <c:v>5.5523341932557599</c:v>
              </c:pt>
              <c:pt idx="95">
                <c:v>5.5614209772676197</c:v>
              </c:pt>
              <c:pt idx="96">
                <c:v>5.5548363294450702</c:v>
              </c:pt>
              <c:pt idx="97">
                <c:v>5.4880958297954603</c:v>
              </c:pt>
              <c:pt idx="98">
                <c:v>5.51504301295296</c:v>
              </c:pt>
              <c:pt idx="99">
                <c:v>5.5114810689365701</c:v>
              </c:pt>
              <c:pt idx="100">
                <c:v>5.5101221793640596</c:v>
              </c:pt>
              <c:pt idx="101">
                <c:v>5.5035428520384899</c:v>
              </c:pt>
              <c:pt idx="102">
                <c:v>5.5046879026939202</c:v>
              </c:pt>
              <c:pt idx="103">
                <c:v>5.45114187916049</c:v>
              </c:pt>
              <c:pt idx="104">
                <c:v>5.3851101940159998</c:v>
              </c:pt>
              <c:pt idx="105">
                <c:v>5.3649870502611599</c:v>
              </c:pt>
              <c:pt idx="106">
                <c:v>5.2886227185222197</c:v>
              </c:pt>
              <c:pt idx="107">
                <c:v>5.2543139635356599</c:v>
              </c:pt>
              <c:pt idx="108">
                <c:v>5.3601364135142697</c:v>
              </c:pt>
              <c:pt idx="109">
                <c:v>5.3421184573093399</c:v>
              </c:pt>
              <c:pt idx="110">
                <c:v>5.3000448196957501</c:v>
              </c:pt>
              <c:pt idx="111">
                <c:v>5.26123794740632</c:v>
              </c:pt>
              <c:pt idx="112">
                <c:v>5.2757641763794902</c:v>
              </c:pt>
              <c:pt idx="113">
                <c:v>5.2024718841534998</c:v>
              </c:pt>
              <c:pt idx="114">
                <c:v>5.0876008122300496</c:v>
              </c:pt>
              <c:pt idx="115">
                <c:v>5.0040265518310996</c:v>
              </c:pt>
              <c:pt idx="116">
                <c:v>5.0348425718842904</c:v>
              </c:pt>
              <c:pt idx="117">
                <c:v>4.9921212421733001</c:v>
              </c:pt>
              <c:pt idx="118">
                <c:v>4.9467611050337599</c:v>
              </c:pt>
              <c:pt idx="119">
                <c:v>4.8528696807966298</c:v>
              </c:pt>
              <c:pt idx="120">
                <c:v>4.91480036143082</c:v>
              </c:pt>
              <c:pt idx="121">
                <c:v>4.9975716762459896</c:v>
              </c:pt>
              <c:pt idx="122">
                <c:v>4.8820596570726202</c:v>
              </c:pt>
              <c:pt idx="123">
                <c:v>4.8453080581775296</c:v>
              </c:pt>
              <c:pt idx="124">
                <c:v>4.8812764858279198</c:v>
              </c:pt>
              <c:pt idx="125">
                <c:v>4.7962142482619798</c:v>
              </c:pt>
              <c:pt idx="126">
                <c:v>4.6920174209201804</c:v>
              </c:pt>
              <c:pt idx="127">
                <c:v>4.6641071000212104</c:v>
              </c:pt>
              <c:pt idx="128">
                <c:v>4.7202836913512902</c:v>
              </c:pt>
              <c:pt idx="129">
                <c:v>4.5933826791377399</c:v>
              </c:pt>
              <c:pt idx="130">
                <c:v>4.5436898051742096</c:v>
              </c:pt>
              <c:pt idx="131">
                <c:v>4.5110320957760601</c:v>
              </c:pt>
              <c:pt idx="132">
                <c:v>4.5597739533594499</c:v>
              </c:pt>
              <c:pt idx="133">
                <c:v>4.5477920650255097</c:v>
              </c:pt>
              <c:pt idx="134">
                <c:v>4.5074675322753803</c:v>
              </c:pt>
              <c:pt idx="135">
                <c:v>4.4229347534766799</c:v>
              </c:pt>
              <c:pt idx="136">
                <c:v>4.37464661805509</c:v>
              </c:pt>
              <c:pt idx="137">
                <c:v>4.4788738235775201</c:v>
              </c:pt>
              <c:pt idx="138">
                <c:v>4.3580879603075404</c:v>
              </c:pt>
              <c:pt idx="139">
                <c:v>4.4263857954174801</c:v>
              </c:pt>
              <c:pt idx="140">
                <c:v>4.4582277890876698</c:v>
              </c:pt>
              <c:pt idx="141">
                <c:v>4.38266875134501</c:v>
              </c:pt>
              <c:pt idx="142">
                <c:v>4.3847508246773303</c:v>
              </c:pt>
              <c:pt idx="143">
                <c:v>4.4139576332980397</c:v>
              </c:pt>
              <c:pt idx="144">
                <c:v>4.3330768544283602</c:v>
              </c:pt>
              <c:pt idx="145">
                <c:v>4.3713717013214497</c:v>
              </c:pt>
              <c:pt idx="146">
                <c:v>4.2390031229008001</c:v>
              </c:pt>
              <c:pt idx="147">
                <c:v>4.1934323738882497</c:v>
              </c:pt>
              <c:pt idx="148">
                <c:v>4.1973587426655596</c:v>
              </c:pt>
              <c:pt idx="149">
                <c:v>4.0351156989435903</c:v>
              </c:pt>
              <c:pt idx="150">
                <c:v>4.2279857112414803</c:v>
              </c:pt>
              <c:pt idx="151">
                <c:v>4.1637821902696004</c:v>
              </c:pt>
              <c:pt idx="152">
                <c:v>4.2183838199952604</c:v>
              </c:pt>
              <c:pt idx="153">
                <c:v>4.3254477211815301</c:v>
              </c:pt>
              <c:pt idx="154">
                <c:v>4.3335705441734698</c:v>
              </c:pt>
              <c:pt idx="155">
                <c:v>4.3769283936388304</c:v>
              </c:pt>
              <c:pt idx="156">
                <c:v>4.3229939135445603</c:v>
              </c:pt>
              <c:pt idx="157">
                <c:v>4.2897652297809996</c:v>
              </c:pt>
              <c:pt idx="158">
                <c:v>4.35037056337924</c:v>
              </c:pt>
              <c:pt idx="159">
                <c:v>4.3274766759212602</c:v>
              </c:pt>
              <c:pt idx="160">
                <c:v>4.4080402175218101</c:v>
              </c:pt>
              <c:pt idx="161">
                <c:v>4.35409454961977</c:v>
              </c:pt>
              <c:pt idx="162">
                <c:v>4.38207522716794</c:v>
              </c:pt>
              <c:pt idx="163">
                <c:v>4.4013641197985498</c:v>
              </c:pt>
              <c:pt idx="164">
                <c:v>4.36374987377806</c:v>
              </c:pt>
              <c:pt idx="165">
                <c:v>4.3201722778208396</c:v>
              </c:pt>
              <c:pt idx="166">
                <c:v>4.24484569706767</c:v>
              </c:pt>
              <c:pt idx="167">
                <c:v>4.2891647095570704</c:v>
              </c:pt>
              <c:pt idx="168">
                <c:v>4.3498099129741297</c:v>
              </c:pt>
              <c:pt idx="169">
                <c:v>4.4174504468191396</c:v>
              </c:pt>
              <c:pt idx="170">
                <c:v>4.5161964691434102</c:v>
              </c:pt>
              <c:pt idx="171">
                <c:v>4.5165880110541901</c:v>
              </c:pt>
              <c:pt idx="172">
                <c:v>4.5376952422190104</c:v>
              </c:pt>
              <c:pt idx="173">
                <c:v>4.6736012872305999</c:v>
              </c:pt>
              <c:pt idx="174">
                <c:v>4.6221507901525802</c:v>
              </c:pt>
              <c:pt idx="175">
                <c:v>4.5448362167938701</c:v>
              </c:pt>
              <c:pt idx="176">
                <c:v>4.4733284620666502</c:v>
              </c:pt>
              <c:pt idx="177">
                <c:v>4.5249148044945304</c:v>
              </c:pt>
              <c:pt idx="178">
                <c:v>4.4847026011549396</c:v>
              </c:pt>
              <c:pt idx="179">
                <c:v>4.4860939877690198</c:v>
              </c:pt>
              <c:pt idx="180">
                <c:v>4.47611842909832</c:v>
              </c:pt>
              <c:pt idx="181">
                <c:v>4.3787189797325201</c:v>
              </c:pt>
              <c:pt idx="182">
                <c:v>4.4298665110509097</c:v>
              </c:pt>
              <c:pt idx="183">
                <c:v>4.4624698109871197</c:v>
              </c:pt>
              <c:pt idx="184">
                <c:v>4.4576744335178802</c:v>
              </c:pt>
              <c:pt idx="185">
                <c:v>4.42148155025337</c:v>
              </c:pt>
              <c:pt idx="186">
                <c:v>4.43294771968392</c:v>
              </c:pt>
              <c:pt idx="187">
                <c:v>4.52638953385798</c:v>
              </c:pt>
              <c:pt idx="188">
                <c:v>4.5122671452262999</c:v>
              </c:pt>
              <c:pt idx="189">
                <c:v>4.4764208409276103</c:v>
              </c:pt>
              <c:pt idx="190">
                <c:v>4.4943160365460004</c:v>
              </c:pt>
              <c:pt idx="191">
                <c:v>4.4608099326625101</c:v>
              </c:pt>
              <c:pt idx="192">
                <c:v>4.5261226577257601</c:v>
              </c:pt>
              <c:pt idx="193">
                <c:v>4.5130925664849597</c:v>
              </c:pt>
              <c:pt idx="194">
                <c:v>4.5312896738489901</c:v>
              </c:pt>
              <c:pt idx="195">
                <c:v>4.5546624237168496</c:v>
              </c:pt>
              <c:pt idx="196">
                <c:v>4.5368487876535699</c:v>
              </c:pt>
              <c:pt idx="197">
                <c:v>4.50333376149303</c:v>
              </c:pt>
              <c:pt idx="198">
                <c:v>4.4802528078452797</c:v>
              </c:pt>
              <c:pt idx="199">
                <c:v>4.5707613030593102</c:v>
              </c:pt>
              <c:pt idx="200">
                <c:v>4.5579252083497899</c:v>
              </c:pt>
              <c:pt idx="201">
                <c:v>4.6125414754690599</c:v>
              </c:pt>
              <c:pt idx="202">
                <c:v>4.6100501100899898</c:v>
              </c:pt>
              <c:pt idx="203">
                <c:v>4.6593062922857298</c:v>
              </c:pt>
              <c:pt idx="204">
                <c:v>4.75003116965045</c:v>
              </c:pt>
              <c:pt idx="205">
                <c:v>4.7630670288521602</c:v>
              </c:pt>
              <c:pt idx="206">
                <c:v>4.7399908327929499</c:v>
              </c:pt>
              <c:pt idx="207">
                <c:v>4.79967068390346</c:v>
              </c:pt>
              <c:pt idx="208">
                <c:v>4.8438235868348203</c:v>
              </c:pt>
              <c:pt idx="209">
                <c:v>4.8984989714386602</c:v>
              </c:pt>
              <c:pt idx="210">
                <c:v>4.9326598201875997</c:v>
              </c:pt>
              <c:pt idx="211">
                <c:v>4.9365409536019396</c:v>
              </c:pt>
              <c:pt idx="212">
                <c:v>5.03844114478831</c:v>
              </c:pt>
              <c:pt idx="213">
                <c:v>5.1766707594380597</c:v>
              </c:pt>
              <c:pt idx="214">
                <c:v>5.24217397168281</c:v>
              </c:pt>
              <c:pt idx="215">
                <c:v>5.0839516815134296</c:v>
              </c:pt>
              <c:pt idx="216">
                <c:v>5.09308585375019</c:v>
              </c:pt>
              <c:pt idx="217">
                <c:v>5.2886774578543996</c:v>
              </c:pt>
              <c:pt idx="218">
                <c:v>5.1928072907869298</c:v>
              </c:pt>
              <c:pt idx="219">
                <c:v>5.2326205526621798</c:v>
              </c:pt>
              <c:pt idx="220">
                <c:v>5.1264106346204503</c:v>
              </c:pt>
              <c:pt idx="221">
                <c:v>5.09399010497114</c:v>
              </c:pt>
              <c:pt idx="222">
                <c:v>5.1650662290529104</c:v>
              </c:pt>
              <c:pt idx="223">
                <c:v>5.1937489885707899</c:v>
              </c:pt>
              <c:pt idx="224">
                <c:v>5.1608139536208002</c:v>
              </c:pt>
              <c:pt idx="225">
                <c:v>5.1326767098785604</c:v>
              </c:pt>
              <c:pt idx="226">
                <c:v>5.1210979254178604</c:v>
              </c:pt>
              <c:pt idx="227">
                <c:v>5.1241734594468697</c:v>
              </c:pt>
              <c:pt idx="228">
                <c:v>5.0383464120049597</c:v>
              </c:pt>
              <c:pt idx="229">
                <c:v>4.9790539131599996</c:v>
              </c:pt>
              <c:pt idx="230">
                <c:v>4.9203340297331302</c:v>
              </c:pt>
              <c:pt idx="231">
                <c:v>4.8970321103309198</c:v>
              </c:pt>
              <c:pt idx="232">
                <c:v>4.9350810993803496</c:v>
              </c:pt>
              <c:pt idx="233">
                <c:v>5.0926757559822198</c:v>
              </c:pt>
              <c:pt idx="234">
                <c:v>5.2459244907220999</c:v>
              </c:pt>
              <c:pt idx="235">
                <c:v>5.2522169833137999</c:v>
              </c:pt>
              <c:pt idx="236">
                <c:v>5.1816750272623402</c:v>
              </c:pt>
              <c:pt idx="237">
                <c:v>5.2711968578539503</c:v>
              </c:pt>
              <c:pt idx="238">
                <c:v>5.3771333743698504</c:v>
              </c:pt>
              <c:pt idx="239">
                <c:v>5.2381681118539403</c:v>
              </c:pt>
              <c:pt idx="240">
                <c:v>5.2373141578091902</c:v>
              </c:pt>
              <c:pt idx="241">
                <c:v>5.2346045472180203</c:v>
              </c:pt>
              <c:pt idx="242">
                <c:v>5.2215113620145903</c:v>
              </c:pt>
              <c:pt idx="243">
                <c:v>5.0767473154711897</c:v>
              </c:pt>
              <c:pt idx="244">
                <c:v>5.11049583577043</c:v>
              </c:pt>
              <c:pt idx="245">
                <c:v>5.1885039251159402</c:v>
              </c:pt>
              <c:pt idx="246">
                <c:v>5.3047822901801904</c:v>
              </c:pt>
              <c:pt idx="247">
                <c:v>5.2951771710365403</c:v>
              </c:pt>
              <c:pt idx="248">
                <c:v>5.3082369994687904</c:v>
              </c:pt>
              <c:pt idx="249">
                <c:v>5.30475461937578</c:v>
              </c:pt>
              <c:pt idx="250">
                <c:v>5.2048087866861401</c:v>
              </c:pt>
              <c:pt idx="251">
                <c:v>5.2595787342757196</c:v>
              </c:pt>
              <c:pt idx="252">
                <c:v>5.2668871951742497</c:v>
              </c:pt>
              <c:pt idx="253">
                <c:v>5.3731921311036999</c:v>
              </c:pt>
              <c:pt idx="254">
                <c:v>5.3294315397385299</c:v>
              </c:pt>
              <c:pt idx="255">
                <c:v>5.1951837638661802</c:v>
              </c:pt>
              <c:pt idx="256">
                <c:v>5.1701847733703197</c:v>
              </c:pt>
              <c:pt idx="257">
                <c:v>5.0070441438928999</c:v>
              </c:pt>
              <c:pt idx="258">
                <c:v>5.0715086661839299</c:v>
              </c:pt>
              <c:pt idx="259">
                <c:v>5.2140507082006904</c:v>
              </c:pt>
              <c:pt idx="260">
                <c:v>5.2788466169587203</c:v>
              </c:pt>
              <c:pt idx="261">
                <c:v>5.3030077566007296</c:v>
              </c:pt>
              <c:pt idx="262">
                <c:v>5.3195664249295902</c:v>
              </c:pt>
              <c:pt idx="263">
                <c:v>5.2592002824437296</c:v>
              </c:pt>
              <c:pt idx="264">
                <c:v>5.2392649188506901</c:v>
              </c:pt>
              <c:pt idx="265">
                <c:v>5.2143809273128996</c:v>
              </c:pt>
              <c:pt idx="266">
                <c:v>5.2321092704172001</c:v>
              </c:pt>
              <c:pt idx="267">
                <c:v>5.1925926394292796</c:v>
              </c:pt>
              <c:pt idx="268">
                <c:v>5.1530915433317697</c:v>
              </c:pt>
              <c:pt idx="269">
                <c:v>5.1136059775531697</c:v>
              </c:pt>
              <c:pt idx="270">
                <c:v>5.0537610910294903</c:v>
              </c:pt>
              <c:pt idx="271">
                <c:v>5.0662805663771504</c:v>
              </c:pt>
              <c:pt idx="272">
                <c:v>5.0995912782992203</c:v>
              </c:pt>
              <c:pt idx="273">
                <c:v>5.1537124128518697</c:v>
              </c:pt>
              <c:pt idx="274">
                <c:v>5.0674661439554596</c:v>
              </c:pt>
              <c:pt idx="275">
                <c:v>5.0664966998774403</c:v>
              </c:pt>
              <c:pt idx="276">
                <c:v>5.1445777728150501</c:v>
              </c:pt>
              <c:pt idx="277">
                <c:v>5.1706936236494103</c:v>
              </c:pt>
              <c:pt idx="278">
                <c:v>5.1968148139300796</c:v>
              </c:pt>
              <c:pt idx="279">
                <c:v>5.1399587868655896</c:v>
              </c:pt>
              <c:pt idx="280">
                <c:v>5.1452738731943697</c:v>
              </c:pt>
              <c:pt idx="281">
                <c:v>5.0326894774418696</c:v>
              </c:pt>
              <c:pt idx="282">
                <c:v>5.1159433768582296</c:v>
              </c:pt>
              <c:pt idx="283">
                <c:v>5.1680574608140599</c:v>
              </c:pt>
              <c:pt idx="284">
                <c:v>5.1823669531540402</c:v>
              </c:pt>
              <c:pt idx="285">
                <c:v>5.1460913251294196</c:v>
              </c:pt>
              <c:pt idx="286">
                <c:v>5.1514065291002904</c:v>
              </c:pt>
              <c:pt idx="287">
                <c:v>5.0770554593375596</c:v>
              </c:pt>
              <c:pt idx="288">
                <c:v>5.0010115107338704</c:v>
              </c:pt>
              <c:pt idx="289">
                <c:v>4.9217767393211496</c:v>
              </c:pt>
              <c:pt idx="290">
                <c:v>5.0274488502032497</c:v>
              </c:pt>
              <c:pt idx="291">
                <c:v>5.0984626212589301</c:v>
              </c:pt>
              <c:pt idx="292">
                <c:v>5.1557224028295803</c:v>
              </c:pt>
              <c:pt idx="293">
                <c:v>5.18701393020726</c:v>
              </c:pt>
              <c:pt idx="294">
                <c:v>5.1301577229575299</c:v>
              </c:pt>
              <c:pt idx="295">
                <c:v>5.1177282838979599</c:v>
              </c:pt>
              <c:pt idx="296">
                <c:v>5.1818281783810898</c:v>
              </c:pt>
              <c:pt idx="297">
                <c:v>5.1868775410282701</c:v>
              </c:pt>
              <c:pt idx="298">
                <c:v>5.1347691799221904</c:v>
              </c:pt>
              <c:pt idx="299">
                <c:v>5.2018799157454998</c:v>
              </c:pt>
              <c:pt idx="300">
                <c:v>5.21732566580362</c:v>
              </c:pt>
              <c:pt idx="301">
                <c:v>5.30037316752101</c:v>
              </c:pt>
              <c:pt idx="302">
                <c:v>5.2846194574699199</c:v>
              </c:pt>
              <c:pt idx="303">
                <c:v>5.3188413564202897</c:v>
              </c:pt>
              <c:pt idx="304">
                <c:v>5.3079465384193103</c:v>
              </c:pt>
              <c:pt idx="305">
                <c:v>5.3025833726018803</c:v>
              </c:pt>
              <c:pt idx="306">
                <c:v>5.4346146284700998</c:v>
              </c:pt>
              <c:pt idx="307">
                <c:v>5.5177952899660996</c:v>
              </c:pt>
              <c:pt idx="308">
                <c:v>5.42910176407685</c:v>
              </c:pt>
              <c:pt idx="309">
                <c:v>5.4026237536841402</c:v>
              </c:pt>
              <c:pt idx="310">
                <c:v>5.4493161758313304</c:v>
              </c:pt>
              <c:pt idx="311">
                <c:v>5.3711098358776299</c:v>
              </c:pt>
              <c:pt idx="312">
                <c:v>5.3709626456869097</c:v>
              </c:pt>
              <c:pt idx="313">
                <c:v>5.4176373227338104</c:v>
              </c:pt>
              <c:pt idx="314">
                <c:v>5.4432103342326696</c:v>
              </c:pt>
              <c:pt idx="315">
                <c:v>5.3465295354181901</c:v>
              </c:pt>
              <c:pt idx="316">
                <c:v>5.3804902500000296</c:v>
              </c:pt>
              <c:pt idx="317">
                <c:v>5.3947004001668502</c:v>
              </c:pt>
              <c:pt idx="318">
                <c:v>5.3933080297668097</c:v>
              </c:pt>
              <c:pt idx="319">
                <c:v>5.3721366358056697</c:v>
              </c:pt>
              <c:pt idx="320">
                <c:v>5.3967488817787697</c:v>
              </c:pt>
              <c:pt idx="321">
                <c:v>5.3849540050622497</c:v>
              </c:pt>
              <c:pt idx="322">
                <c:v>5.4720152275356897</c:v>
              </c:pt>
              <c:pt idx="323">
                <c:v>5.4705607621236396</c:v>
              </c:pt>
              <c:pt idx="324">
                <c:v>5.41711307903023</c:v>
              </c:pt>
              <c:pt idx="325">
                <c:v>5.3454000118981604</c:v>
              </c:pt>
              <c:pt idx="326">
                <c:v>5.31029653857704</c:v>
              </c:pt>
              <c:pt idx="327">
                <c:v>5.3452796195540202</c:v>
              </c:pt>
              <c:pt idx="328">
                <c:v>5.3410607053163002</c:v>
              </c:pt>
              <c:pt idx="329">
                <c:v>5.3630607016997196</c:v>
              </c:pt>
              <c:pt idx="330">
                <c:v>5.4006570908123397</c:v>
              </c:pt>
              <c:pt idx="331">
                <c:v>5.3680415522323397</c:v>
              </c:pt>
              <c:pt idx="332">
                <c:v>5.3510342136875</c:v>
              </c:pt>
              <c:pt idx="333">
                <c:v>5.3988263321442602</c:v>
              </c:pt>
              <c:pt idx="334">
                <c:v>5.3662101652059997</c:v>
              </c:pt>
              <c:pt idx="335">
                <c:v>5.3076105433249596</c:v>
              </c:pt>
              <c:pt idx="336">
                <c:v>5.31140253248872</c:v>
              </c:pt>
              <c:pt idx="337">
                <c:v>5.3384549051292298</c:v>
              </c:pt>
              <c:pt idx="338">
                <c:v>5.33825807731123</c:v>
              </c:pt>
              <c:pt idx="339">
                <c:v>5.3960854962881601</c:v>
              </c:pt>
              <c:pt idx="340">
                <c:v>5.4435363266525103</c:v>
              </c:pt>
              <c:pt idx="341">
                <c:v>5.4962186236794599</c:v>
              </c:pt>
              <c:pt idx="342">
                <c:v>5.4944669249282097</c:v>
              </c:pt>
              <c:pt idx="343">
                <c:v>5.59769646901018</c:v>
              </c:pt>
              <c:pt idx="344">
                <c:v>5.5774643627769303</c:v>
              </c:pt>
              <c:pt idx="345">
                <c:v>5.5520237496610196</c:v>
              </c:pt>
              <c:pt idx="346">
                <c:v>5.6360613848115904</c:v>
              </c:pt>
              <c:pt idx="347">
                <c:v>5.6366831228617897</c:v>
              </c:pt>
              <c:pt idx="348">
                <c:v>5.5603335854754503</c:v>
              </c:pt>
              <c:pt idx="349">
                <c:v>5.5765925901750197</c:v>
              </c:pt>
              <c:pt idx="350">
                <c:v>5.5459368027897602</c:v>
              </c:pt>
              <c:pt idx="351">
                <c:v>5.5674072347630998</c:v>
              </c:pt>
              <c:pt idx="352">
                <c:v>5.5471767528792597</c:v>
              </c:pt>
              <c:pt idx="353">
                <c:v>5.5698906245450699</c:v>
              </c:pt>
              <c:pt idx="354">
                <c:v>5.5444455972847297</c:v>
              </c:pt>
              <c:pt idx="355">
                <c:v>5.4950499125952597</c:v>
              </c:pt>
              <c:pt idx="356">
                <c:v>5.4383557652528403</c:v>
              </c:pt>
              <c:pt idx="357">
                <c:v>5.4545837251200702</c:v>
              </c:pt>
              <c:pt idx="358">
                <c:v>5.45437005750669</c:v>
              </c:pt>
              <c:pt idx="359">
                <c:v>5.4373204941472704</c:v>
              </c:pt>
              <c:pt idx="360">
                <c:v>5.3974222356055499</c:v>
              </c:pt>
              <c:pt idx="361">
                <c:v>5.4408360493660899</c:v>
              </c:pt>
              <c:pt idx="362">
                <c:v>5.5572348415444504</c:v>
              </c:pt>
              <c:pt idx="363">
                <c:v>5.5657970126515197</c:v>
              </c:pt>
              <c:pt idx="364">
                <c:v>5.4477131190389096</c:v>
              </c:pt>
              <c:pt idx="365">
                <c:v>5.4286542155683701</c:v>
              </c:pt>
              <c:pt idx="366">
                <c:v>5.4635582974324599</c:v>
              </c:pt>
              <c:pt idx="367">
                <c:v>5.4686558007219297</c:v>
              </c:pt>
              <c:pt idx="368">
                <c:v>5.4393403045110098</c:v>
              </c:pt>
              <c:pt idx="369">
                <c:v>5.4410980764851402</c:v>
              </c:pt>
              <c:pt idx="370">
                <c:v>5.4879368047673998</c:v>
              </c:pt>
              <c:pt idx="371">
                <c:v>5.46544659245947</c:v>
              </c:pt>
              <c:pt idx="372">
                <c:v>5.3786922378919604</c:v>
              </c:pt>
              <c:pt idx="373">
                <c:v>5.3787594781638397</c:v>
              </c:pt>
              <c:pt idx="374">
                <c:v>5.3597013033674497</c:v>
              </c:pt>
              <c:pt idx="375">
                <c:v>5.4082991570232997</c:v>
              </c:pt>
              <c:pt idx="376">
                <c:v>5.3996456691556096</c:v>
              </c:pt>
              <c:pt idx="377">
                <c:v>5.3251782558729497</c:v>
              </c:pt>
              <c:pt idx="378">
                <c:v>5.3841659229882497</c:v>
              </c:pt>
              <c:pt idx="379">
                <c:v>5.4676405317099803</c:v>
              </c:pt>
              <c:pt idx="380">
                <c:v>5.4390033742419499</c:v>
              </c:pt>
              <c:pt idx="381">
                <c:v>5.4346610788626997</c:v>
              </c:pt>
              <c:pt idx="382">
                <c:v>5.4042692452044996</c:v>
              </c:pt>
              <c:pt idx="383">
                <c:v>5.3619752521171904</c:v>
              </c:pt>
              <c:pt idx="384">
                <c:v>5.4393500822618197</c:v>
              </c:pt>
              <c:pt idx="385">
                <c:v>5.4425304827326197</c:v>
              </c:pt>
              <c:pt idx="386">
                <c:v>5.48870477169661</c:v>
              </c:pt>
              <c:pt idx="387">
                <c:v>5.47101373474763</c:v>
              </c:pt>
              <c:pt idx="388">
                <c:v>5.3988891583895304</c:v>
              </c:pt>
              <c:pt idx="389">
                <c:v>5.4228604468404598</c:v>
              </c:pt>
              <c:pt idx="390">
                <c:v>5.4521067038892896</c:v>
              </c:pt>
              <c:pt idx="391">
                <c:v>5.4813607192296701</c:v>
              </c:pt>
              <c:pt idx="392">
                <c:v>5.4299844526322296</c:v>
              </c:pt>
              <c:pt idx="393">
                <c:v>5.4800738424284301</c:v>
              </c:pt>
              <c:pt idx="394">
                <c:v>5.5288136212615404</c:v>
              </c:pt>
              <c:pt idx="395">
                <c:v>5.5632388573682503</c:v>
              </c:pt>
              <c:pt idx="396">
                <c:v>5.5202476545878296</c:v>
              </c:pt>
              <c:pt idx="397">
                <c:v>5.5456016415390099</c:v>
              </c:pt>
              <c:pt idx="398">
                <c:v>5.4969244089887699</c:v>
              </c:pt>
              <c:pt idx="399">
                <c:v>5.5109628345069801</c:v>
              </c:pt>
              <c:pt idx="400">
                <c:v>5.5199665472902097</c:v>
              </c:pt>
              <c:pt idx="401">
                <c:v>5.4249549072393304</c:v>
              </c:pt>
              <c:pt idx="402">
                <c:v>5.4859521689975397</c:v>
              </c:pt>
              <c:pt idx="403">
                <c:v>5.4689517921496602</c:v>
              </c:pt>
              <c:pt idx="404">
                <c:v>5.5375718056031502</c:v>
              </c:pt>
              <c:pt idx="405">
                <c:v>5.36463186214411</c:v>
              </c:pt>
              <c:pt idx="406">
                <c:v>5.3674390498345899</c:v>
              </c:pt>
              <c:pt idx="407">
                <c:v>5.34627243935621</c:v>
              </c:pt>
              <c:pt idx="408">
                <c:v>5.4020146669728302</c:v>
              </c:pt>
              <c:pt idx="409">
                <c:v>5.5225785041634703</c:v>
              </c:pt>
              <c:pt idx="410">
                <c:v>5.5428964151957398</c:v>
              </c:pt>
              <c:pt idx="411">
                <c:v>5.5102839669942396</c:v>
              </c:pt>
              <c:pt idx="412">
                <c:v>5.5764844053581797</c:v>
              </c:pt>
              <c:pt idx="413">
                <c:v>5.4719490161687601</c:v>
              </c:pt>
              <c:pt idx="414">
                <c:v>5.5240360853015202</c:v>
              </c:pt>
              <c:pt idx="415">
                <c:v>5.4966379743213203</c:v>
              </c:pt>
              <c:pt idx="416">
                <c:v>5.4848382742546304</c:v>
              </c:pt>
              <c:pt idx="417">
                <c:v>5.4982402882555803</c:v>
              </c:pt>
              <c:pt idx="418">
                <c:v>5.4916526734481996</c:v>
              </c:pt>
              <c:pt idx="419">
                <c:v>5.53409795374629</c:v>
              </c:pt>
              <c:pt idx="420">
                <c:v>5.4741000622755598</c:v>
              </c:pt>
              <c:pt idx="421">
                <c:v>5.5655370733266496</c:v>
              </c:pt>
              <c:pt idx="422">
                <c:v>5.65633868939734</c:v>
              </c:pt>
              <c:pt idx="423">
                <c:v>5.6378825573101299</c:v>
              </c:pt>
              <c:pt idx="424">
                <c:v>5.6339219554191899</c:v>
              </c:pt>
              <c:pt idx="425">
                <c:v>5.5900888225832102</c:v>
              </c:pt>
              <c:pt idx="426">
                <c:v>5.57684134273706</c:v>
              </c:pt>
              <c:pt idx="427">
                <c:v>5.6000197934806204</c:v>
              </c:pt>
              <c:pt idx="428">
                <c:v>5.6804882084763104</c:v>
              </c:pt>
              <c:pt idx="429">
                <c:v>5.6558138530885804</c:v>
              </c:pt>
              <c:pt idx="430">
                <c:v>5.6170664823392196</c:v>
              </c:pt>
              <c:pt idx="431">
                <c:v>5.56268570863514</c:v>
              </c:pt>
              <c:pt idx="432">
                <c:v>5.4708914261651502</c:v>
              </c:pt>
              <c:pt idx="433">
                <c:v>5.4524514510497299</c:v>
              </c:pt>
              <c:pt idx="434">
                <c:v>5.4231356796745001</c:v>
              </c:pt>
              <c:pt idx="435">
                <c:v>5.45149944487029</c:v>
              </c:pt>
              <c:pt idx="436">
                <c:v>5.4902815152653401</c:v>
              </c:pt>
              <c:pt idx="437">
                <c:v>5.4042229258294903</c:v>
              </c:pt>
              <c:pt idx="438">
                <c:v>5.3328545524694597</c:v>
              </c:pt>
              <c:pt idx="439">
                <c:v>5.2368129922208704</c:v>
              </c:pt>
              <c:pt idx="440">
                <c:v>5.2131882506106297</c:v>
              </c:pt>
              <c:pt idx="441">
                <c:v>5.2466003967783097</c:v>
              </c:pt>
              <c:pt idx="442">
                <c:v>5.1596517599970202</c:v>
              </c:pt>
              <c:pt idx="443">
                <c:v>5.1361926269616998</c:v>
              </c:pt>
              <c:pt idx="444">
                <c:v>5.1122823205599603</c:v>
              </c:pt>
              <c:pt idx="445">
                <c:v>5.1249228317628504</c:v>
              </c:pt>
              <c:pt idx="446">
                <c:v>5.0651128109533898</c:v>
              </c:pt>
              <c:pt idx="447">
                <c:v>5.0408734798213004</c:v>
              </c:pt>
              <c:pt idx="448">
                <c:v>5.0897928035201998</c:v>
              </c:pt>
              <c:pt idx="449">
                <c:v>5.1386253044533703</c:v>
              </c:pt>
              <c:pt idx="450">
                <c:v>5.1408777988658301</c:v>
              </c:pt>
              <c:pt idx="451">
                <c:v>5.1639006200726101</c:v>
              </c:pt>
              <c:pt idx="452">
                <c:v>5.0720716057776496</c:v>
              </c:pt>
              <c:pt idx="453">
                <c:v>5.1313777965584997</c:v>
              </c:pt>
              <c:pt idx="454">
                <c:v>5.0920864563529697</c:v>
              </c:pt>
              <c:pt idx="455">
                <c:v>5.1514669534245696</c:v>
              </c:pt>
              <c:pt idx="456">
                <c:v>5.18491990331158</c:v>
              </c:pt>
              <c:pt idx="457">
                <c:v>5.1732173020572603</c:v>
              </c:pt>
              <c:pt idx="458">
                <c:v>5.1236299401257597</c:v>
              </c:pt>
              <c:pt idx="459">
                <c:v>5.0169039390955499</c:v>
              </c:pt>
              <c:pt idx="460">
                <c:v>5.0089205635443204</c:v>
              </c:pt>
              <c:pt idx="461">
                <c:v>5.0090116487466503</c:v>
              </c:pt>
              <c:pt idx="462">
                <c:v>4.9535121892414899</c:v>
              </c:pt>
              <c:pt idx="463">
                <c:v>4.9187758360392104</c:v>
              </c:pt>
              <c:pt idx="464">
                <c:v>4.8790683122918601</c:v>
              </c:pt>
              <c:pt idx="465">
                <c:v>4.7768403342182602</c:v>
              </c:pt>
              <c:pt idx="466">
                <c:v>4.8125704509385701</c:v>
              </c:pt>
              <c:pt idx="467">
                <c:v>4.7934140848031799</c:v>
              </c:pt>
              <c:pt idx="468">
                <c:v>4.7952527741539397</c:v>
              </c:pt>
              <c:pt idx="469">
                <c:v>4.7916446289202597</c:v>
              </c:pt>
              <c:pt idx="470">
                <c:v>4.7725068212394399</c:v>
              </c:pt>
              <c:pt idx="471">
                <c:v>4.7306369861278599</c:v>
              </c:pt>
              <c:pt idx="472">
                <c:v>4.8046681168451002</c:v>
              </c:pt>
              <c:pt idx="473">
                <c:v>4.7954994726082196</c:v>
              </c:pt>
              <c:pt idx="474">
                <c:v>4.85919974040723</c:v>
              </c:pt>
              <c:pt idx="475">
                <c:v>4.8141424803414896</c:v>
              </c:pt>
              <c:pt idx="476">
                <c:v>4.7990051091994799</c:v>
              </c:pt>
              <c:pt idx="477">
                <c:v>4.7944752867357101</c:v>
              </c:pt>
              <c:pt idx="478">
                <c:v>4.8224007265374302</c:v>
              </c:pt>
              <c:pt idx="479">
                <c:v>4.7929047874103903</c:v>
              </c:pt>
              <c:pt idx="480">
                <c:v>4.7737686613802204</c:v>
              </c:pt>
              <c:pt idx="481">
                <c:v>4.7997346450736602</c:v>
              </c:pt>
              <c:pt idx="482">
                <c:v>4.8272063986115796</c:v>
              </c:pt>
              <c:pt idx="483">
                <c:v>4.8255786127603599</c:v>
              </c:pt>
              <c:pt idx="484">
                <c:v>4.8078235957618798</c:v>
              </c:pt>
              <c:pt idx="485">
                <c:v>4.7803035493869199</c:v>
              </c:pt>
              <c:pt idx="486">
                <c:v>4.7288308381790802</c:v>
              </c:pt>
              <c:pt idx="487">
                <c:v>4.7737542836020896</c:v>
              </c:pt>
              <c:pt idx="488">
                <c:v>4.7410794404507497</c:v>
              </c:pt>
              <c:pt idx="489">
                <c:v>4.68773769587352</c:v>
              </c:pt>
              <c:pt idx="490">
                <c:v>4.7067862848413098</c:v>
              </c:pt>
              <c:pt idx="491">
                <c:v>4.6891629390750902</c:v>
              </c:pt>
              <c:pt idx="492">
                <c:v>4.7141437799716099</c:v>
              </c:pt>
              <c:pt idx="493">
                <c:v>4.6600418617501704</c:v>
              </c:pt>
              <c:pt idx="494">
                <c:v>4.7410965587295903</c:v>
              </c:pt>
              <c:pt idx="495">
                <c:v>4.83443374133532</c:v>
              </c:pt>
              <c:pt idx="496">
                <c:v>4.8586594475518803</c:v>
              </c:pt>
              <c:pt idx="497">
                <c:v>4.93466606992998</c:v>
              </c:pt>
              <c:pt idx="498">
                <c:v>4.9744506161183004</c:v>
              </c:pt>
              <c:pt idx="499">
                <c:v>4.7347663145226297</c:v>
              </c:pt>
              <c:pt idx="500">
                <c:v>4.8064413870900502</c:v>
              </c:pt>
              <c:pt idx="501">
                <c:v>4.7469518781033004</c:v>
              </c:pt>
              <c:pt idx="502">
                <c:v>4.7669353699933996</c:v>
              </c:pt>
              <c:pt idx="503">
                <c:v>4.7549432165075096</c:v>
              </c:pt>
              <c:pt idx="504">
                <c:v>4.7197504222001196</c:v>
              </c:pt>
              <c:pt idx="505">
                <c:v>4.7485348160819996</c:v>
              </c:pt>
              <c:pt idx="506">
                <c:v>4.6668418696577803</c:v>
              </c:pt>
              <c:pt idx="507">
                <c:v>4.5789698070462803</c:v>
              </c:pt>
              <c:pt idx="508">
                <c:v>4.57069707329154</c:v>
              </c:pt>
              <c:pt idx="509">
                <c:v>4.5768333930938301</c:v>
              </c:pt>
              <c:pt idx="510">
                <c:v>4.5694381885209596</c:v>
              </c:pt>
              <c:pt idx="511">
                <c:v>4.6053958493028002</c:v>
              </c:pt>
              <c:pt idx="512">
                <c:v>4.6270194486232699</c:v>
              </c:pt>
              <c:pt idx="513">
                <c:v>4.6021623263188003</c:v>
              </c:pt>
              <c:pt idx="514">
                <c:v>4.6070900322563899</c:v>
              </c:pt>
              <c:pt idx="515">
                <c:v>4.5956989963771999</c:v>
              </c:pt>
              <c:pt idx="516">
                <c:v>4.51405842959882</c:v>
              </c:pt>
              <c:pt idx="517">
                <c:v>4.5059724134417696</c:v>
              </c:pt>
              <c:pt idx="518">
                <c:v>4.5017890753564798</c:v>
              </c:pt>
              <c:pt idx="519">
                <c:v>4.4718049023521296</c:v>
              </c:pt>
              <c:pt idx="520">
                <c:v>4.4527540575647802</c:v>
              </c:pt>
              <c:pt idx="521">
                <c:v>4.4485575021102797</c:v>
              </c:pt>
              <c:pt idx="522">
                <c:v>4.4753220959423698</c:v>
              </c:pt>
              <c:pt idx="523">
                <c:v>4.3731141877191702</c:v>
              </c:pt>
              <c:pt idx="524">
                <c:v>4.3740741885279499</c:v>
              </c:pt>
              <c:pt idx="525">
                <c:v>4.3214489691733</c:v>
              </c:pt>
              <c:pt idx="526">
                <c:v>4.2889920505835297</c:v>
              </c:pt>
              <c:pt idx="527">
                <c:v>4.4045967477974504</c:v>
              </c:pt>
              <c:pt idx="528">
                <c:v>4.4170964177982803</c:v>
              </c:pt>
              <c:pt idx="529">
                <c:v>4.3367596218694597</c:v>
              </c:pt>
              <c:pt idx="530">
                <c:v>4.4155063363644098</c:v>
              </c:pt>
              <c:pt idx="531">
                <c:v>4.3970519514637596</c:v>
              </c:pt>
              <c:pt idx="532">
                <c:v>4.3182921499432796</c:v>
              </c:pt>
              <c:pt idx="533">
                <c:v>4.2982856747060296</c:v>
              </c:pt>
              <c:pt idx="534">
                <c:v>4.35201821669677</c:v>
              </c:pt>
              <c:pt idx="535">
                <c:v>4.3121551259181201</c:v>
              </c:pt>
              <c:pt idx="536">
                <c:v>4.3108317566138199</c:v>
              </c:pt>
              <c:pt idx="537">
                <c:v>4.3371370650052299</c:v>
              </c:pt>
              <c:pt idx="538">
                <c:v>4.2980733415853596</c:v>
              </c:pt>
              <c:pt idx="539">
                <c:v>4.2847894583360997</c:v>
              </c:pt>
              <c:pt idx="540">
                <c:v>4.3222569768507597</c:v>
              </c:pt>
              <c:pt idx="541">
                <c:v>4.2591790213537797</c:v>
              </c:pt>
              <c:pt idx="542">
                <c:v>4.2493007809884897</c:v>
              </c:pt>
              <c:pt idx="543">
                <c:v>4.2584101687571696</c:v>
              </c:pt>
              <c:pt idx="544">
                <c:v>4.2588093565285803</c:v>
              </c:pt>
              <c:pt idx="545">
                <c:v>4.2704982511757104</c:v>
              </c:pt>
              <c:pt idx="546">
                <c:v>4.2263000680756102</c:v>
              </c:pt>
              <c:pt idx="547">
                <c:v>4.2111595249273197</c:v>
              </c:pt>
              <c:pt idx="548">
                <c:v>4.2292911215973099</c:v>
              </c:pt>
              <c:pt idx="549">
                <c:v>4.2404095208863799</c:v>
              </c:pt>
              <c:pt idx="550">
                <c:v>4.2840803334644102</c:v>
              </c:pt>
              <c:pt idx="551">
                <c:v>4.2952042710054004</c:v>
              </c:pt>
              <c:pt idx="552">
                <c:v>4.2187179701354198</c:v>
              </c:pt>
              <c:pt idx="553">
                <c:v>4.2536215652686096</c:v>
              </c:pt>
              <c:pt idx="554">
                <c:v>4.3646869555152401</c:v>
              </c:pt>
              <c:pt idx="555">
                <c:v>4.4517386933005803</c:v>
              </c:pt>
              <c:pt idx="556">
                <c:v>4.4670671566755296</c:v>
              </c:pt>
              <c:pt idx="557">
                <c:v>4.4988401574831904</c:v>
              </c:pt>
              <c:pt idx="558">
                <c:v>4.5099577164505504</c:v>
              </c:pt>
              <c:pt idx="559">
                <c:v>4.5128390236728499</c:v>
              </c:pt>
              <c:pt idx="560">
                <c:v>4.5255739170940297</c:v>
              </c:pt>
              <c:pt idx="561">
                <c:v>4.5263748230601797</c:v>
              </c:pt>
              <c:pt idx="562">
                <c:v>4.5396750844594704</c:v>
              </c:pt>
              <c:pt idx="563">
                <c:v>4.4453454940658803</c:v>
              </c:pt>
              <c:pt idx="564">
                <c:v>4.4048547977943997</c:v>
              </c:pt>
              <c:pt idx="565">
                <c:v>4.38145683566706</c:v>
              </c:pt>
              <c:pt idx="566">
                <c:v>4.38000969040979</c:v>
              </c:pt>
              <c:pt idx="567">
                <c:v>4.3572644397427798</c:v>
              </c:pt>
              <c:pt idx="568">
                <c:v>4.3838576336988604</c:v>
              </c:pt>
              <c:pt idx="569">
                <c:v>4.3176089734962702</c:v>
              </c:pt>
              <c:pt idx="570">
                <c:v>4.3875290319576701</c:v>
              </c:pt>
              <c:pt idx="571">
                <c:v>4.4194502666819098</c:v>
              </c:pt>
              <c:pt idx="572">
                <c:v>4.4743999398911596</c:v>
              </c:pt>
              <c:pt idx="573">
                <c:v>4.5063652190919097</c:v>
              </c:pt>
              <c:pt idx="574">
                <c:v>4.5125067943152501</c:v>
              </c:pt>
              <c:pt idx="575">
                <c:v>4.5154341793544104</c:v>
              </c:pt>
              <c:pt idx="576">
                <c:v>4.5759817951422503</c:v>
              </c:pt>
              <c:pt idx="577">
                <c:v>4.6338318111075898</c:v>
              </c:pt>
              <c:pt idx="578">
                <c:v>4.5675696881105798</c:v>
              </c:pt>
              <c:pt idx="579">
                <c:v>4.5788737331406804</c:v>
              </c:pt>
              <c:pt idx="580">
                <c:v>4.6154323694968902</c:v>
              </c:pt>
              <c:pt idx="581">
                <c:v>4.6344543093811597</c:v>
              </c:pt>
              <c:pt idx="582">
                <c:v>4.5966463261461801</c:v>
              </c:pt>
              <c:pt idx="583">
                <c:v>4.5794901778010999</c:v>
              </c:pt>
              <c:pt idx="584">
                <c:v>4.5752840373130397</c:v>
              </c:pt>
              <c:pt idx="585">
                <c:v>4.5161406818755401</c:v>
              </c:pt>
              <c:pt idx="586">
                <c:v>4.5481197471619996</c:v>
              </c:pt>
              <c:pt idx="587">
                <c:v>4.5360817255901003</c:v>
              </c:pt>
              <c:pt idx="588">
                <c:v>4.5990866357074101</c:v>
              </c:pt>
              <c:pt idx="589">
                <c:v>4.6414302987994898</c:v>
              </c:pt>
              <c:pt idx="590">
                <c:v>4.5977226739535499</c:v>
              </c:pt>
              <c:pt idx="591">
                <c:v>4.6375863301083804</c:v>
              </c:pt>
              <c:pt idx="592">
                <c:v>4.6019508927074702</c:v>
              </c:pt>
              <c:pt idx="593">
                <c:v>4.5587349299801803</c:v>
              </c:pt>
              <c:pt idx="594">
                <c:v>4.5879256942442002</c:v>
              </c:pt>
              <c:pt idx="595">
                <c:v>4.6214515587782001</c:v>
              </c:pt>
              <c:pt idx="596">
                <c:v>4.6299730549706402</c:v>
              </c:pt>
              <c:pt idx="597">
                <c:v>4.4937112401207502</c:v>
              </c:pt>
              <c:pt idx="598">
                <c:v>4.7839477829121799</c:v>
              </c:pt>
              <c:pt idx="599">
                <c:v>4.8575645324834902</c:v>
              </c:pt>
              <c:pt idx="600">
                <c:v>4.9609970337296696</c:v>
              </c:pt>
              <c:pt idx="601">
                <c:v>4.9643502125218797</c:v>
              </c:pt>
              <c:pt idx="602">
                <c:v>4.9551056597151799</c:v>
              </c:pt>
              <c:pt idx="603">
                <c:v>4.8776741141787401</c:v>
              </c:pt>
              <c:pt idx="604">
                <c:v>5.0397145827341596</c:v>
              </c:pt>
              <c:pt idx="605">
                <c:v>5.0134705332835097</c:v>
              </c:pt>
              <c:pt idx="606">
                <c:v>5.00126366343172</c:v>
              </c:pt>
              <c:pt idx="607">
                <c:v>5.0388579470610697</c:v>
              </c:pt>
              <c:pt idx="608">
                <c:v>5.0941855984181901</c:v>
              </c:pt>
              <c:pt idx="609">
                <c:v>5.1027654156244902</c:v>
              </c:pt>
              <c:pt idx="610">
                <c:v>5.04743525353246</c:v>
              </c:pt>
              <c:pt idx="611">
                <c:v>5.0580321385811402</c:v>
              </c:pt>
              <c:pt idx="612">
                <c:v>5.0853373867365104</c:v>
              </c:pt>
              <c:pt idx="613">
                <c:v>5.1398967382894103</c:v>
              </c:pt>
              <c:pt idx="614">
                <c:v>5.2236974532593203</c:v>
              </c:pt>
              <c:pt idx="615">
                <c:v>5.1450924747751703</c:v>
              </c:pt>
              <c:pt idx="616">
                <c:v>5.1704238896664902</c:v>
              </c:pt>
              <c:pt idx="617">
                <c:v>5.1418161200536696</c:v>
              </c:pt>
              <c:pt idx="618">
                <c:v>5.0697424216115996</c:v>
              </c:pt>
              <c:pt idx="619">
                <c:v>5.1573827975204898</c:v>
              </c:pt>
              <c:pt idx="620">
                <c:v>5.1911401809722202</c:v>
              </c:pt>
              <c:pt idx="621">
                <c:v>5.1521264619321299</c:v>
              </c:pt>
              <c:pt idx="622">
                <c:v>5.1165008632126003</c:v>
              </c:pt>
              <c:pt idx="623">
                <c:v>5.1952812000804602</c:v>
              </c:pt>
              <c:pt idx="624">
                <c:v>5.1528885635283599</c:v>
              </c:pt>
              <c:pt idx="625">
                <c:v>5.1762891575088501</c:v>
              </c:pt>
              <c:pt idx="626">
                <c:v>5.1580888018544204</c:v>
              </c:pt>
              <c:pt idx="627">
                <c:v>5.12949373437446</c:v>
              </c:pt>
              <c:pt idx="628">
                <c:v>5.13729176593458</c:v>
              </c:pt>
              <c:pt idx="629">
                <c:v>5.1762913840056397</c:v>
              </c:pt>
              <c:pt idx="630">
                <c:v>5.1424923529077997</c:v>
              </c:pt>
              <c:pt idx="631">
                <c:v>5.0619291949841401</c:v>
              </c:pt>
              <c:pt idx="632">
                <c:v>5.0437450907170103</c:v>
              </c:pt>
              <c:pt idx="633">
                <c:v>5.0197984263631801</c:v>
              </c:pt>
              <c:pt idx="634">
                <c:v>5.0646315150137298</c:v>
              </c:pt>
              <c:pt idx="635">
                <c:v>5.0107613534906097</c:v>
              </c:pt>
              <c:pt idx="636">
                <c:v>4.9465364167610799</c:v>
              </c:pt>
              <c:pt idx="637">
                <c:v>5.0275932117806601</c:v>
              </c:pt>
              <c:pt idx="638">
                <c:v>4.97375332088912</c:v>
              </c:pt>
              <c:pt idx="639">
                <c:v>4.9874231059400502</c:v>
              </c:pt>
              <c:pt idx="640">
                <c:v>4.9194408220061003</c:v>
              </c:pt>
              <c:pt idx="641">
                <c:v>4.9420761715285799</c:v>
              </c:pt>
              <c:pt idx="642">
                <c:v>4.94289727991635</c:v>
              </c:pt>
              <c:pt idx="643">
                <c:v>4.9409762273775701</c:v>
              </c:pt>
              <c:pt idx="644">
                <c:v>4.9234844018969799</c:v>
              </c:pt>
              <c:pt idx="645">
                <c:v>5.0033245562590896</c:v>
              </c:pt>
              <c:pt idx="646">
                <c:v>5.0273895928616597</c:v>
              </c:pt>
              <c:pt idx="647">
                <c:v>4.9917539076340898</c:v>
              </c:pt>
              <c:pt idx="648">
                <c:v>4.9262922019175397</c:v>
              </c:pt>
              <c:pt idx="649">
                <c:v>4.96072377936623</c:v>
              </c:pt>
              <c:pt idx="650">
                <c:v>5.0088426089046596</c:v>
              </c:pt>
              <c:pt idx="651">
                <c:v>4.9459974007159504</c:v>
              </c:pt>
              <c:pt idx="652">
                <c:v>4.9325701956000296</c:v>
              </c:pt>
              <c:pt idx="653">
                <c:v>4.9469931968900296</c:v>
              </c:pt>
              <c:pt idx="654">
                <c:v>4.9769986528281702</c:v>
              </c:pt>
              <c:pt idx="655">
                <c:v>4.9966249425298397</c:v>
              </c:pt>
              <c:pt idx="656">
                <c:v>4.9464321943670102</c:v>
              </c:pt>
              <c:pt idx="657">
                <c:v>4.8684574307986903</c:v>
              </c:pt>
              <c:pt idx="658">
                <c:v>4.8621027195689299</c:v>
              </c:pt>
              <c:pt idx="659">
                <c:v>4.7986885882365797</c:v>
              </c:pt>
              <c:pt idx="660">
                <c:v>4.8493938751563297</c:v>
              </c:pt>
              <c:pt idx="661">
                <c:v>4.8407086370893397</c:v>
              </c:pt>
              <c:pt idx="662">
                <c:v>4.86642821937708</c:v>
              </c:pt>
              <c:pt idx="663">
                <c:v>4.9119704706850298</c:v>
              </c:pt>
              <c:pt idx="664">
                <c:v>4.9159852808162903</c:v>
              </c:pt>
              <c:pt idx="665">
                <c:v>4.9200006954695201</c:v>
              </c:pt>
              <c:pt idx="666">
                <c:v>4.8853132702230102</c:v>
              </c:pt>
              <c:pt idx="667">
                <c:v>4.8893278693223001</c:v>
              </c:pt>
              <c:pt idx="668">
                <c:v>4.9193092651529602</c:v>
              </c:pt>
              <c:pt idx="669">
                <c:v>4.8610144717707202</c:v>
              </c:pt>
              <c:pt idx="670">
                <c:v>4.7983562817485197</c:v>
              </c:pt>
              <c:pt idx="671">
                <c:v>4.7584649230286002</c:v>
              </c:pt>
              <c:pt idx="672">
                <c:v>4.7624588192438404</c:v>
              </c:pt>
              <c:pt idx="673">
                <c:v>4.8454989153790402</c:v>
              </c:pt>
              <c:pt idx="674">
                <c:v>4.8299402124033701</c:v>
              </c:pt>
              <c:pt idx="675">
                <c:v>4.8507177711256499</c:v>
              </c:pt>
              <c:pt idx="676">
                <c:v>4.8507590607199198</c:v>
              </c:pt>
              <c:pt idx="677">
                <c:v>4.8663484220217796</c:v>
              </c:pt>
              <c:pt idx="678">
                <c:v>4.9131028800081502</c:v>
              </c:pt>
              <c:pt idx="679">
                <c:v>4.9812801177042001</c:v>
              </c:pt>
              <c:pt idx="680">
                <c:v>5.03267354614254</c:v>
              </c:pt>
              <c:pt idx="681">
                <c:v>4.9859212489139297</c:v>
              </c:pt>
              <c:pt idx="682">
                <c:v>4.97034172595054</c:v>
              </c:pt>
              <c:pt idx="683">
                <c:v>4.9693018615558397</c:v>
              </c:pt>
              <c:pt idx="684">
                <c:v>4.8607681543971797</c:v>
              </c:pt>
              <c:pt idx="685">
                <c:v>4.90703653070066</c:v>
              </c:pt>
              <c:pt idx="686">
                <c:v>4.8660722905793996</c:v>
              </c:pt>
              <c:pt idx="687">
                <c:v>4.8505245978145703</c:v>
              </c:pt>
              <c:pt idx="688">
                <c:v>4.7986502320677102</c:v>
              </c:pt>
              <c:pt idx="689">
                <c:v>4.8034549674766298</c:v>
              </c:pt>
              <c:pt idx="690">
                <c:v>4.7983080605359802</c:v>
              </c:pt>
              <c:pt idx="691">
                <c:v>4.7517442968285604</c:v>
              </c:pt>
              <c:pt idx="692">
                <c:v>4.7417546165033704</c:v>
              </c:pt>
              <c:pt idx="693">
                <c:v>4.7677165378505499</c:v>
              </c:pt>
              <c:pt idx="694">
                <c:v>4.7314385769609402</c:v>
              </c:pt>
              <c:pt idx="695">
                <c:v>4.7366522506983504</c:v>
              </c:pt>
              <c:pt idx="696">
                <c:v>4.7159312481687596</c:v>
              </c:pt>
              <c:pt idx="697">
                <c:v>4.6436158349349297</c:v>
              </c:pt>
              <c:pt idx="698">
                <c:v>4.6436084561293702</c:v>
              </c:pt>
              <c:pt idx="699">
                <c:v>4.6174846995097303</c:v>
              </c:pt>
              <c:pt idx="700">
                <c:v>4.5866144156462498</c:v>
              </c:pt>
              <c:pt idx="701">
                <c:v>4.6124880534288399</c:v>
              </c:pt>
              <c:pt idx="702">
                <c:v>4.56587264552648</c:v>
              </c:pt>
              <c:pt idx="703">
                <c:v>4.5398531895844298</c:v>
              </c:pt>
              <c:pt idx="704">
                <c:v>4.5089205311358302</c:v>
              </c:pt>
              <c:pt idx="705">
                <c:v>4.5243659944319798</c:v>
              </c:pt>
              <c:pt idx="706">
                <c:v>4.4881505385649696</c:v>
              </c:pt>
              <c:pt idx="707">
                <c:v>4.5399070886306303</c:v>
              </c:pt>
              <c:pt idx="708">
                <c:v>4.5761539802401199</c:v>
              </c:pt>
              <c:pt idx="709">
                <c:v>4.6336243449752699</c:v>
              </c:pt>
              <c:pt idx="710">
                <c:v>4.6702279852542699</c:v>
              </c:pt>
              <c:pt idx="711">
                <c:v>4.64980983560468</c:v>
              </c:pt>
              <c:pt idx="712">
                <c:v>4.6135641652336199</c:v>
              </c:pt>
              <c:pt idx="713">
                <c:v>4.61337258590184</c:v>
              </c:pt>
              <c:pt idx="714">
                <c:v>4.6439346004128996</c:v>
              </c:pt>
              <c:pt idx="715">
                <c:v>4.6278689869286804</c:v>
              </c:pt>
              <c:pt idx="716">
                <c:v>4.6843499631218597</c:v>
              </c:pt>
              <c:pt idx="717">
                <c:v>4.6890112513549003</c:v>
              </c:pt>
              <c:pt idx="718">
                <c:v>4.7133661745225597</c:v>
              </c:pt>
              <c:pt idx="719">
                <c:v>4.7232143775009403</c:v>
              </c:pt>
              <c:pt idx="720">
                <c:v>4.6915833297306104</c:v>
              </c:pt>
              <c:pt idx="721">
                <c:v>4.6858770960202598</c:v>
              </c:pt>
              <c:pt idx="722">
                <c:v>4.6646218308930703</c:v>
              </c:pt>
              <c:pt idx="723">
                <c:v>4.6164209183790996</c:v>
              </c:pt>
              <c:pt idx="724">
                <c:v>4.6107183781187704</c:v>
              </c:pt>
              <c:pt idx="725">
                <c:v>4.5532301875981496</c:v>
              </c:pt>
              <c:pt idx="726">
                <c:v>4.5261715934925597</c:v>
              </c:pt>
              <c:pt idx="727">
                <c:v>4.5004255477456097</c:v>
              </c:pt>
              <c:pt idx="728">
                <c:v>4.5136346911380798</c:v>
              </c:pt>
              <c:pt idx="729">
                <c:v>4.4672932052179002</c:v>
              </c:pt>
              <c:pt idx="730">
                <c:v>4.5073666730141904</c:v>
              </c:pt>
              <c:pt idx="731">
                <c:v>4.4602540569501601</c:v>
              </c:pt>
              <c:pt idx="732">
                <c:v>4.4286751427037299</c:v>
              </c:pt>
              <c:pt idx="733">
                <c:v>4.4331261877628396</c:v>
              </c:pt>
              <c:pt idx="734">
                <c:v>4.40674923263746</c:v>
              </c:pt>
              <c:pt idx="735">
                <c:v>4.4010569790396703</c:v>
              </c:pt>
              <c:pt idx="736">
                <c:v>4.4088712657803804</c:v>
              </c:pt>
              <c:pt idx="737">
                <c:v>4.4218575037536096</c:v>
              </c:pt>
              <c:pt idx="738">
                <c:v>4.3935958919986602</c:v>
              </c:pt>
              <c:pt idx="739">
                <c:v>4.3703917648034301</c:v>
              </c:pt>
              <c:pt idx="740">
                <c:v>4.3822383805321596</c:v>
              </c:pt>
              <c:pt idx="741">
                <c:v>4.4003685509132602</c:v>
              </c:pt>
              <c:pt idx="742">
                <c:v>4.3926477471556602</c:v>
              </c:pt>
              <c:pt idx="743">
                <c:v>4.3811663162078398</c:v>
              </c:pt>
              <c:pt idx="744">
                <c:v>4.37989657386741</c:v>
              </c:pt>
              <c:pt idx="745">
                <c:v>4.3346667875834699</c:v>
              </c:pt>
              <c:pt idx="746">
                <c:v>4.3786134230776597</c:v>
              </c:pt>
              <c:pt idx="747">
                <c:v>4.3708906875614204</c:v>
              </c:pt>
              <c:pt idx="748">
                <c:v>4.3786567353916599</c:v>
              </c:pt>
              <c:pt idx="749">
                <c:v>4.3502341040032801</c:v>
              </c:pt>
              <c:pt idx="750">
                <c:v>4.3306570569585601</c:v>
              </c:pt>
              <c:pt idx="751">
                <c:v>4.3228912322875699</c:v>
              </c:pt>
              <c:pt idx="752">
                <c:v>4.3218596040634996</c:v>
              </c:pt>
              <c:pt idx="753">
                <c:v>4.2969986775572204</c:v>
              </c:pt>
              <c:pt idx="754">
                <c:v>4.3994310131093304</c:v>
              </c:pt>
              <c:pt idx="755">
                <c:v>4.4485883593689897</c:v>
              </c:pt>
              <c:pt idx="756">
                <c:v>4.5408881658283802</c:v>
              </c:pt>
              <c:pt idx="757">
                <c:v>4.5461664790335403</c:v>
              </c:pt>
              <c:pt idx="758">
                <c:v>4.4978682009883002</c:v>
              </c:pt>
              <c:pt idx="759">
                <c:v>4.5065298630427897</c:v>
              </c:pt>
              <c:pt idx="760">
                <c:v>4.5151924242866004</c:v>
              </c:pt>
              <c:pt idx="761">
                <c:v>4.6067462001242898</c:v>
              </c:pt>
              <c:pt idx="762">
                <c:v>4.6120304425700098</c:v>
              </c:pt>
              <c:pt idx="763">
                <c:v>4.6219628012299099</c:v>
              </c:pt>
              <c:pt idx="764">
                <c:v>4.5911090873657496</c:v>
              </c:pt>
              <c:pt idx="765">
                <c:v>4.5531225278290197</c:v>
              </c:pt>
              <c:pt idx="766">
                <c:v>4.5824912810382701</c:v>
              </c:pt>
              <c:pt idx="767">
                <c:v>4.5928840784081704</c:v>
              </c:pt>
              <c:pt idx="768">
                <c:v>4.6067146912131403</c:v>
              </c:pt>
              <c:pt idx="769">
                <c:v>4.5821107606644196</c:v>
              </c:pt>
              <c:pt idx="770">
                <c:v>4.5959159302868304</c:v>
              </c:pt>
              <c:pt idx="771">
                <c:v>4.5527199070654101</c:v>
              </c:pt>
              <c:pt idx="772">
                <c:v>4.5267740730014996</c:v>
              </c:pt>
              <c:pt idx="773">
                <c:v>4.5405721764095297</c:v>
              </c:pt>
              <c:pt idx="774">
                <c:v>4.5750985650936604</c:v>
              </c:pt>
              <c:pt idx="775">
                <c:v>4.5319085889987702</c:v>
              </c:pt>
              <c:pt idx="776">
                <c:v>4.5249870975441402</c:v>
              </c:pt>
              <c:pt idx="777">
                <c:v>4.5145828062493703</c:v>
              </c:pt>
              <c:pt idx="778">
                <c:v>4.5500363485651203</c:v>
              </c:pt>
              <c:pt idx="779">
                <c:v>4.5388667947431598</c:v>
              </c:pt>
              <c:pt idx="780">
                <c:v>4.4991393921177902</c:v>
              </c:pt>
              <c:pt idx="781">
                <c:v>4.4517586732478103</c:v>
              </c:pt>
              <c:pt idx="782">
                <c:v>4.47011544867149</c:v>
              </c:pt>
              <c:pt idx="783">
                <c:v>4.45634117031382</c:v>
              </c:pt>
              <c:pt idx="784">
                <c:v>4.4710645465088099</c:v>
              </c:pt>
              <c:pt idx="785">
                <c:v>4.4857901463376102</c:v>
              </c:pt>
              <c:pt idx="786">
                <c:v>4.4125136498696502</c:v>
              </c:pt>
              <c:pt idx="787">
                <c:v>4.4411427245241804</c:v>
              </c:pt>
              <c:pt idx="788">
                <c:v>4.47139590178804</c:v>
              </c:pt>
              <c:pt idx="789">
                <c:v>4.4861220234055299</c:v>
              </c:pt>
              <c:pt idx="790">
                <c:v>4.46460313200767</c:v>
              </c:pt>
              <c:pt idx="791">
                <c:v>4.4379123389543897</c:v>
              </c:pt>
              <c:pt idx="792">
                <c:v>4.4561954101397099</c:v>
              </c:pt>
              <c:pt idx="793">
                <c:v>4.4605648584828996</c:v>
              </c:pt>
              <c:pt idx="794">
                <c:v>4.4908250003550503</c:v>
              </c:pt>
              <c:pt idx="795">
                <c:v>4.4485957206958702</c:v>
              </c:pt>
              <c:pt idx="796">
                <c:v>4.4581419351820397</c:v>
              </c:pt>
              <c:pt idx="797">
                <c:v>4.4816078731350499</c:v>
              </c:pt>
              <c:pt idx="798">
                <c:v>4.4393812348323003</c:v>
              </c:pt>
              <c:pt idx="799">
                <c:v>4.4923584109466397</c:v>
              </c:pt>
              <c:pt idx="800">
                <c:v>4.5289960531659199</c:v>
              </c:pt>
              <c:pt idx="801">
                <c:v>4.4712161496085301</c:v>
              </c:pt>
              <c:pt idx="802">
                <c:v>4.4344445101554202</c:v>
              </c:pt>
              <c:pt idx="803">
                <c:v>4.48538935571308</c:v>
              </c:pt>
              <c:pt idx="804">
                <c:v>4.4069058059116104</c:v>
              </c:pt>
              <c:pt idx="805">
                <c:v>4.44748316202248</c:v>
              </c:pt>
              <c:pt idx="806">
                <c:v>4.3845475745728297</c:v>
              </c:pt>
              <c:pt idx="807">
                <c:v>4.4079293268281203</c:v>
              </c:pt>
              <c:pt idx="808">
                <c:v>4.4433311134337101</c:v>
              </c:pt>
              <c:pt idx="809">
                <c:v>4.4735666870165103</c:v>
              </c:pt>
              <c:pt idx="810">
                <c:v>4.5348956350779597</c:v>
              </c:pt>
              <c:pt idx="811">
                <c:v>4.5444284428079396</c:v>
              </c:pt>
              <c:pt idx="812">
                <c:v>4.6041381879186698</c:v>
              </c:pt>
              <c:pt idx="813">
                <c:v>4.6136778646390697</c:v>
              </c:pt>
              <c:pt idx="814">
                <c:v>4.6284046555796099</c:v>
              </c:pt>
              <c:pt idx="815">
                <c:v>4.6275737444920999</c:v>
              </c:pt>
              <c:pt idx="816">
                <c:v>4.5904454200096101</c:v>
              </c:pt>
              <c:pt idx="817">
                <c:v>4.59832234699675</c:v>
              </c:pt>
              <c:pt idx="818">
                <c:v>4.5663867273027599</c:v>
              </c:pt>
              <c:pt idx="819">
                <c:v>4.5811072009855502</c:v>
              </c:pt>
              <c:pt idx="820">
                <c:v>4.6567577328134204</c:v>
              </c:pt>
              <c:pt idx="821">
                <c:v>4.6352015586697197</c:v>
              </c:pt>
              <c:pt idx="822">
                <c:v>4.65786671269779</c:v>
              </c:pt>
              <c:pt idx="823">
                <c:v>4.6241034932199998</c:v>
              </c:pt>
              <c:pt idx="824">
                <c:v>4.58395357700108</c:v>
              </c:pt>
              <c:pt idx="825">
                <c:v>4.5541837753049901</c:v>
              </c:pt>
              <c:pt idx="826">
                <c:v>4.5866238047421097</c:v>
              </c:pt>
              <c:pt idx="827">
                <c:v>4.5802596197533196</c:v>
              </c:pt>
              <c:pt idx="828">
                <c:v>4.5867804276538102</c:v>
              </c:pt>
              <c:pt idx="829">
                <c:v>4.5673756255353997</c:v>
              </c:pt>
              <c:pt idx="830">
                <c:v>4.5479737384883601</c:v>
              </c:pt>
              <c:pt idx="831">
                <c:v>4.5337578063466397</c:v>
              </c:pt>
              <c:pt idx="832">
                <c:v>4.4755758003709003</c:v>
              </c:pt>
              <c:pt idx="833">
                <c:v>4.4881180593977499</c:v>
              </c:pt>
              <c:pt idx="834">
                <c:v>4.44280422708567</c:v>
              </c:pt>
              <c:pt idx="835">
                <c:v>4.48037365606206</c:v>
              </c:pt>
              <c:pt idx="836">
                <c:v>4.4920458441713302</c:v>
              </c:pt>
              <c:pt idx="837">
                <c:v>4.5011573882150797</c:v>
              </c:pt>
              <c:pt idx="838">
                <c:v>4.4713757805300096</c:v>
              </c:pt>
              <c:pt idx="839">
                <c:v>4.4519617119115802</c:v>
              </c:pt>
              <c:pt idx="840">
                <c:v>4.4429100259417504</c:v>
              </c:pt>
              <c:pt idx="841">
                <c:v>4.4643360242775199</c:v>
              </c:pt>
              <c:pt idx="842">
                <c:v>4.4061759983189797</c:v>
              </c:pt>
              <c:pt idx="843">
                <c:v>4.3355386448946396</c:v>
              </c:pt>
              <c:pt idx="844">
                <c:v>4.3763732358495604</c:v>
              </c:pt>
              <c:pt idx="845">
                <c:v>4.3339314155872897</c:v>
              </c:pt>
              <c:pt idx="846">
                <c:v>4.2506186857435697</c:v>
              </c:pt>
              <c:pt idx="847">
                <c:v>4.2596807785502797</c:v>
              </c:pt>
              <c:pt idx="848">
                <c:v>4.2797940654893996</c:v>
              </c:pt>
              <c:pt idx="849">
                <c:v>4.2740509140514398</c:v>
              </c:pt>
              <c:pt idx="850">
                <c:v>4.3045108384118098</c:v>
              </c:pt>
              <c:pt idx="851">
                <c:v>4.32463082823653</c:v>
              </c:pt>
              <c:pt idx="852">
                <c:v>4.3487822579443103</c:v>
              </c:pt>
              <c:pt idx="853">
                <c:v>4.38961183757627</c:v>
              </c:pt>
              <c:pt idx="854">
                <c:v>4.32176889827136</c:v>
              </c:pt>
              <c:pt idx="855">
                <c:v>4.3211968684666804</c:v>
              </c:pt>
              <c:pt idx="856">
                <c:v>4.3154524823939298</c:v>
              </c:pt>
              <c:pt idx="857">
                <c:v>4.2982473737830604</c:v>
              </c:pt>
              <c:pt idx="858">
                <c:v>4.31316657121452</c:v>
              </c:pt>
              <c:pt idx="859">
                <c:v>4.2918921921251396</c:v>
              </c:pt>
              <c:pt idx="860">
                <c:v>4.2809625960633397</c:v>
              </c:pt>
              <c:pt idx="861">
                <c:v>4.2803738888385299</c:v>
              </c:pt>
              <c:pt idx="862">
                <c:v>4.3098002142519798</c:v>
              </c:pt>
              <c:pt idx="863">
                <c:v>4.2833885188512797</c:v>
              </c:pt>
              <c:pt idx="864">
                <c:v>4.26709432440318</c:v>
              </c:pt>
              <c:pt idx="865">
                <c:v>4.3026925068252</c:v>
              </c:pt>
              <c:pt idx="866">
                <c:v>4.3385326921449003</c:v>
              </c:pt>
              <c:pt idx="867">
                <c:v>4.3429996238206998</c:v>
              </c:pt>
              <c:pt idx="868">
                <c:v>4.3995811920060097</c:v>
              </c:pt>
              <c:pt idx="869">
                <c:v>4.3061397656976004</c:v>
              </c:pt>
              <c:pt idx="870">
                <c:v>4.3109806449686898</c:v>
              </c:pt>
              <c:pt idx="871">
                <c:v>4.3261644248344</c:v>
              </c:pt>
              <c:pt idx="872">
                <c:v>4.3562090182966502</c:v>
              </c:pt>
              <c:pt idx="873">
                <c:v>4.3190770308739097</c:v>
              </c:pt>
              <c:pt idx="874">
                <c:v>4.3193439079372196</c:v>
              </c:pt>
              <c:pt idx="875">
                <c:v>4.3552195304455097</c:v>
              </c:pt>
              <c:pt idx="876">
                <c:v>4.3231737600378999</c:v>
              </c:pt>
              <c:pt idx="877">
                <c:v>4.3280379723001499</c:v>
              </c:pt>
              <c:pt idx="878">
                <c:v>4.3734687828504804</c:v>
              </c:pt>
              <c:pt idx="879">
                <c:v>4.4360426985197199</c:v>
              </c:pt>
              <c:pt idx="880">
                <c:v>4.4659268826004102</c:v>
              </c:pt>
              <c:pt idx="881">
                <c:v>4.5121869418406098</c:v>
              </c:pt>
              <c:pt idx="882">
                <c:v>4.48967334515691</c:v>
              </c:pt>
              <c:pt idx="883">
                <c:v>4.4634185717650201</c:v>
              </c:pt>
              <c:pt idx="884">
                <c:v>4.4268160332985298</c:v>
              </c:pt>
              <c:pt idx="885">
                <c:v>4.4427954225786204</c:v>
              </c:pt>
              <c:pt idx="886">
                <c:v>4.4640920357015696</c:v>
              </c:pt>
              <c:pt idx="887">
                <c:v>4.4232495532964</c:v>
              </c:pt>
              <c:pt idx="888">
                <c:v>4.3772461025171499</c:v>
              </c:pt>
              <c:pt idx="889">
                <c:v>4.3738138063533496</c:v>
              </c:pt>
              <c:pt idx="890">
                <c:v>4.3950983862634896</c:v>
              </c:pt>
              <c:pt idx="891">
                <c:v>4.4371005989514796</c:v>
              </c:pt>
              <c:pt idx="892">
                <c:v>4.4480417259743703</c:v>
              </c:pt>
              <c:pt idx="893">
                <c:v>4.46416461984305</c:v>
              </c:pt>
              <c:pt idx="894">
                <c:v>4.4659176392885396</c:v>
              </c:pt>
              <c:pt idx="895">
                <c:v>4.4665022579279698</c:v>
              </c:pt>
              <c:pt idx="896">
                <c:v>4.4774492848830896</c:v>
              </c:pt>
              <c:pt idx="897">
                <c:v>4.4971111054281598</c:v>
              </c:pt>
              <c:pt idx="898">
                <c:v>4.5495075903841302</c:v>
              </c:pt>
              <c:pt idx="899">
                <c:v>4.5304445229225703</c:v>
              </c:pt>
              <c:pt idx="900">
                <c:v>4.4947163875634697</c:v>
              </c:pt>
              <c:pt idx="901">
                <c:v>4.4882688337746401</c:v>
              </c:pt>
              <c:pt idx="902">
                <c:v>4.5076804950013596</c:v>
              </c:pt>
              <c:pt idx="903">
                <c:v>4.4909172151675198</c:v>
              </c:pt>
              <c:pt idx="904">
                <c:v>4.4998211746790204</c:v>
              </c:pt>
              <c:pt idx="905">
                <c:v>4.4453340224999804</c:v>
              </c:pt>
              <c:pt idx="906">
                <c:v>4.4348468341783596</c:v>
              </c:pt>
              <c:pt idx="907">
                <c:v>4.46062998180519</c:v>
              </c:pt>
              <c:pt idx="908">
                <c:v>4.5691389617887896</c:v>
              </c:pt>
              <c:pt idx="909">
                <c:v>4.4527563991816796</c:v>
              </c:pt>
              <c:pt idx="910">
                <c:v>4.4755539092272496</c:v>
              </c:pt>
              <c:pt idx="911">
                <c:v>4.5220864994905998</c:v>
              </c:pt>
              <c:pt idx="912">
                <c:v>4.4908544982921397</c:v>
              </c:pt>
              <c:pt idx="913">
                <c:v>4.5423306743866299</c:v>
              </c:pt>
              <c:pt idx="914">
                <c:v>4.5059078446219702</c:v>
              </c:pt>
              <c:pt idx="915">
                <c:v>4.4798635747036002</c:v>
              </c:pt>
              <c:pt idx="916">
                <c:v>4.5523295328954996</c:v>
              </c:pt>
              <c:pt idx="917">
                <c:v>4.5573917357699196</c:v>
              </c:pt>
              <c:pt idx="918">
                <c:v>4.5155287775823698</c:v>
              </c:pt>
              <c:pt idx="919">
                <c:v>4.5309603198275399</c:v>
              </c:pt>
              <c:pt idx="920">
                <c:v>4.4945410570842004</c:v>
              </c:pt>
              <c:pt idx="921">
                <c:v>4.5047848527490304</c:v>
              </c:pt>
              <c:pt idx="922">
                <c:v>4.4762344033639296</c:v>
              </c:pt>
              <c:pt idx="923">
                <c:v>4.40064612706046</c:v>
              </c:pt>
              <c:pt idx="924">
                <c:v>4.3798057172311298</c:v>
              </c:pt>
              <c:pt idx="925">
                <c:v>4.4342959385486003</c:v>
              </c:pt>
              <c:pt idx="926">
                <c:v>4.3850756064772503</c:v>
              </c:pt>
              <c:pt idx="927">
                <c:v>4.3776959788174103</c:v>
              </c:pt>
              <c:pt idx="928">
                <c:v>4.4194330501991601</c:v>
              </c:pt>
              <c:pt idx="929">
                <c:v>4.5076135877238697</c:v>
              </c:pt>
              <c:pt idx="930">
                <c:v>4.4921653302072704</c:v>
              </c:pt>
              <c:pt idx="931">
                <c:v>4.5129957941442598</c:v>
              </c:pt>
              <c:pt idx="932">
                <c:v>4.50170602463555</c:v>
              </c:pt>
              <c:pt idx="933">
                <c:v>4.5724107454463896</c:v>
              </c:pt>
              <c:pt idx="934">
                <c:v>4.5692626046440097</c:v>
              </c:pt>
              <c:pt idx="935">
                <c:v>4.5142306310171199</c:v>
              </c:pt>
              <c:pt idx="936">
                <c:v>4.4883453320754896</c:v>
              </c:pt>
              <c:pt idx="937">
                <c:v>4.4831852318171697</c:v>
              </c:pt>
              <c:pt idx="938">
                <c:v>4.5298660684509402</c:v>
              </c:pt>
              <c:pt idx="939">
                <c:v>4.5350664106921901</c:v>
              </c:pt>
              <c:pt idx="940">
                <c:v>4.54200351124656</c:v>
              </c:pt>
              <c:pt idx="941">
                <c:v>4.55753859214862</c:v>
              </c:pt>
              <c:pt idx="942">
                <c:v>4.5109079636886698</c:v>
              </c:pt>
              <c:pt idx="943">
                <c:v>4.557506261226</c:v>
              </c:pt>
              <c:pt idx="944">
                <c:v>4.5590649398039398</c:v>
              </c:pt>
              <c:pt idx="945">
                <c:v>4.5057051419883098</c:v>
              </c:pt>
              <c:pt idx="946">
                <c:v>4.5279209568021201</c:v>
              </c:pt>
              <c:pt idx="947">
                <c:v>4.54278905534209</c:v>
              </c:pt>
              <c:pt idx="948">
                <c:v>4.5650328256674699</c:v>
              </c:pt>
              <c:pt idx="949">
                <c:v>4.5950258490989704</c:v>
              </c:pt>
              <c:pt idx="950">
                <c:v>4.5810660222192396</c:v>
              </c:pt>
              <c:pt idx="951">
                <c:v>4.5870143370196503</c:v>
              </c:pt>
              <c:pt idx="952">
                <c:v>4.6184979077883899</c:v>
              </c:pt>
              <c:pt idx="953">
                <c:v>4.58494476874227</c:v>
              </c:pt>
              <c:pt idx="954">
                <c:v>4.5698463352727501</c:v>
              </c:pt>
              <c:pt idx="955">
                <c:v>4.6388076538821803</c:v>
              </c:pt>
              <c:pt idx="956">
                <c:v>4.6383829205312503</c:v>
              </c:pt>
              <c:pt idx="957">
                <c:v>4.6513088675520304</c:v>
              </c:pt>
              <c:pt idx="958">
                <c:v>4.6363717655036698</c:v>
              </c:pt>
              <c:pt idx="959">
                <c:v>4.6647989184074303</c:v>
              </c:pt>
              <c:pt idx="960">
                <c:v>4.6871065174611797</c:v>
              </c:pt>
              <c:pt idx="961">
                <c:v>4.73849063453493</c:v>
              </c:pt>
              <c:pt idx="962">
                <c:v>4.7044952585160198</c:v>
              </c:pt>
              <c:pt idx="963">
                <c:v>4.7231292802406104</c:v>
              </c:pt>
              <c:pt idx="964">
                <c:v>4.6779628593094804</c:v>
              </c:pt>
              <c:pt idx="965">
                <c:v>4.6099496700736902</c:v>
              </c:pt>
              <c:pt idx="966">
                <c:v>4.6037636825639696</c:v>
              </c:pt>
              <c:pt idx="967">
                <c:v>4.6500276001405902</c:v>
              </c:pt>
              <c:pt idx="968">
                <c:v>4.6703703820672997</c:v>
              </c:pt>
              <c:pt idx="969">
                <c:v>4.6336620252078502</c:v>
              </c:pt>
              <c:pt idx="970">
                <c:v>4.6324516052131903</c:v>
              </c:pt>
              <c:pt idx="971">
                <c:v>4.6216793034421899</c:v>
              </c:pt>
              <c:pt idx="972">
                <c:v>4.6679441876209999</c:v>
              </c:pt>
              <c:pt idx="973">
                <c:v>4.6675402624244002</c:v>
              </c:pt>
              <c:pt idx="974">
                <c:v>4.6775093386734099</c:v>
              </c:pt>
              <c:pt idx="975">
                <c:v>4.6814842898876199</c:v>
              </c:pt>
              <c:pt idx="976">
                <c:v>4.74835442105719</c:v>
              </c:pt>
              <c:pt idx="977">
                <c:v>4.8052212948866702</c:v>
              </c:pt>
              <c:pt idx="978">
                <c:v>4.85155553966423</c:v>
              </c:pt>
              <c:pt idx="979">
                <c:v>4.8355654797884702</c:v>
              </c:pt>
              <c:pt idx="980">
                <c:v>4.8395373692284398</c:v>
              </c:pt>
              <c:pt idx="981">
                <c:v>4.8183581443799604</c:v>
              </c:pt>
              <c:pt idx="982">
                <c:v>4.7971842441987897</c:v>
              </c:pt>
              <c:pt idx="983">
                <c:v>4.7656360848157302</c:v>
              </c:pt>
              <c:pt idx="984">
                <c:v>4.74966365674101</c:v>
              </c:pt>
              <c:pt idx="985">
                <c:v>4.7326886281151799</c:v>
              </c:pt>
              <c:pt idx="986">
                <c:v>4.6650684975967804</c:v>
              </c:pt>
              <c:pt idx="987">
                <c:v>4.6281322279599904</c:v>
              </c:pt>
              <c:pt idx="988">
                <c:v>4.6590807162543397</c:v>
              </c:pt>
              <c:pt idx="989">
                <c:v>4.6921616425895198</c:v>
              </c:pt>
              <c:pt idx="990">
                <c:v>4.72920431600041</c:v>
              </c:pt>
              <c:pt idx="991">
                <c:v>4.7259936417752204</c:v>
              </c:pt>
              <c:pt idx="992">
                <c:v>4.7642818815327299</c:v>
              </c:pt>
              <c:pt idx="993">
                <c:v>4.8493057195086999</c:v>
              </c:pt>
              <c:pt idx="994">
                <c:v>4.7838010925992398</c:v>
              </c:pt>
              <c:pt idx="995">
                <c:v>4.8222278164049799</c:v>
              </c:pt>
              <c:pt idx="996">
                <c:v>4.7936838017704098</c:v>
              </c:pt>
              <c:pt idx="997">
                <c:v>4.7437778210620802</c:v>
              </c:pt>
              <c:pt idx="998">
                <c:v>4.7139318435660096</c:v>
              </c:pt>
              <c:pt idx="999">
                <c:v>4.6938500240524297</c:v>
              </c:pt>
              <c:pt idx="1000">
                <c:v>4.64478331096596</c:v>
              </c:pt>
              <c:pt idx="1001">
                <c:v>4.6821928473409002</c:v>
              </c:pt>
              <c:pt idx="1002">
                <c:v>4.70487702442328</c:v>
              </c:pt>
              <c:pt idx="1003">
                <c:v>4.6809039285988598</c:v>
              </c:pt>
              <c:pt idx="1004">
                <c:v>4.6660134712321</c:v>
              </c:pt>
              <c:pt idx="1005">
                <c:v>4.6783264902962696</c:v>
              </c:pt>
              <c:pt idx="1006">
                <c:v>4.6647252811236504</c:v>
              </c:pt>
              <c:pt idx="1007">
                <c:v>4.6563079636568103</c:v>
              </c:pt>
              <c:pt idx="1008">
                <c:v>4.6738023253902998</c:v>
              </c:pt>
              <c:pt idx="1009">
                <c:v>4.6443289042733102</c:v>
              </c:pt>
              <c:pt idx="1010">
                <c:v>4.6674824922884097</c:v>
              </c:pt>
              <c:pt idx="1011">
                <c:v>4.6388199517933604</c:v>
              </c:pt>
              <c:pt idx="1012">
                <c:v>4.6476945550185</c:v>
              </c:pt>
              <c:pt idx="1013">
                <c:v>4.6851284840818197</c:v>
              </c:pt>
              <c:pt idx="1014">
                <c:v>4.6768613909279999</c:v>
              </c:pt>
              <c:pt idx="1015">
                <c:v>4.7000201339517202</c:v>
              </c:pt>
              <c:pt idx="1016">
                <c:v>4.6765329246184297</c:v>
              </c:pt>
              <c:pt idx="1017">
                <c:v>4.7034096655626403</c:v>
              </c:pt>
              <c:pt idx="1018">
                <c:v>4.7073018475595596</c:v>
              </c:pt>
              <c:pt idx="1019">
                <c:v>4.71976777072378</c:v>
              </c:pt>
              <c:pt idx="1020">
                <c:v>4.74293384087985</c:v>
              </c:pt>
              <c:pt idx="1021">
                <c:v>4.7229885383779404</c:v>
              </c:pt>
              <c:pt idx="1022">
                <c:v>4.7477892902262102</c:v>
              </c:pt>
              <c:pt idx="1023">
                <c:v>4.7087424365211703</c:v>
              </c:pt>
              <c:pt idx="1024">
                <c:v>4.7712825543892299</c:v>
              </c:pt>
              <c:pt idx="1025">
                <c:v>4.82555798073854</c:v>
              </c:pt>
              <c:pt idx="1026">
                <c:v>4.7864554736232598</c:v>
              </c:pt>
              <c:pt idx="1027">
                <c:v>4.7940425371523396</c:v>
              </c:pt>
              <c:pt idx="1028">
                <c:v>4.7549530735349999</c:v>
              </c:pt>
              <c:pt idx="1029">
                <c:v>4.7673376375192902</c:v>
              </c:pt>
              <c:pt idx="1030">
                <c:v>4.7697374470363698</c:v>
              </c:pt>
              <c:pt idx="1031">
                <c:v>4.80603382202123</c:v>
              </c:pt>
              <c:pt idx="1032">
                <c:v>4.8486611406700897</c:v>
              </c:pt>
              <c:pt idx="1033">
                <c:v>4.8414317956286599</c:v>
              </c:pt>
              <c:pt idx="1034">
                <c:v>4.7834332301949196</c:v>
              </c:pt>
              <c:pt idx="1035">
                <c:v>4.7628479346034602</c:v>
              </c:pt>
              <c:pt idx="1036">
                <c:v>4.7815816602892998</c:v>
              </c:pt>
              <c:pt idx="1037">
                <c:v>4.7536408239535097</c:v>
              </c:pt>
              <c:pt idx="1038">
                <c:v>4.6842431590543399</c:v>
              </c:pt>
              <c:pt idx="1039">
                <c:v>4.6706658063070803</c:v>
              </c:pt>
              <c:pt idx="1040">
                <c:v>4.6789909394320501</c:v>
              </c:pt>
              <c:pt idx="1041">
                <c:v>4.669011309659</c:v>
              </c:pt>
              <c:pt idx="1042">
                <c:v>4.6410975971836503</c:v>
              </c:pt>
              <c:pt idx="1043">
                <c:v>4.6287282981755604</c:v>
              </c:pt>
              <c:pt idx="1044">
                <c:v>4.6019840871564899</c:v>
              </c:pt>
              <c:pt idx="1045">
                <c:v>4.6103319482013498</c:v>
              </c:pt>
              <c:pt idx="1046">
                <c:v>4.6135014785282999</c:v>
              </c:pt>
              <c:pt idx="1047">
                <c:v>4.6011345673625303</c:v>
              </c:pt>
              <c:pt idx="1048">
                <c:v>4.6016300821536396</c:v>
              </c:pt>
              <c:pt idx="1049">
                <c:v>4.6006963245500199</c:v>
              </c:pt>
              <c:pt idx="1050">
                <c:v>4.6193754013449801</c:v>
              </c:pt>
              <c:pt idx="1051">
                <c:v>4.6069791046937203</c:v>
              </c:pt>
              <c:pt idx="1052">
                <c:v>4.623323136802</c:v>
              </c:pt>
              <c:pt idx="1053">
                <c:v>4.5718348515747502</c:v>
              </c:pt>
              <c:pt idx="1054">
                <c:v>4.5709548192977199</c:v>
              </c:pt>
              <c:pt idx="1055">
                <c:v>4.5758390175654</c:v>
              </c:pt>
              <c:pt idx="1056">
                <c:v>4.5992699266754302</c:v>
              </c:pt>
              <c:pt idx="1057">
                <c:v>4.6166817507740099</c:v>
              </c:pt>
              <c:pt idx="1058">
                <c:v>4.5956716075751496</c:v>
              </c:pt>
              <c:pt idx="1059">
                <c:v>4.6258679844024799</c:v>
              </c:pt>
              <c:pt idx="1060">
                <c:v>4.6307548713782998</c:v>
              </c:pt>
              <c:pt idx="1061">
                <c:v>4.6388518212074201</c:v>
              </c:pt>
              <c:pt idx="1062">
                <c:v>4.6560733229606699</c:v>
              </c:pt>
              <c:pt idx="1063">
                <c:v>4.6538649038883104</c:v>
              </c:pt>
              <c:pt idx="1064">
                <c:v>4.67379738563936</c:v>
              </c:pt>
              <c:pt idx="1065">
                <c:v>4.7116198295071001</c:v>
              </c:pt>
              <c:pt idx="1066">
                <c:v>4.7614078824582</c:v>
              </c:pt>
              <c:pt idx="1067">
                <c:v>4.7680774118358498</c:v>
              </c:pt>
              <c:pt idx="1068">
                <c:v>4.7556902306143103</c:v>
              </c:pt>
              <c:pt idx="1069">
                <c:v>4.7600807840540096</c:v>
              </c:pt>
              <c:pt idx="1070">
                <c:v>4.8065079938758997</c:v>
              </c:pt>
              <c:pt idx="1071">
                <c:v>4.7854877029193998</c:v>
              </c:pt>
              <c:pt idx="1072">
                <c:v>4.7385389622477598</c:v>
              </c:pt>
              <c:pt idx="1073">
                <c:v>4.7227171018928003</c:v>
              </c:pt>
              <c:pt idx="1074">
                <c:v>4.7292504282332199</c:v>
              </c:pt>
              <c:pt idx="1075">
                <c:v>4.7207589288103398</c:v>
              </c:pt>
              <c:pt idx="1076">
                <c:v>4.6967160395428902</c:v>
              </c:pt>
              <c:pt idx="1077">
                <c:v>4.7698389375442396</c:v>
              </c:pt>
              <c:pt idx="1078">
                <c:v>4.77307140143692</c:v>
              </c:pt>
              <c:pt idx="1079">
                <c:v>4.8397367580319299</c:v>
              </c:pt>
              <c:pt idx="1080">
                <c:v>4.8416448461354102</c:v>
              </c:pt>
              <c:pt idx="1081">
                <c:v>4.8239770590689597</c:v>
              </c:pt>
              <c:pt idx="1082">
                <c:v>4.7999114301174899</c:v>
              </c:pt>
              <c:pt idx="1083">
                <c:v>4.8225469121522897</c:v>
              </c:pt>
              <c:pt idx="1084">
                <c:v>4.7659288320419</c:v>
              </c:pt>
              <c:pt idx="1085">
                <c:v>4.7885565549945301</c:v>
              </c:pt>
              <c:pt idx="1086">
                <c:v>4.7800610995133397</c:v>
              </c:pt>
              <c:pt idx="1087">
                <c:v>4.8078797567932403</c:v>
              </c:pt>
              <c:pt idx="1088">
                <c:v>4.7630727486876099</c:v>
              </c:pt>
              <c:pt idx="1089">
                <c:v>4.7894579334838197</c:v>
              </c:pt>
              <c:pt idx="1090">
                <c:v>4.76540325513957</c:v>
              </c:pt>
              <c:pt idx="1091">
                <c:v>4.7517249300462998</c:v>
              </c:pt>
              <c:pt idx="1092">
                <c:v>4.7017617774513401</c:v>
              </c:pt>
              <c:pt idx="1093">
                <c:v>4.6888248552506404</c:v>
              </c:pt>
              <c:pt idx="1094">
                <c:v>4.6632861590113004</c:v>
              </c:pt>
              <c:pt idx="1095">
                <c:v>4.6800605837741696</c:v>
              </c:pt>
              <c:pt idx="1096">
                <c:v>4.72858456689407</c:v>
              </c:pt>
            </c:numLit>
          </c:yVal>
          <c:smooth val="0"/>
          <c:extLst>
            <c:ext xmlns:c16="http://schemas.microsoft.com/office/drawing/2014/chart" uri="{C3380CC4-5D6E-409C-BE32-E72D297353CC}">
              <c16:uniqueId val="{00000000-DFA5-4E98-B9C7-D8F5CA0875D5}"/>
            </c:ext>
          </c:extLst>
        </c:ser>
        <c:ser>
          <c:idx val="2"/>
          <c:order val="1"/>
          <c:spPr>
            <a:ln w="31750" cap="rnd">
              <a:solidFill>
                <a:schemeClr val="accent3"/>
              </a:solidFill>
              <a:round/>
            </a:ln>
            <a:effectLst>
              <a:outerShdw blurRad="40000" dist="23000" dir="5400000" rotWithShape="0">
                <a:srgbClr val="000000">
                  <a:alpha val="35000"/>
                </a:srgbClr>
              </a:outerShdw>
            </a:effectLst>
          </c:spPr>
          <c:marker>
            <c:symbol val="none"/>
          </c:marker>
          <c:dLbls>
            <c:dLbl>
              <c:idx val="118"/>
              <c:layout>
                <c:manualLayout>
                  <c:x val="-1.763840923393362E-2"/>
                  <c:y val="3.7606060606060608E-2"/>
                </c:manualLayout>
              </c:layout>
              <c:tx>
                <c:rich>
                  <a:bodyPr/>
                  <a:lstStyle/>
                  <a:p>
                    <a:r>
                      <a:rPr lang="en-US" sz="1050" b="1"/>
                      <a:t>Ministerial Direction (4.21%)</a:t>
                    </a:r>
                  </a:p>
                </c:rich>
              </c:tx>
              <c:dLblPos val="r"/>
              <c:showLegendKey val="0"/>
              <c:showVal val="1"/>
              <c:showCatName val="0"/>
              <c:showSerName val="0"/>
              <c:showPercent val="0"/>
              <c:showBubbleSize val="0"/>
              <c:extLst>
                <c:ext xmlns:c15="http://schemas.microsoft.com/office/drawing/2012/chart" uri="{CE6537A1-D6FC-4f65-9D91-7224C49458BB}">
                  <c15:layout>
                    <c:manualLayout>
                      <c:w val="0.256617856978404"/>
                      <c:h val="4.7939393939393941E-2"/>
                    </c:manualLayout>
                  </c15:layout>
                </c:ext>
                <c:ext xmlns:c16="http://schemas.microsoft.com/office/drawing/2014/chart" uri="{C3380CC4-5D6E-409C-BE32-E72D297353CC}">
                  <c16:uniqueId val="{00000001-DFA5-4E98-B9C7-D8F5CA0875D5}"/>
                </c:ext>
              </c:extLst>
            </c:dLbl>
            <c:dLbl>
              <c:idx val="2150"/>
              <c:layout>
                <c:manualLayout>
                  <c:x val="0.1019040068895441"/>
                  <c:y val="4.211250298258172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sz="900" b="1"/>
                      <a:t>Ministerial Direction (</a:t>
                    </a:r>
                    <a:fld id="{1A4CC432-28A0-42DA-8C9E-74D45A1DABBC}" type="VALUE">
                      <a:rPr lang="en-US" sz="900" b="1"/>
                      <a:pPr>
                        <a:defRPr b="1"/>
                      </a:pPr>
                      <a:t>[VALUE]</a:t>
                    </a:fld>
                    <a:r>
                      <a:rPr lang="en-US" sz="900" b="1"/>
                      <a:t>%)</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22623791362207021"/>
                      <c:h val="5.1075996990218211E-2"/>
                    </c:manualLayout>
                  </c15:layout>
                  <c15:dlblFieldTable/>
                  <c15:showDataLabelsRange val="0"/>
                </c:ext>
                <c:ext xmlns:c16="http://schemas.microsoft.com/office/drawing/2014/chart" uri="{C3380CC4-5D6E-409C-BE32-E72D297353CC}">
                  <c16:uniqueId val="{00000002-DFA5-4E98-B9C7-D8F5CA0875D5}"/>
                </c:ext>
              </c:extLst>
            </c:dLbl>
            <c:dLbl>
              <c:idx val="2629"/>
              <c:layout>
                <c:manualLayout>
                  <c:x val="-1.6774499205823155E-2"/>
                  <c:y val="3.0257695060844667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a:t>Ministerial Direction (</a:t>
                    </a:r>
                    <a:fld id="{A0A70EB8-B4D9-4635-898E-39DEBB2FF08F}" type="VALUE">
                      <a:rPr lang="en-US"/>
                      <a:pPr>
                        <a:defRPr b="1"/>
                      </a:pPr>
                      <a:t>[VALUE]</a:t>
                    </a:fld>
                    <a:r>
                      <a:rPr lang="en-US"/>
                      <a:t>%)</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22009590507237606"/>
                      <c:h val="5.7484848484848486E-2"/>
                    </c:manualLayout>
                  </c15:layout>
                  <c15:dlblFieldTable/>
                  <c15:showDataLabelsRange val="0"/>
                </c:ext>
                <c:ext xmlns:c16="http://schemas.microsoft.com/office/drawing/2014/chart" uri="{C3380CC4-5D6E-409C-BE32-E72D297353CC}">
                  <c16:uniqueId val="{00000003-DFA5-4E98-B9C7-D8F5CA0875D5}"/>
                </c:ext>
              </c:extLst>
            </c:dLbl>
            <c:dLbl>
              <c:idx val="3478"/>
              <c:layout>
                <c:manualLayout>
                  <c:x val="-3.3651400186834893E-2"/>
                  <c:y val="-2.8561716678746268E-2"/>
                </c:manualLayout>
              </c:layout>
              <c:tx>
                <c:rich>
                  <a:bodyPr/>
                  <a:lstStyle/>
                  <a:p>
                    <a:r>
                      <a:rPr lang="en-US"/>
                      <a:t>Our proposal 2019-24 (</a:t>
                    </a:r>
                    <a:fld id="{3BD34FD0-B943-4C22-8F86-283264E54CF5}" type="YVALUE">
                      <a:rPr lang="en-US"/>
                      <a:pPr/>
                      <a:t>[Y 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FA5-4E98-B9C7-D8F5CA0875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106"/>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41856</c:v>
              </c:pt>
              <c:pt idx="25">
                <c:v>41857</c:v>
              </c:pt>
              <c:pt idx="26">
                <c:v>41858</c:v>
              </c:pt>
              <c:pt idx="27">
                <c:v>41859</c:v>
              </c:pt>
              <c:pt idx="28">
                <c:v>41862</c:v>
              </c:pt>
              <c:pt idx="29">
                <c:v>41863</c:v>
              </c:pt>
              <c:pt idx="30">
                <c:v>41864</c:v>
              </c:pt>
              <c:pt idx="31">
                <c:v>41865</c:v>
              </c:pt>
              <c:pt idx="32">
                <c:v>41866</c:v>
              </c:pt>
              <c:pt idx="33">
                <c:v>41869</c:v>
              </c:pt>
              <c:pt idx="34">
                <c:v>41870</c:v>
              </c:pt>
              <c:pt idx="35">
                <c:v>41871</c:v>
              </c:pt>
              <c:pt idx="36">
                <c:v>41872</c:v>
              </c:pt>
              <c:pt idx="37">
                <c:v>41873</c:v>
              </c:pt>
              <c:pt idx="38">
                <c:v>41876</c:v>
              </c:pt>
              <c:pt idx="39">
                <c:v>41877</c:v>
              </c:pt>
              <c:pt idx="40">
                <c:v>41878</c:v>
              </c:pt>
              <c:pt idx="41">
                <c:v>41879</c:v>
              </c:pt>
              <c:pt idx="42">
                <c:v>41880</c:v>
              </c:pt>
              <c:pt idx="43">
                <c:v>41883</c:v>
              </c:pt>
              <c:pt idx="44">
                <c:v>41884</c:v>
              </c:pt>
              <c:pt idx="45">
                <c:v>41885</c:v>
              </c:pt>
              <c:pt idx="46">
                <c:v>41886</c:v>
              </c:pt>
              <c:pt idx="47">
                <c:v>41887</c:v>
              </c:pt>
              <c:pt idx="48">
                <c:v>41890</c:v>
              </c:pt>
              <c:pt idx="49">
                <c:v>41891</c:v>
              </c:pt>
              <c:pt idx="50">
                <c:v>41892</c:v>
              </c:pt>
              <c:pt idx="51">
                <c:v>41893</c:v>
              </c:pt>
              <c:pt idx="52">
                <c:v>41894</c:v>
              </c:pt>
              <c:pt idx="53">
                <c:v>41897</c:v>
              </c:pt>
              <c:pt idx="54">
                <c:v>41898</c:v>
              </c:pt>
              <c:pt idx="55">
                <c:v>41899</c:v>
              </c:pt>
              <c:pt idx="56">
                <c:v>41900</c:v>
              </c:pt>
              <c:pt idx="57">
                <c:v>41901</c:v>
              </c:pt>
              <c:pt idx="58">
                <c:v>41904</c:v>
              </c:pt>
              <c:pt idx="59">
                <c:v>41905</c:v>
              </c:pt>
              <c:pt idx="60">
                <c:v>41906</c:v>
              </c:pt>
              <c:pt idx="61">
                <c:v>41907</c:v>
              </c:pt>
              <c:pt idx="62">
                <c:v>41908</c:v>
              </c:pt>
              <c:pt idx="63">
                <c:v>41911</c:v>
              </c:pt>
              <c:pt idx="64">
                <c:v>41912</c:v>
              </c:pt>
              <c:pt idx="65">
                <c:v>41913</c:v>
              </c:pt>
              <c:pt idx="66">
                <c:v>41914</c:v>
              </c:pt>
              <c:pt idx="67">
                <c:v>41915</c:v>
              </c:pt>
              <c:pt idx="68">
                <c:v>41919</c:v>
              </c:pt>
              <c:pt idx="69">
                <c:v>41920</c:v>
              </c:pt>
              <c:pt idx="70">
                <c:v>41921</c:v>
              </c:pt>
              <c:pt idx="71">
                <c:v>41922</c:v>
              </c:pt>
              <c:pt idx="72">
                <c:v>41925</c:v>
              </c:pt>
              <c:pt idx="73">
                <c:v>41926</c:v>
              </c:pt>
              <c:pt idx="74">
                <c:v>41927</c:v>
              </c:pt>
              <c:pt idx="75">
                <c:v>41928</c:v>
              </c:pt>
              <c:pt idx="76">
                <c:v>41929</c:v>
              </c:pt>
              <c:pt idx="77">
                <c:v>41932</c:v>
              </c:pt>
              <c:pt idx="78">
                <c:v>41933</c:v>
              </c:pt>
              <c:pt idx="79">
                <c:v>41934</c:v>
              </c:pt>
              <c:pt idx="80">
                <c:v>41935</c:v>
              </c:pt>
              <c:pt idx="81">
                <c:v>41936</c:v>
              </c:pt>
              <c:pt idx="82">
                <c:v>41939</c:v>
              </c:pt>
              <c:pt idx="83">
                <c:v>41940</c:v>
              </c:pt>
              <c:pt idx="84">
                <c:v>41941</c:v>
              </c:pt>
              <c:pt idx="85">
                <c:v>41942</c:v>
              </c:pt>
              <c:pt idx="86">
                <c:v>41943</c:v>
              </c:pt>
              <c:pt idx="87">
                <c:v>41946</c:v>
              </c:pt>
              <c:pt idx="88">
                <c:v>41947</c:v>
              </c:pt>
              <c:pt idx="89">
                <c:v>41948</c:v>
              </c:pt>
              <c:pt idx="90">
                <c:v>41949</c:v>
              </c:pt>
              <c:pt idx="91">
                <c:v>41950</c:v>
              </c:pt>
              <c:pt idx="92">
                <c:v>41953</c:v>
              </c:pt>
              <c:pt idx="93">
                <c:v>41954</c:v>
              </c:pt>
              <c:pt idx="94">
                <c:v>41955</c:v>
              </c:pt>
              <c:pt idx="95">
                <c:v>41956</c:v>
              </c:pt>
              <c:pt idx="96">
                <c:v>41957</c:v>
              </c:pt>
              <c:pt idx="97">
                <c:v>41960</c:v>
              </c:pt>
              <c:pt idx="98">
                <c:v>41961</c:v>
              </c:pt>
              <c:pt idx="99">
                <c:v>41962</c:v>
              </c:pt>
              <c:pt idx="100">
                <c:v>41963</c:v>
              </c:pt>
              <c:pt idx="101">
                <c:v>41964</c:v>
              </c:pt>
              <c:pt idx="102">
                <c:v>41967</c:v>
              </c:pt>
              <c:pt idx="103">
                <c:v>41968</c:v>
              </c:pt>
              <c:pt idx="104">
                <c:v>41969</c:v>
              </c:pt>
              <c:pt idx="105">
                <c:v>41970</c:v>
              </c:pt>
              <c:pt idx="106">
                <c:v>41971</c:v>
              </c:pt>
              <c:pt idx="107">
                <c:v>41974</c:v>
              </c:pt>
              <c:pt idx="108">
                <c:v>41975</c:v>
              </c:pt>
              <c:pt idx="109">
                <c:v>41976</c:v>
              </c:pt>
              <c:pt idx="110">
                <c:v>41977</c:v>
              </c:pt>
              <c:pt idx="111">
                <c:v>41978</c:v>
              </c:pt>
              <c:pt idx="112">
                <c:v>41981</c:v>
              </c:pt>
              <c:pt idx="113">
                <c:v>41982</c:v>
              </c:pt>
              <c:pt idx="114">
                <c:v>41983</c:v>
              </c:pt>
              <c:pt idx="115">
                <c:v>41984</c:v>
              </c:pt>
              <c:pt idx="116">
                <c:v>41985</c:v>
              </c:pt>
              <c:pt idx="117">
                <c:v>41988</c:v>
              </c:pt>
              <c:pt idx="118">
                <c:v>41989</c:v>
              </c:pt>
              <c:pt idx="119">
                <c:v>41990</c:v>
              </c:pt>
              <c:pt idx="120">
                <c:v>41991</c:v>
              </c:pt>
              <c:pt idx="121">
                <c:v>41992</c:v>
              </c:pt>
              <c:pt idx="122">
                <c:v>41995</c:v>
              </c:pt>
              <c:pt idx="123">
                <c:v>41996</c:v>
              </c:pt>
              <c:pt idx="124">
                <c:v>41997</c:v>
              </c:pt>
              <c:pt idx="125">
                <c:v>42002</c:v>
              </c:pt>
              <c:pt idx="126">
                <c:v>42003</c:v>
              </c:pt>
              <c:pt idx="127">
                <c:v>42004</c:v>
              </c:pt>
              <c:pt idx="128">
                <c:v>42006</c:v>
              </c:pt>
              <c:pt idx="129">
                <c:v>42009</c:v>
              </c:pt>
              <c:pt idx="130">
                <c:v>42010</c:v>
              </c:pt>
              <c:pt idx="131">
                <c:v>42011</c:v>
              </c:pt>
              <c:pt idx="132">
                <c:v>42012</c:v>
              </c:pt>
              <c:pt idx="133">
                <c:v>42013</c:v>
              </c:pt>
              <c:pt idx="134">
                <c:v>42016</c:v>
              </c:pt>
              <c:pt idx="135">
                <c:v>42017</c:v>
              </c:pt>
              <c:pt idx="136">
                <c:v>42018</c:v>
              </c:pt>
              <c:pt idx="137">
                <c:v>42019</c:v>
              </c:pt>
              <c:pt idx="138">
                <c:v>42020</c:v>
              </c:pt>
              <c:pt idx="139">
                <c:v>42023</c:v>
              </c:pt>
              <c:pt idx="140">
                <c:v>42024</c:v>
              </c:pt>
              <c:pt idx="141">
                <c:v>42025</c:v>
              </c:pt>
              <c:pt idx="142">
                <c:v>42026</c:v>
              </c:pt>
              <c:pt idx="143">
                <c:v>42027</c:v>
              </c:pt>
              <c:pt idx="144">
                <c:v>42031</c:v>
              </c:pt>
              <c:pt idx="145">
                <c:v>42032</c:v>
              </c:pt>
              <c:pt idx="146">
                <c:v>42033</c:v>
              </c:pt>
              <c:pt idx="147">
                <c:v>42034</c:v>
              </c:pt>
              <c:pt idx="148">
                <c:v>42037</c:v>
              </c:pt>
              <c:pt idx="149">
                <c:v>42038</c:v>
              </c:pt>
              <c:pt idx="150">
                <c:v>42039</c:v>
              </c:pt>
              <c:pt idx="151">
                <c:v>42040</c:v>
              </c:pt>
              <c:pt idx="152">
                <c:v>42041</c:v>
              </c:pt>
              <c:pt idx="153">
                <c:v>42044</c:v>
              </c:pt>
              <c:pt idx="154">
                <c:v>42045</c:v>
              </c:pt>
              <c:pt idx="155">
                <c:v>42046</c:v>
              </c:pt>
              <c:pt idx="156">
                <c:v>42047</c:v>
              </c:pt>
              <c:pt idx="157">
                <c:v>42048</c:v>
              </c:pt>
              <c:pt idx="158">
                <c:v>42051</c:v>
              </c:pt>
              <c:pt idx="159">
                <c:v>42052</c:v>
              </c:pt>
              <c:pt idx="160">
                <c:v>42053</c:v>
              </c:pt>
              <c:pt idx="161">
                <c:v>42054</c:v>
              </c:pt>
              <c:pt idx="162">
                <c:v>42055</c:v>
              </c:pt>
              <c:pt idx="163">
                <c:v>42058</c:v>
              </c:pt>
              <c:pt idx="164">
                <c:v>42059</c:v>
              </c:pt>
              <c:pt idx="165">
                <c:v>42060</c:v>
              </c:pt>
              <c:pt idx="166">
                <c:v>42061</c:v>
              </c:pt>
              <c:pt idx="167">
                <c:v>42062</c:v>
              </c:pt>
              <c:pt idx="168">
                <c:v>42065</c:v>
              </c:pt>
              <c:pt idx="169">
                <c:v>42066</c:v>
              </c:pt>
              <c:pt idx="170">
                <c:v>42067</c:v>
              </c:pt>
              <c:pt idx="171">
                <c:v>42068</c:v>
              </c:pt>
              <c:pt idx="172">
                <c:v>42069</c:v>
              </c:pt>
              <c:pt idx="173">
                <c:v>42072</c:v>
              </c:pt>
              <c:pt idx="174">
                <c:v>42073</c:v>
              </c:pt>
              <c:pt idx="175">
                <c:v>42074</c:v>
              </c:pt>
              <c:pt idx="176">
                <c:v>42075</c:v>
              </c:pt>
              <c:pt idx="177">
                <c:v>42076</c:v>
              </c:pt>
              <c:pt idx="178">
                <c:v>42079</c:v>
              </c:pt>
              <c:pt idx="179">
                <c:v>42080</c:v>
              </c:pt>
              <c:pt idx="180">
                <c:v>42081</c:v>
              </c:pt>
              <c:pt idx="181">
                <c:v>42082</c:v>
              </c:pt>
              <c:pt idx="182">
                <c:v>42083</c:v>
              </c:pt>
              <c:pt idx="183">
                <c:v>42086</c:v>
              </c:pt>
              <c:pt idx="184">
                <c:v>42087</c:v>
              </c:pt>
              <c:pt idx="185">
                <c:v>42088</c:v>
              </c:pt>
              <c:pt idx="186">
                <c:v>42089</c:v>
              </c:pt>
              <c:pt idx="187">
                <c:v>42090</c:v>
              </c:pt>
              <c:pt idx="188">
                <c:v>42093</c:v>
              </c:pt>
              <c:pt idx="189">
                <c:v>42094</c:v>
              </c:pt>
              <c:pt idx="190">
                <c:v>42095</c:v>
              </c:pt>
              <c:pt idx="191">
                <c:v>42096</c:v>
              </c:pt>
              <c:pt idx="192">
                <c:v>42101</c:v>
              </c:pt>
              <c:pt idx="193">
                <c:v>42102</c:v>
              </c:pt>
              <c:pt idx="194">
                <c:v>42103</c:v>
              </c:pt>
              <c:pt idx="195">
                <c:v>42104</c:v>
              </c:pt>
              <c:pt idx="196">
                <c:v>42107</c:v>
              </c:pt>
              <c:pt idx="197">
                <c:v>42108</c:v>
              </c:pt>
              <c:pt idx="198">
                <c:v>42109</c:v>
              </c:pt>
              <c:pt idx="199">
                <c:v>42110</c:v>
              </c:pt>
              <c:pt idx="200">
                <c:v>42111</c:v>
              </c:pt>
              <c:pt idx="201">
                <c:v>42114</c:v>
              </c:pt>
              <c:pt idx="202">
                <c:v>42115</c:v>
              </c:pt>
              <c:pt idx="203">
                <c:v>42116</c:v>
              </c:pt>
              <c:pt idx="204">
                <c:v>42117</c:v>
              </c:pt>
              <c:pt idx="205">
                <c:v>42118</c:v>
              </c:pt>
              <c:pt idx="206">
                <c:v>42121</c:v>
              </c:pt>
              <c:pt idx="207">
                <c:v>42122</c:v>
              </c:pt>
              <c:pt idx="208">
                <c:v>42123</c:v>
              </c:pt>
              <c:pt idx="209">
                <c:v>42124</c:v>
              </c:pt>
              <c:pt idx="210">
                <c:v>42125</c:v>
              </c:pt>
              <c:pt idx="211">
                <c:v>42128</c:v>
              </c:pt>
              <c:pt idx="212">
                <c:v>42129</c:v>
              </c:pt>
              <c:pt idx="213">
                <c:v>42130</c:v>
              </c:pt>
              <c:pt idx="214">
                <c:v>42131</c:v>
              </c:pt>
              <c:pt idx="215">
                <c:v>42132</c:v>
              </c:pt>
              <c:pt idx="216">
                <c:v>42135</c:v>
              </c:pt>
              <c:pt idx="217">
                <c:v>42136</c:v>
              </c:pt>
              <c:pt idx="218">
                <c:v>42137</c:v>
              </c:pt>
              <c:pt idx="219">
                <c:v>42138</c:v>
              </c:pt>
              <c:pt idx="220">
                <c:v>42139</c:v>
              </c:pt>
              <c:pt idx="221">
                <c:v>42142</c:v>
              </c:pt>
              <c:pt idx="222">
                <c:v>42143</c:v>
              </c:pt>
              <c:pt idx="223">
                <c:v>42144</c:v>
              </c:pt>
              <c:pt idx="224">
                <c:v>42145</c:v>
              </c:pt>
              <c:pt idx="225">
                <c:v>42146</c:v>
              </c:pt>
              <c:pt idx="226">
                <c:v>42149</c:v>
              </c:pt>
              <c:pt idx="227">
                <c:v>42150</c:v>
              </c:pt>
              <c:pt idx="228">
                <c:v>42151</c:v>
              </c:pt>
              <c:pt idx="229">
                <c:v>42152</c:v>
              </c:pt>
              <c:pt idx="230">
                <c:v>42153</c:v>
              </c:pt>
              <c:pt idx="231">
                <c:v>42156</c:v>
              </c:pt>
              <c:pt idx="232">
                <c:v>42157</c:v>
              </c:pt>
              <c:pt idx="233">
                <c:v>42158</c:v>
              </c:pt>
              <c:pt idx="234">
                <c:v>42159</c:v>
              </c:pt>
              <c:pt idx="235">
                <c:v>42160</c:v>
              </c:pt>
              <c:pt idx="236">
                <c:v>42164</c:v>
              </c:pt>
              <c:pt idx="237">
                <c:v>42165</c:v>
              </c:pt>
              <c:pt idx="238">
                <c:v>42166</c:v>
              </c:pt>
              <c:pt idx="239">
                <c:v>42167</c:v>
              </c:pt>
              <c:pt idx="240">
                <c:v>42170</c:v>
              </c:pt>
              <c:pt idx="241">
                <c:v>42171</c:v>
              </c:pt>
              <c:pt idx="242">
                <c:v>42172</c:v>
              </c:pt>
              <c:pt idx="243">
                <c:v>42173</c:v>
              </c:pt>
              <c:pt idx="244">
                <c:v>42174</c:v>
              </c:pt>
              <c:pt idx="245">
                <c:v>42177</c:v>
              </c:pt>
              <c:pt idx="246">
                <c:v>42178</c:v>
              </c:pt>
              <c:pt idx="247">
                <c:v>42179</c:v>
              </c:pt>
              <c:pt idx="248">
                <c:v>42180</c:v>
              </c:pt>
              <c:pt idx="249">
                <c:v>42181</c:v>
              </c:pt>
              <c:pt idx="250">
                <c:v>42184</c:v>
              </c:pt>
              <c:pt idx="251">
                <c:v>42185</c:v>
              </c:pt>
              <c:pt idx="252">
                <c:v>42186</c:v>
              </c:pt>
              <c:pt idx="253">
                <c:v>42187</c:v>
              </c:pt>
              <c:pt idx="254">
                <c:v>42188</c:v>
              </c:pt>
              <c:pt idx="255">
                <c:v>42191</c:v>
              </c:pt>
              <c:pt idx="256">
                <c:v>42192</c:v>
              </c:pt>
              <c:pt idx="257">
                <c:v>42193</c:v>
              </c:pt>
              <c:pt idx="258">
                <c:v>42194</c:v>
              </c:pt>
              <c:pt idx="259">
                <c:v>42195</c:v>
              </c:pt>
              <c:pt idx="260">
                <c:v>42198</c:v>
              </c:pt>
              <c:pt idx="261">
                <c:v>42199</c:v>
              </c:pt>
              <c:pt idx="262">
                <c:v>42200</c:v>
              </c:pt>
              <c:pt idx="263">
                <c:v>42201</c:v>
              </c:pt>
              <c:pt idx="264">
                <c:v>42202</c:v>
              </c:pt>
              <c:pt idx="265">
                <c:v>42205</c:v>
              </c:pt>
              <c:pt idx="266">
                <c:v>42206</c:v>
              </c:pt>
              <c:pt idx="267">
                <c:v>42207</c:v>
              </c:pt>
              <c:pt idx="268">
                <c:v>42208</c:v>
              </c:pt>
              <c:pt idx="269">
                <c:v>42209</c:v>
              </c:pt>
              <c:pt idx="270">
                <c:v>42212</c:v>
              </c:pt>
              <c:pt idx="271">
                <c:v>42213</c:v>
              </c:pt>
              <c:pt idx="272">
                <c:v>42214</c:v>
              </c:pt>
              <c:pt idx="273">
                <c:v>42215</c:v>
              </c:pt>
              <c:pt idx="274">
                <c:v>42216</c:v>
              </c:pt>
              <c:pt idx="275">
                <c:v>42220</c:v>
              </c:pt>
              <c:pt idx="276">
                <c:v>42221</c:v>
              </c:pt>
              <c:pt idx="277">
                <c:v>42222</c:v>
              </c:pt>
              <c:pt idx="278">
                <c:v>42223</c:v>
              </c:pt>
              <c:pt idx="279">
                <c:v>42226</c:v>
              </c:pt>
              <c:pt idx="280">
                <c:v>42227</c:v>
              </c:pt>
              <c:pt idx="281">
                <c:v>42228</c:v>
              </c:pt>
              <c:pt idx="282">
                <c:v>42229</c:v>
              </c:pt>
              <c:pt idx="283">
                <c:v>42230</c:v>
              </c:pt>
              <c:pt idx="284">
                <c:v>42233</c:v>
              </c:pt>
              <c:pt idx="285">
                <c:v>42234</c:v>
              </c:pt>
              <c:pt idx="286">
                <c:v>42235</c:v>
              </c:pt>
              <c:pt idx="287">
                <c:v>42236</c:v>
              </c:pt>
              <c:pt idx="288">
                <c:v>42237</c:v>
              </c:pt>
              <c:pt idx="289">
                <c:v>42240</c:v>
              </c:pt>
              <c:pt idx="290">
                <c:v>42241</c:v>
              </c:pt>
              <c:pt idx="291">
                <c:v>42242</c:v>
              </c:pt>
              <c:pt idx="292">
                <c:v>42243</c:v>
              </c:pt>
              <c:pt idx="293">
                <c:v>42244</c:v>
              </c:pt>
              <c:pt idx="294">
                <c:v>42247</c:v>
              </c:pt>
              <c:pt idx="295">
                <c:v>42248</c:v>
              </c:pt>
              <c:pt idx="296">
                <c:v>42249</c:v>
              </c:pt>
              <c:pt idx="297">
                <c:v>42250</c:v>
              </c:pt>
              <c:pt idx="298">
                <c:v>42251</c:v>
              </c:pt>
              <c:pt idx="299">
                <c:v>42254</c:v>
              </c:pt>
              <c:pt idx="300">
                <c:v>42255</c:v>
              </c:pt>
              <c:pt idx="301">
                <c:v>42256</c:v>
              </c:pt>
              <c:pt idx="302">
                <c:v>42257</c:v>
              </c:pt>
              <c:pt idx="303">
                <c:v>42258</c:v>
              </c:pt>
              <c:pt idx="304">
                <c:v>42261</c:v>
              </c:pt>
              <c:pt idx="305">
                <c:v>42262</c:v>
              </c:pt>
              <c:pt idx="306">
                <c:v>42263</c:v>
              </c:pt>
              <c:pt idx="307">
                <c:v>42264</c:v>
              </c:pt>
              <c:pt idx="308">
                <c:v>42265</c:v>
              </c:pt>
              <c:pt idx="309">
                <c:v>42268</c:v>
              </c:pt>
              <c:pt idx="310">
                <c:v>42269</c:v>
              </c:pt>
              <c:pt idx="311">
                <c:v>42270</c:v>
              </c:pt>
              <c:pt idx="312">
                <c:v>42271</c:v>
              </c:pt>
              <c:pt idx="313">
                <c:v>42272</c:v>
              </c:pt>
              <c:pt idx="314">
                <c:v>42275</c:v>
              </c:pt>
              <c:pt idx="315">
                <c:v>42276</c:v>
              </c:pt>
              <c:pt idx="316">
                <c:v>42277</c:v>
              </c:pt>
              <c:pt idx="317">
                <c:v>42278</c:v>
              </c:pt>
              <c:pt idx="318">
                <c:v>42279</c:v>
              </c:pt>
              <c:pt idx="319">
                <c:v>42283</c:v>
              </c:pt>
              <c:pt idx="320">
                <c:v>42284</c:v>
              </c:pt>
              <c:pt idx="321">
                <c:v>42285</c:v>
              </c:pt>
              <c:pt idx="322">
                <c:v>42286</c:v>
              </c:pt>
              <c:pt idx="323">
                <c:v>42289</c:v>
              </c:pt>
              <c:pt idx="324">
                <c:v>42290</c:v>
              </c:pt>
              <c:pt idx="325">
                <c:v>42291</c:v>
              </c:pt>
              <c:pt idx="326">
                <c:v>42292</c:v>
              </c:pt>
              <c:pt idx="327">
                <c:v>42293</c:v>
              </c:pt>
              <c:pt idx="328">
                <c:v>42296</c:v>
              </c:pt>
              <c:pt idx="329">
                <c:v>42297</c:v>
              </c:pt>
              <c:pt idx="330">
                <c:v>42298</c:v>
              </c:pt>
              <c:pt idx="331">
                <c:v>42299</c:v>
              </c:pt>
              <c:pt idx="332">
                <c:v>42300</c:v>
              </c:pt>
              <c:pt idx="333">
                <c:v>42303</c:v>
              </c:pt>
              <c:pt idx="334">
                <c:v>42304</c:v>
              </c:pt>
              <c:pt idx="335">
                <c:v>42305</c:v>
              </c:pt>
              <c:pt idx="336">
                <c:v>42306</c:v>
              </c:pt>
              <c:pt idx="337">
                <c:v>42307</c:v>
              </c:pt>
              <c:pt idx="338">
                <c:v>42310</c:v>
              </c:pt>
              <c:pt idx="339">
                <c:v>42311</c:v>
              </c:pt>
              <c:pt idx="340">
                <c:v>42312</c:v>
              </c:pt>
              <c:pt idx="341">
                <c:v>42313</c:v>
              </c:pt>
              <c:pt idx="342">
                <c:v>42314</c:v>
              </c:pt>
              <c:pt idx="343">
                <c:v>42317</c:v>
              </c:pt>
              <c:pt idx="344">
                <c:v>42318</c:v>
              </c:pt>
              <c:pt idx="345">
                <c:v>42319</c:v>
              </c:pt>
              <c:pt idx="346">
                <c:v>42320</c:v>
              </c:pt>
              <c:pt idx="347">
                <c:v>42321</c:v>
              </c:pt>
              <c:pt idx="348">
                <c:v>42324</c:v>
              </c:pt>
              <c:pt idx="349">
                <c:v>42325</c:v>
              </c:pt>
              <c:pt idx="350">
                <c:v>42326</c:v>
              </c:pt>
              <c:pt idx="351">
                <c:v>42327</c:v>
              </c:pt>
              <c:pt idx="352">
                <c:v>42328</c:v>
              </c:pt>
              <c:pt idx="353">
                <c:v>42331</c:v>
              </c:pt>
              <c:pt idx="354">
                <c:v>42332</c:v>
              </c:pt>
              <c:pt idx="355">
                <c:v>42333</c:v>
              </c:pt>
              <c:pt idx="356">
                <c:v>42334</c:v>
              </c:pt>
              <c:pt idx="357">
                <c:v>42335</c:v>
              </c:pt>
              <c:pt idx="358">
                <c:v>42338</c:v>
              </c:pt>
              <c:pt idx="359">
                <c:v>42339</c:v>
              </c:pt>
              <c:pt idx="360">
                <c:v>42340</c:v>
              </c:pt>
              <c:pt idx="361">
                <c:v>42341</c:v>
              </c:pt>
              <c:pt idx="362">
                <c:v>42342</c:v>
              </c:pt>
              <c:pt idx="363">
                <c:v>42345</c:v>
              </c:pt>
              <c:pt idx="364">
                <c:v>42346</c:v>
              </c:pt>
              <c:pt idx="365">
                <c:v>42347</c:v>
              </c:pt>
              <c:pt idx="366">
                <c:v>42348</c:v>
              </c:pt>
              <c:pt idx="367">
                <c:v>42349</c:v>
              </c:pt>
              <c:pt idx="368">
                <c:v>42352</c:v>
              </c:pt>
              <c:pt idx="369">
                <c:v>42353</c:v>
              </c:pt>
              <c:pt idx="370">
                <c:v>42354</c:v>
              </c:pt>
              <c:pt idx="371">
                <c:v>42355</c:v>
              </c:pt>
              <c:pt idx="372">
                <c:v>42356</c:v>
              </c:pt>
              <c:pt idx="373">
                <c:v>42359</c:v>
              </c:pt>
              <c:pt idx="374">
                <c:v>42360</c:v>
              </c:pt>
              <c:pt idx="375">
                <c:v>42361</c:v>
              </c:pt>
              <c:pt idx="376">
                <c:v>42362</c:v>
              </c:pt>
              <c:pt idx="377">
                <c:v>42367</c:v>
              </c:pt>
              <c:pt idx="378">
                <c:v>42368</c:v>
              </c:pt>
              <c:pt idx="379">
                <c:v>42369</c:v>
              </c:pt>
              <c:pt idx="380">
                <c:v>42373</c:v>
              </c:pt>
              <c:pt idx="381">
                <c:v>42374</c:v>
              </c:pt>
              <c:pt idx="382">
                <c:v>42375</c:v>
              </c:pt>
              <c:pt idx="383">
                <c:v>42376</c:v>
              </c:pt>
              <c:pt idx="384">
                <c:v>42377</c:v>
              </c:pt>
              <c:pt idx="385">
                <c:v>42380</c:v>
              </c:pt>
              <c:pt idx="386">
                <c:v>42381</c:v>
              </c:pt>
              <c:pt idx="387">
                <c:v>42382</c:v>
              </c:pt>
              <c:pt idx="388">
                <c:v>42383</c:v>
              </c:pt>
              <c:pt idx="389">
                <c:v>42384</c:v>
              </c:pt>
              <c:pt idx="390">
                <c:v>42387</c:v>
              </c:pt>
              <c:pt idx="391">
                <c:v>42388</c:v>
              </c:pt>
              <c:pt idx="392">
                <c:v>42389</c:v>
              </c:pt>
              <c:pt idx="393">
                <c:v>42390</c:v>
              </c:pt>
              <c:pt idx="394">
                <c:v>42391</c:v>
              </c:pt>
              <c:pt idx="395">
                <c:v>42394</c:v>
              </c:pt>
              <c:pt idx="396">
                <c:v>42396</c:v>
              </c:pt>
              <c:pt idx="397">
                <c:v>42397</c:v>
              </c:pt>
              <c:pt idx="398">
                <c:v>42398</c:v>
              </c:pt>
              <c:pt idx="399">
                <c:v>42401</c:v>
              </c:pt>
              <c:pt idx="400">
                <c:v>42402</c:v>
              </c:pt>
              <c:pt idx="401">
                <c:v>42403</c:v>
              </c:pt>
              <c:pt idx="402">
                <c:v>42404</c:v>
              </c:pt>
              <c:pt idx="403">
                <c:v>42405</c:v>
              </c:pt>
              <c:pt idx="404">
                <c:v>42408</c:v>
              </c:pt>
              <c:pt idx="405">
                <c:v>42409</c:v>
              </c:pt>
              <c:pt idx="406">
                <c:v>42410</c:v>
              </c:pt>
              <c:pt idx="407">
                <c:v>42411</c:v>
              </c:pt>
              <c:pt idx="408">
                <c:v>42412</c:v>
              </c:pt>
              <c:pt idx="409">
                <c:v>42415</c:v>
              </c:pt>
              <c:pt idx="410">
                <c:v>42416</c:v>
              </c:pt>
              <c:pt idx="411">
                <c:v>42417</c:v>
              </c:pt>
              <c:pt idx="412">
                <c:v>42418</c:v>
              </c:pt>
              <c:pt idx="413">
                <c:v>42419</c:v>
              </c:pt>
              <c:pt idx="414">
                <c:v>42422</c:v>
              </c:pt>
              <c:pt idx="415">
                <c:v>42423</c:v>
              </c:pt>
              <c:pt idx="416">
                <c:v>42424</c:v>
              </c:pt>
              <c:pt idx="417">
                <c:v>42425</c:v>
              </c:pt>
              <c:pt idx="418">
                <c:v>42426</c:v>
              </c:pt>
              <c:pt idx="419">
                <c:v>42429</c:v>
              </c:pt>
              <c:pt idx="420">
                <c:v>42430</c:v>
              </c:pt>
              <c:pt idx="421">
                <c:v>42431</c:v>
              </c:pt>
              <c:pt idx="422">
                <c:v>42432</c:v>
              </c:pt>
              <c:pt idx="423">
                <c:v>42433</c:v>
              </c:pt>
              <c:pt idx="424">
                <c:v>42436</c:v>
              </c:pt>
              <c:pt idx="425">
                <c:v>42437</c:v>
              </c:pt>
              <c:pt idx="426">
                <c:v>42438</c:v>
              </c:pt>
              <c:pt idx="427">
                <c:v>42439</c:v>
              </c:pt>
              <c:pt idx="428">
                <c:v>42440</c:v>
              </c:pt>
              <c:pt idx="429">
                <c:v>42443</c:v>
              </c:pt>
              <c:pt idx="430">
                <c:v>42444</c:v>
              </c:pt>
              <c:pt idx="431">
                <c:v>42445</c:v>
              </c:pt>
              <c:pt idx="432">
                <c:v>42446</c:v>
              </c:pt>
              <c:pt idx="433">
                <c:v>42447</c:v>
              </c:pt>
              <c:pt idx="434">
                <c:v>42450</c:v>
              </c:pt>
              <c:pt idx="435">
                <c:v>42451</c:v>
              </c:pt>
              <c:pt idx="436">
                <c:v>42452</c:v>
              </c:pt>
              <c:pt idx="437">
                <c:v>42453</c:v>
              </c:pt>
              <c:pt idx="438">
                <c:v>42458</c:v>
              </c:pt>
              <c:pt idx="439">
                <c:v>42459</c:v>
              </c:pt>
              <c:pt idx="440">
                <c:v>42460</c:v>
              </c:pt>
              <c:pt idx="441">
                <c:v>42461</c:v>
              </c:pt>
              <c:pt idx="442">
                <c:v>42464</c:v>
              </c:pt>
              <c:pt idx="443">
                <c:v>42465</c:v>
              </c:pt>
              <c:pt idx="444">
                <c:v>42466</c:v>
              </c:pt>
              <c:pt idx="445">
                <c:v>42467</c:v>
              </c:pt>
              <c:pt idx="446">
                <c:v>42468</c:v>
              </c:pt>
              <c:pt idx="447">
                <c:v>42471</c:v>
              </c:pt>
              <c:pt idx="448">
                <c:v>42472</c:v>
              </c:pt>
              <c:pt idx="449">
                <c:v>42473</c:v>
              </c:pt>
              <c:pt idx="450">
                <c:v>42474</c:v>
              </c:pt>
              <c:pt idx="451">
                <c:v>42475</c:v>
              </c:pt>
              <c:pt idx="452">
                <c:v>42478</c:v>
              </c:pt>
              <c:pt idx="453">
                <c:v>42479</c:v>
              </c:pt>
              <c:pt idx="454">
                <c:v>42480</c:v>
              </c:pt>
              <c:pt idx="455">
                <c:v>42481</c:v>
              </c:pt>
              <c:pt idx="456">
                <c:v>42482</c:v>
              </c:pt>
              <c:pt idx="457">
                <c:v>42486</c:v>
              </c:pt>
              <c:pt idx="458">
                <c:v>42487</c:v>
              </c:pt>
              <c:pt idx="459">
                <c:v>42488</c:v>
              </c:pt>
              <c:pt idx="460">
                <c:v>42489</c:v>
              </c:pt>
              <c:pt idx="461">
                <c:v>42492</c:v>
              </c:pt>
              <c:pt idx="462">
                <c:v>42493</c:v>
              </c:pt>
              <c:pt idx="463">
                <c:v>42494</c:v>
              </c:pt>
              <c:pt idx="464">
                <c:v>42495</c:v>
              </c:pt>
              <c:pt idx="465">
                <c:v>42496</c:v>
              </c:pt>
              <c:pt idx="466">
                <c:v>42499</c:v>
              </c:pt>
              <c:pt idx="467">
                <c:v>42500</c:v>
              </c:pt>
              <c:pt idx="468">
                <c:v>42501</c:v>
              </c:pt>
              <c:pt idx="469">
                <c:v>42502</c:v>
              </c:pt>
              <c:pt idx="470">
                <c:v>42503</c:v>
              </c:pt>
              <c:pt idx="471">
                <c:v>42506</c:v>
              </c:pt>
              <c:pt idx="472">
                <c:v>42507</c:v>
              </c:pt>
              <c:pt idx="473">
                <c:v>42508</c:v>
              </c:pt>
              <c:pt idx="474">
                <c:v>42509</c:v>
              </c:pt>
              <c:pt idx="475">
                <c:v>42510</c:v>
              </c:pt>
              <c:pt idx="476">
                <c:v>42513</c:v>
              </c:pt>
              <c:pt idx="477">
                <c:v>42514</c:v>
              </c:pt>
              <c:pt idx="478">
                <c:v>42515</c:v>
              </c:pt>
              <c:pt idx="479">
                <c:v>42516</c:v>
              </c:pt>
              <c:pt idx="480">
                <c:v>42517</c:v>
              </c:pt>
              <c:pt idx="481">
                <c:v>42520</c:v>
              </c:pt>
              <c:pt idx="482">
                <c:v>42521</c:v>
              </c:pt>
              <c:pt idx="483">
                <c:v>42522</c:v>
              </c:pt>
              <c:pt idx="484">
                <c:v>42523</c:v>
              </c:pt>
              <c:pt idx="485">
                <c:v>42524</c:v>
              </c:pt>
              <c:pt idx="486">
                <c:v>42527</c:v>
              </c:pt>
              <c:pt idx="487">
                <c:v>42528</c:v>
              </c:pt>
              <c:pt idx="488">
                <c:v>42529</c:v>
              </c:pt>
              <c:pt idx="489">
                <c:v>42530</c:v>
              </c:pt>
              <c:pt idx="490">
                <c:v>42531</c:v>
              </c:pt>
              <c:pt idx="491">
                <c:v>42535</c:v>
              </c:pt>
              <c:pt idx="492">
                <c:v>42536</c:v>
              </c:pt>
              <c:pt idx="493">
                <c:v>42537</c:v>
              </c:pt>
              <c:pt idx="494">
                <c:v>42538</c:v>
              </c:pt>
              <c:pt idx="495">
                <c:v>42541</c:v>
              </c:pt>
              <c:pt idx="496">
                <c:v>42542</c:v>
              </c:pt>
              <c:pt idx="497">
                <c:v>42543</c:v>
              </c:pt>
              <c:pt idx="498">
                <c:v>42544</c:v>
              </c:pt>
              <c:pt idx="499">
                <c:v>42545</c:v>
              </c:pt>
              <c:pt idx="500">
                <c:v>42548</c:v>
              </c:pt>
              <c:pt idx="501">
                <c:v>42549</c:v>
              </c:pt>
              <c:pt idx="502">
                <c:v>42550</c:v>
              </c:pt>
              <c:pt idx="503">
                <c:v>42551</c:v>
              </c:pt>
              <c:pt idx="504">
                <c:v>42552</c:v>
              </c:pt>
              <c:pt idx="505">
                <c:v>42555</c:v>
              </c:pt>
              <c:pt idx="506">
                <c:v>42556</c:v>
              </c:pt>
              <c:pt idx="507">
                <c:v>42557</c:v>
              </c:pt>
              <c:pt idx="508">
                <c:v>42558</c:v>
              </c:pt>
              <c:pt idx="509">
                <c:v>42559</c:v>
              </c:pt>
              <c:pt idx="510">
                <c:v>42562</c:v>
              </c:pt>
              <c:pt idx="511">
                <c:v>42563</c:v>
              </c:pt>
              <c:pt idx="512">
                <c:v>42564</c:v>
              </c:pt>
              <c:pt idx="513">
                <c:v>42565</c:v>
              </c:pt>
              <c:pt idx="514">
                <c:v>42566</c:v>
              </c:pt>
              <c:pt idx="515">
                <c:v>42569</c:v>
              </c:pt>
              <c:pt idx="516">
                <c:v>42570</c:v>
              </c:pt>
              <c:pt idx="517">
                <c:v>42571</c:v>
              </c:pt>
              <c:pt idx="518">
                <c:v>42572</c:v>
              </c:pt>
              <c:pt idx="519">
                <c:v>42573</c:v>
              </c:pt>
              <c:pt idx="520">
                <c:v>42576</c:v>
              </c:pt>
              <c:pt idx="521">
                <c:v>42577</c:v>
              </c:pt>
              <c:pt idx="522">
                <c:v>42578</c:v>
              </c:pt>
              <c:pt idx="523">
                <c:v>42579</c:v>
              </c:pt>
              <c:pt idx="524">
                <c:v>42580</c:v>
              </c:pt>
              <c:pt idx="525">
                <c:v>42583</c:v>
              </c:pt>
              <c:pt idx="526">
                <c:v>42584</c:v>
              </c:pt>
              <c:pt idx="527">
                <c:v>42585</c:v>
              </c:pt>
              <c:pt idx="528">
                <c:v>42586</c:v>
              </c:pt>
              <c:pt idx="529">
                <c:v>42587</c:v>
              </c:pt>
              <c:pt idx="530">
                <c:v>42590</c:v>
              </c:pt>
              <c:pt idx="531">
                <c:v>42591</c:v>
              </c:pt>
              <c:pt idx="532">
                <c:v>42592</c:v>
              </c:pt>
              <c:pt idx="533">
                <c:v>42593</c:v>
              </c:pt>
              <c:pt idx="534">
                <c:v>42594</c:v>
              </c:pt>
              <c:pt idx="535">
                <c:v>42597</c:v>
              </c:pt>
              <c:pt idx="536">
                <c:v>42598</c:v>
              </c:pt>
              <c:pt idx="537">
                <c:v>42599</c:v>
              </c:pt>
              <c:pt idx="538">
                <c:v>42600</c:v>
              </c:pt>
              <c:pt idx="539">
                <c:v>42601</c:v>
              </c:pt>
              <c:pt idx="540">
                <c:v>42604</c:v>
              </c:pt>
              <c:pt idx="541">
                <c:v>42605</c:v>
              </c:pt>
              <c:pt idx="542">
                <c:v>42606</c:v>
              </c:pt>
              <c:pt idx="543">
                <c:v>42607</c:v>
              </c:pt>
              <c:pt idx="544">
                <c:v>42608</c:v>
              </c:pt>
              <c:pt idx="545">
                <c:v>42611</c:v>
              </c:pt>
              <c:pt idx="546">
                <c:v>42612</c:v>
              </c:pt>
              <c:pt idx="547">
                <c:v>42613</c:v>
              </c:pt>
              <c:pt idx="548">
                <c:v>42614</c:v>
              </c:pt>
              <c:pt idx="549">
                <c:v>42615</c:v>
              </c:pt>
              <c:pt idx="550">
                <c:v>42618</c:v>
              </c:pt>
              <c:pt idx="551">
                <c:v>42619</c:v>
              </c:pt>
              <c:pt idx="552">
                <c:v>42620</c:v>
              </c:pt>
              <c:pt idx="553">
                <c:v>42621</c:v>
              </c:pt>
              <c:pt idx="554">
                <c:v>42622</c:v>
              </c:pt>
              <c:pt idx="555">
                <c:v>42625</c:v>
              </c:pt>
              <c:pt idx="556">
                <c:v>42626</c:v>
              </c:pt>
              <c:pt idx="557">
                <c:v>42627</c:v>
              </c:pt>
              <c:pt idx="558">
                <c:v>42628</c:v>
              </c:pt>
              <c:pt idx="559">
                <c:v>42629</c:v>
              </c:pt>
              <c:pt idx="560">
                <c:v>42632</c:v>
              </c:pt>
              <c:pt idx="561">
                <c:v>42633</c:v>
              </c:pt>
              <c:pt idx="562">
                <c:v>42634</c:v>
              </c:pt>
              <c:pt idx="563">
                <c:v>42635</c:v>
              </c:pt>
              <c:pt idx="564">
                <c:v>42636</c:v>
              </c:pt>
              <c:pt idx="565">
                <c:v>42639</c:v>
              </c:pt>
              <c:pt idx="566">
                <c:v>42640</c:v>
              </c:pt>
              <c:pt idx="567">
                <c:v>42641</c:v>
              </c:pt>
              <c:pt idx="568">
                <c:v>42642</c:v>
              </c:pt>
              <c:pt idx="569">
                <c:v>42643</c:v>
              </c:pt>
              <c:pt idx="570">
                <c:v>42646</c:v>
              </c:pt>
              <c:pt idx="571">
                <c:v>42647</c:v>
              </c:pt>
              <c:pt idx="572">
                <c:v>42648</c:v>
              </c:pt>
              <c:pt idx="573">
                <c:v>42649</c:v>
              </c:pt>
              <c:pt idx="574">
                <c:v>42650</c:v>
              </c:pt>
              <c:pt idx="575">
                <c:v>42653</c:v>
              </c:pt>
              <c:pt idx="576">
                <c:v>42654</c:v>
              </c:pt>
              <c:pt idx="577">
                <c:v>42655</c:v>
              </c:pt>
              <c:pt idx="578">
                <c:v>42656</c:v>
              </c:pt>
              <c:pt idx="579">
                <c:v>42657</c:v>
              </c:pt>
              <c:pt idx="580">
                <c:v>42660</c:v>
              </c:pt>
              <c:pt idx="581">
                <c:v>42661</c:v>
              </c:pt>
              <c:pt idx="582">
                <c:v>42662</c:v>
              </c:pt>
              <c:pt idx="583">
                <c:v>42663</c:v>
              </c:pt>
              <c:pt idx="584">
                <c:v>42664</c:v>
              </c:pt>
              <c:pt idx="585">
                <c:v>42667</c:v>
              </c:pt>
              <c:pt idx="586">
                <c:v>42668</c:v>
              </c:pt>
              <c:pt idx="587">
                <c:v>42669</c:v>
              </c:pt>
              <c:pt idx="588">
                <c:v>42670</c:v>
              </c:pt>
              <c:pt idx="589">
                <c:v>42671</c:v>
              </c:pt>
              <c:pt idx="590">
                <c:v>42674</c:v>
              </c:pt>
              <c:pt idx="591">
                <c:v>42675</c:v>
              </c:pt>
              <c:pt idx="592">
                <c:v>42676</c:v>
              </c:pt>
              <c:pt idx="593">
                <c:v>42677</c:v>
              </c:pt>
              <c:pt idx="594">
                <c:v>42678</c:v>
              </c:pt>
              <c:pt idx="595">
                <c:v>42681</c:v>
              </c:pt>
              <c:pt idx="596">
                <c:v>42682</c:v>
              </c:pt>
              <c:pt idx="597">
                <c:v>42683</c:v>
              </c:pt>
              <c:pt idx="598">
                <c:v>42684</c:v>
              </c:pt>
              <c:pt idx="599">
                <c:v>42685</c:v>
              </c:pt>
              <c:pt idx="600">
                <c:v>42688</c:v>
              </c:pt>
              <c:pt idx="601">
                <c:v>42689</c:v>
              </c:pt>
              <c:pt idx="602">
                <c:v>42690</c:v>
              </c:pt>
              <c:pt idx="603">
                <c:v>42691</c:v>
              </c:pt>
              <c:pt idx="604">
                <c:v>42692</c:v>
              </c:pt>
              <c:pt idx="605">
                <c:v>42695</c:v>
              </c:pt>
              <c:pt idx="606">
                <c:v>42696</c:v>
              </c:pt>
              <c:pt idx="607">
                <c:v>42697</c:v>
              </c:pt>
              <c:pt idx="608">
                <c:v>42698</c:v>
              </c:pt>
              <c:pt idx="609">
                <c:v>42699</c:v>
              </c:pt>
              <c:pt idx="610">
                <c:v>42702</c:v>
              </c:pt>
              <c:pt idx="611">
                <c:v>42703</c:v>
              </c:pt>
              <c:pt idx="612">
                <c:v>42704</c:v>
              </c:pt>
              <c:pt idx="613">
                <c:v>42705</c:v>
              </c:pt>
              <c:pt idx="614">
                <c:v>42706</c:v>
              </c:pt>
              <c:pt idx="615">
                <c:v>42709</c:v>
              </c:pt>
              <c:pt idx="616">
                <c:v>42710</c:v>
              </c:pt>
              <c:pt idx="617">
                <c:v>42711</c:v>
              </c:pt>
              <c:pt idx="618">
                <c:v>42712</c:v>
              </c:pt>
              <c:pt idx="619">
                <c:v>42713</c:v>
              </c:pt>
              <c:pt idx="620">
                <c:v>42716</c:v>
              </c:pt>
              <c:pt idx="621">
                <c:v>42717</c:v>
              </c:pt>
              <c:pt idx="622">
                <c:v>42718</c:v>
              </c:pt>
              <c:pt idx="623">
                <c:v>42719</c:v>
              </c:pt>
              <c:pt idx="624">
                <c:v>42720</c:v>
              </c:pt>
              <c:pt idx="625">
                <c:v>42723</c:v>
              </c:pt>
              <c:pt idx="626">
                <c:v>42724</c:v>
              </c:pt>
              <c:pt idx="627">
                <c:v>42725</c:v>
              </c:pt>
              <c:pt idx="628">
                <c:v>42726</c:v>
              </c:pt>
              <c:pt idx="629">
                <c:v>42727</c:v>
              </c:pt>
              <c:pt idx="630">
                <c:v>42732</c:v>
              </c:pt>
              <c:pt idx="631">
                <c:v>42733</c:v>
              </c:pt>
              <c:pt idx="632">
                <c:v>42734</c:v>
              </c:pt>
              <c:pt idx="633">
                <c:v>42738</c:v>
              </c:pt>
              <c:pt idx="634">
                <c:v>42739</c:v>
              </c:pt>
              <c:pt idx="635">
                <c:v>42740</c:v>
              </c:pt>
              <c:pt idx="636">
                <c:v>42741</c:v>
              </c:pt>
              <c:pt idx="637">
                <c:v>42744</c:v>
              </c:pt>
              <c:pt idx="638">
                <c:v>42745</c:v>
              </c:pt>
              <c:pt idx="639">
                <c:v>42746</c:v>
              </c:pt>
              <c:pt idx="640">
                <c:v>42747</c:v>
              </c:pt>
              <c:pt idx="641">
                <c:v>42748</c:v>
              </c:pt>
              <c:pt idx="642">
                <c:v>42751</c:v>
              </c:pt>
              <c:pt idx="643">
                <c:v>42752</c:v>
              </c:pt>
              <c:pt idx="644">
                <c:v>42753</c:v>
              </c:pt>
              <c:pt idx="645">
                <c:v>42754</c:v>
              </c:pt>
              <c:pt idx="646">
                <c:v>42755</c:v>
              </c:pt>
              <c:pt idx="647">
                <c:v>42758</c:v>
              </c:pt>
              <c:pt idx="648">
                <c:v>42759</c:v>
              </c:pt>
              <c:pt idx="649">
                <c:v>42760</c:v>
              </c:pt>
              <c:pt idx="650">
                <c:v>42762</c:v>
              </c:pt>
              <c:pt idx="651">
                <c:v>42765</c:v>
              </c:pt>
              <c:pt idx="652">
                <c:v>42766</c:v>
              </c:pt>
              <c:pt idx="653">
                <c:v>42767</c:v>
              </c:pt>
              <c:pt idx="654">
                <c:v>42768</c:v>
              </c:pt>
              <c:pt idx="655">
                <c:v>42769</c:v>
              </c:pt>
              <c:pt idx="656">
                <c:v>42772</c:v>
              </c:pt>
              <c:pt idx="657">
                <c:v>42773</c:v>
              </c:pt>
              <c:pt idx="658">
                <c:v>42774</c:v>
              </c:pt>
              <c:pt idx="659">
                <c:v>42775</c:v>
              </c:pt>
              <c:pt idx="660">
                <c:v>42776</c:v>
              </c:pt>
              <c:pt idx="661">
                <c:v>42779</c:v>
              </c:pt>
              <c:pt idx="662">
                <c:v>42780</c:v>
              </c:pt>
              <c:pt idx="663">
                <c:v>42781</c:v>
              </c:pt>
              <c:pt idx="664">
                <c:v>42782</c:v>
              </c:pt>
              <c:pt idx="665">
                <c:v>42783</c:v>
              </c:pt>
              <c:pt idx="666">
                <c:v>42786</c:v>
              </c:pt>
              <c:pt idx="667">
                <c:v>42787</c:v>
              </c:pt>
              <c:pt idx="668">
                <c:v>42788</c:v>
              </c:pt>
              <c:pt idx="669">
                <c:v>42789</c:v>
              </c:pt>
              <c:pt idx="670">
                <c:v>42790</c:v>
              </c:pt>
              <c:pt idx="671">
                <c:v>42793</c:v>
              </c:pt>
              <c:pt idx="672">
                <c:v>42794</c:v>
              </c:pt>
              <c:pt idx="673">
                <c:v>42795</c:v>
              </c:pt>
              <c:pt idx="674">
                <c:v>42796</c:v>
              </c:pt>
              <c:pt idx="675">
                <c:v>42797</c:v>
              </c:pt>
              <c:pt idx="676">
                <c:v>42800</c:v>
              </c:pt>
              <c:pt idx="677">
                <c:v>42801</c:v>
              </c:pt>
              <c:pt idx="678">
                <c:v>42802</c:v>
              </c:pt>
              <c:pt idx="679">
                <c:v>42803</c:v>
              </c:pt>
              <c:pt idx="680">
                <c:v>42804</c:v>
              </c:pt>
              <c:pt idx="681">
                <c:v>42807</c:v>
              </c:pt>
              <c:pt idx="682">
                <c:v>42808</c:v>
              </c:pt>
              <c:pt idx="683">
                <c:v>42809</c:v>
              </c:pt>
              <c:pt idx="684">
                <c:v>42810</c:v>
              </c:pt>
              <c:pt idx="685">
                <c:v>42811</c:v>
              </c:pt>
              <c:pt idx="686">
                <c:v>42814</c:v>
              </c:pt>
              <c:pt idx="687">
                <c:v>42815</c:v>
              </c:pt>
              <c:pt idx="688">
                <c:v>42816</c:v>
              </c:pt>
              <c:pt idx="689">
                <c:v>42817</c:v>
              </c:pt>
              <c:pt idx="690">
                <c:v>42818</c:v>
              </c:pt>
              <c:pt idx="691">
                <c:v>42821</c:v>
              </c:pt>
              <c:pt idx="692">
                <c:v>42822</c:v>
              </c:pt>
              <c:pt idx="693">
                <c:v>42823</c:v>
              </c:pt>
              <c:pt idx="694">
                <c:v>42824</c:v>
              </c:pt>
              <c:pt idx="695">
                <c:v>42825</c:v>
              </c:pt>
              <c:pt idx="696">
                <c:v>42828</c:v>
              </c:pt>
              <c:pt idx="697">
                <c:v>42829</c:v>
              </c:pt>
              <c:pt idx="698">
                <c:v>42830</c:v>
              </c:pt>
              <c:pt idx="699">
                <c:v>42831</c:v>
              </c:pt>
              <c:pt idx="700">
                <c:v>42832</c:v>
              </c:pt>
              <c:pt idx="701">
                <c:v>42835</c:v>
              </c:pt>
              <c:pt idx="702">
                <c:v>42836</c:v>
              </c:pt>
              <c:pt idx="703">
                <c:v>42837</c:v>
              </c:pt>
              <c:pt idx="704">
                <c:v>42838</c:v>
              </c:pt>
              <c:pt idx="705">
                <c:v>42843</c:v>
              </c:pt>
              <c:pt idx="706">
                <c:v>42844</c:v>
              </c:pt>
              <c:pt idx="707">
                <c:v>42845</c:v>
              </c:pt>
              <c:pt idx="708">
                <c:v>42846</c:v>
              </c:pt>
              <c:pt idx="709">
                <c:v>42849</c:v>
              </c:pt>
              <c:pt idx="710">
                <c:v>42851</c:v>
              </c:pt>
              <c:pt idx="711">
                <c:v>42852</c:v>
              </c:pt>
              <c:pt idx="712">
                <c:v>42853</c:v>
              </c:pt>
              <c:pt idx="713">
                <c:v>42856</c:v>
              </c:pt>
              <c:pt idx="714">
                <c:v>42857</c:v>
              </c:pt>
              <c:pt idx="715">
                <c:v>42858</c:v>
              </c:pt>
              <c:pt idx="716">
                <c:v>42859</c:v>
              </c:pt>
              <c:pt idx="717">
                <c:v>42860</c:v>
              </c:pt>
              <c:pt idx="718">
                <c:v>42863</c:v>
              </c:pt>
              <c:pt idx="719">
                <c:v>42864</c:v>
              </c:pt>
              <c:pt idx="720">
                <c:v>42865</c:v>
              </c:pt>
              <c:pt idx="721">
                <c:v>42866</c:v>
              </c:pt>
              <c:pt idx="722">
                <c:v>42867</c:v>
              </c:pt>
              <c:pt idx="723">
                <c:v>42870</c:v>
              </c:pt>
              <c:pt idx="724">
                <c:v>42871</c:v>
              </c:pt>
              <c:pt idx="725">
                <c:v>42872</c:v>
              </c:pt>
              <c:pt idx="726">
                <c:v>42873</c:v>
              </c:pt>
              <c:pt idx="727">
                <c:v>42874</c:v>
              </c:pt>
              <c:pt idx="728">
                <c:v>42877</c:v>
              </c:pt>
              <c:pt idx="729">
                <c:v>42878</c:v>
              </c:pt>
              <c:pt idx="730">
                <c:v>42879</c:v>
              </c:pt>
              <c:pt idx="731">
                <c:v>42880</c:v>
              </c:pt>
              <c:pt idx="732">
                <c:v>42881</c:v>
              </c:pt>
              <c:pt idx="733">
                <c:v>42884</c:v>
              </c:pt>
              <c:pt idx="734">
                <c:v>42885</c:v>
              </c:pt>
              <c:pt idx="735">
                <c:v>42886</c:v>
              </c:pt>
              <c:pt idx="736">
                <c:v>42887</c:v>
              </c:pt>
              <c:pt idx="737">
                <c:v>42888</c:v>
              </c:pt>
              <c:pt idx="738">
                <c:v>42891</c:v>
              </c:pt>
              <c:pt idx="739">
                <c:v>42892</c:v>
              </c:pt>
              <c:pt idx="740">
                <c:v>42893</c:v>
              </c:pt>
              <c:pt idx="741">
                <c:v>42894</c:v>
              </c:pt>
              <c:pt idx="742">
                <c:v>42895</c:v>
              </c:pt>
              <c:pt idx="743">
                <c:v>42899</c:v>
              </c:pt>
              <c:pt idx="744">
                <c:v>42900</c:v>
              </c:pt>
              <c:pt idx="745">
                <c:v>42901</c:v>
              </c:pt>
              <c:pt idx="746">
                <c:v>42902</c:v>
              </c:pt>
              <c:pt idx="747">
                <c:v>42905</c:v>
              </c:pt>
              <c:pt idx="748">
                <c:v>42906</c:v>
              </c:pt>
              <c:pt idx="749">
                <c:v>42907</c:v>
              </c:pt>
              <c:pt idx="750">
                <c:v>42908</c:v>
              </c:pt>
              <c:pt idx="751">
                <c:v>42909</c:v>
              </c:pt>
              <c:pt idx="752">
                <c:v>42912</c:v>
              </c:pt>
              <c:pt idx="753">
                <c:v>42913</c:v>
              </c:pt>
              <c:pt idx="754">
                <c:v>42914</c:v>
              </c:pt>
              <c:pt idx="755">
                <c:v>42915</c:v>
              </c:pt>
              <c:pt idx="756">
                <c:v>42916</c:v>
              </c:pt>
              <c:pt idx="757">
                <c:v>42919</c:v>
              </c:pt>
              <c:pt idx="758">
                <c:v>42920</c:v>
              </c:pt>
              <c:pt idx="759">
                <c:v>42921</c:v>
              </c:pt>
              <c:pt idx="760">
                <c:v>42922</c:v>
              </c:pt>
              <c:pt idx="761">
                <c:v>42923</c:v>
              </c:pt>
              <c:pt idx="762">
                <c:v>42926</c:v>
              </c:pt>
              <c:pt idx="763">
                <c:v>42927</c:v>
              </c:pt>
              <c:pt idx="764">
                <c:v>42928</c:v>
              </c:pt>
              <c:pt idx="765">
                <c:v>42929</c:v>
              </c:pt>
              <c:pt idx="766">
                <c:v>42930</c:v>
              </c:pt>
              <c:pt idx="767">
                <c:v>42933</c:v>
              </c:pt>
              <c:pt idx="768">
                <c:v>42934</c:v>
              </c:pt>
              <c:pt idx="769">
                <c:v>42935</c:v>
              </c:pt>
              <c:pt idx="770">
                <c:v>42936</c:v>
              </c:pt>
              <c:pt idx="771">
                <c:v>42937</c:v>
              </c:pt>
              <c:pt idx="772">
                <c:v>42940</c:v>
              </c:pt>
              <c:pt idx="773">
                <c:v>42941</c:v>
              </c:pt>
              <c:pt idx="774">
                <c:v>42942</c:v>
              </c:pt>
              <c:pt idx="775">
                <c:v>42943</c:v>
              </c:pt>
              <c:pt idx="776">
                <c:v>42944</c:v>
              </c:pt>
              <c:pt idx="777">
                <c:v>42947</c:v>
              </c:pt>
              <c:pt idx="778">
                <c:v>42948</c:v>
              </c:pt>
              <c:pt idx="779">
                <c:v>42949</c:v>
              </c:pt>
              <c:pt idx="780">
                <c:v>42950</c:v>
              </c:pt>
              <c:pt idx="781">
                <c:v>42951</c:v>
              </c:pt>
              <c:pt idx="782">
                <c:v>42954</c:v>
              </c:pt>
              <c:pt idx="783">
                <c:v>42955</c:v>
              </c:pt>
              <c:pt idx="784">
                <c:v>42956</c:v>
              </c:pt>
              <c:pt idx="785">
                <c:v>42957</c:v>
              </c:pt>
              <c:pt idx="786">
                <c:v>42958</c:v>
              </c:pt>
              <c:pt idx="787">
                <c:v>42961</c:v>
              </c:pt>
              <c:pt idx="788">
                <c:v>42962</c:v>
              </c:pt>
              <c:pt idx="789">
                <c:v>42963</c:v>
              </c:pt>
              <c:pt idx="790">
                <c:v>42964</c:v>
              </c:pt>
              <c:pt idx="791">
                <c:v>42965</c:v>
              </c:pt>
              <c:pt idx="792">
                <c:v>42968</c:v>
              </c:pt>
              <c:pt idx="793">
                <c:v>42969</c:v>
              </c:pt>
              <c:pt idx="794">
                <c:v>42970</c:v>
              </c:pt>
              <c:pt idx="795">
                <c:v>42971</c:v>
              </c:pt>
              <c:pt idx="796">
                <c:v>42972</c:v>
              </c:pt>
              <c:pt idx="797">
                <c:v>42975</c:v>
              </c:pt>
              <c:pt idx="798">
                <c:v>42976</c:v>
              </c:pt>
              <c:pt idx="799">
                <c:v>42977</c:v>
              </c:pt>
              <c:pt idx="800">
                <c:v>42978</c:v>
              </c:pt>
              <c:pt idx="801">
                <c:v>42979</c:v>
              </c:pt>
              <c:pt idx="802">
                <c:v>42982</c:v>
              </c:pt>
              <c:pt idx="803">
                <c:v>42983</c:v>
              </c:pt>
              <c:pt idx="804">
                <c:v>42984</c:v>
              </c:pt>
              <c:pt idx="805">
                <c:v>42985</c:v>
              </c:pt>
              <c:pt idx="806">
                <c:v>42986</c:v>
              </c:pt>
              <c:pt idx="807">
                <c:v>42989</c:v>
              </c:pt>
              <c:pt idx="808">
                <c:v>42990</c:v>
              </c:pt>
              <c:pt idx="809">
                <c:v>42991</c:v>
              </c:pt>
              <c:pt idx="810">
                <c:v>42992</c:v>
              </c:pt>
              <c:pt idx="811">
                <c:v>42993</c:v>
              </c:pt>
              <c:pt idx="812">
                <c:v>42996</c:v>
              </c:pt>
              <c:pt idx="813">
                <c:v>42997</c:v>
              </c:pt>
              <c:pt idx="814">
                <c:v>42998</c:v>
              </c:pt>
              <c:pt idx="815">
                <c:v>42999</c:v>
              </c:pt>
              <c:pt idx="816">
                <c:v>43000</c:v>
              </c:pt>
              <c:pt idx="817">
                <c:v>43003</c:v>
              </c:pt>
              <c:pt idx="818">
                <c:v>43004</c:v>
              </c:pt>
              <c:pt idx="819">
                <c:v>43005</c:v>
              </c:pt>
              <c:pt idx="820">
                <c:v>43006</c:v>
              </c:pt>
              <c:pt idx="821">
                <c:v>43007</c:v>
              </c:pt>
              <c:pt idx="822">
                <c:v>43010</c:v>
              </c:pt>
              <c:pt idx="823">
                <c:v>43011</c:v>
              </c:pt>
              <c:pt idx="824">
                <c:v>43012</c:v>
              </c:pt>
              <c:pt idx="825">
                <c:v>43013</c:v>
              </c:pt>
              <c:pt idx="826">
                <c:v>43014</c:v>
              </c:pt>
              <c:pt idx="827">
                <c:v>43017</c:v>
              </c:pt>
              <c:pt idx="828">
                <c:v>43018</c:v>
              </c:pt>
              <c:pt idx="829">
                <c:v>43019</c:v>
              </c:pt>
              <c:pt idx="830">
                <c:v>43020</c:v>
              </c:pt>
              <c:pt idx="831">
                <c:v>43021</c:v>
              </c:pt>
              <c:pt idx="832">
                <c:v>43024</c:v>
              </c:pt>
              <c:pt idx="833">
                <c:v>43025</c:v>
              </c:pt>
              <c:pt idx="834">
                <c:v>43026</c:v>
              </c:pt>
              <c:pt idx="835">
                <c:v>43027</c:v>
              </c:pt>
              <c:pt idx="836">
                <c:v>43028</c:v>
              </c:pt>
              <c:pt idx="837">
                <c:v>43031</c:v>
              </c:pt>
              <c:pt idx="838">
                <c:v>43032</c:v>
              </c:pt>
              <c:pt idx="839">
                <c:v>43033</c:v>
              </c:pt>
              <c:pt idx="840">
                <c:v>43034</c:v>
              </c:pt>
              <c:pt idx="841">
                <c:v>43035</c:v>
              </c:pt>
              <c:pt idx="842">
                <c:v>43038</c:v>
              </c:pt>
              <c:pt idx="843">
                <c:v>43039</c:v>
              </c:pt>
              <c:pt idx="844">
                <c:v>43040</c:v>
              </c:pt>
              <c:pt idx="845">
                <c:v>43041</c:v>
              </c:pt>
              <c:pt idx="846">
                <c:v>43042</c:v>
              </c:pt>
              <c:pt idx="847">
                <c:v>43045</c:v>
              </c:pt>
              <c:pt idx="848">
                <c:v>43046</c:v>
              </c:pt>
              <c:pt idx="849">
                <c:v>43047</c:v>
              </c:pt>
              <c:pt idx="850">
                <c:v>43048</c:v>
              </c:pt>
              <c:pt idx="851">
                <c:v>43049</c:v>
              </c:pt>
              <c:pt idx="852">
                <c:v>43052</c:v>
              </c:pt>
              <c:pt idx="853">
                <c:v>43053</c:v>
              </c:pt>
              <c:pt idx="854">
                <c:v>43054</c:v>
              </c:pt>
              <c:pt idx="855">
                <c:v>43055</c:v>
              </c:pt>
              <c:pt idx="856">
                <c:v>43056</c:v>
              </c:pt>
              <c:pt idx="857">
                <c:v>43059</c:v>
              </c:pt>
              <c:pt idx="858">
                <c:v>43060</c:v>
              </c:pt>
              <c:pt idx="859">
                <c:v>43061</c:v>
              </c:pt>
              <c:pt idx="860">
                <c:v>43062</c:v>
              </c:pt>
              <c:pt idx="861">
                <c:v>43063</c:v>
              </c:pt>
              <c:pt idx="862">
                <c:v>43066</c:v>
              </c:pt>
              <c:pt idx="863">
                <c:v>43067</c:v>
              </c:pt>
              <c:pt idx="864">
                <c:v>43068</c:v>
              </c:pt>
              <c:pt idx="865">
                <c:v>43069</c:v>
              </c:pt>
              <c:pt idx="866">
                <c:v>43070</c:v>
              </c:pt>
              <c:pt idx="867">
                <c:v>43073</c:v>
              </c:pt>
              <c:pt idx="868">
                <c:v>43074</c:v>
              </c:pt>
              <c:pt idx="869">
                <c:v>43075</c:v>
              </c:pt>
              <c:pt idx="870">
                <c:v>43076</c:v>
              </c:pt>
              <c:pt idx="871">
                <c:v>43077</c:v>
              </c:pt>
              <c:pt idx="872">
                <c:v>43080</c:v>
              </c:pt>
              <c:pt idx="873">
                <c:v>43081</c:v>
              </c:pt>
              <c:pt idx="874">
                <c:v>43082</c:v>
              </c:pt>
              <c:pt idx="875">
                <c:v>43083</c:v>
              </c:pt>
              <c:pt idx="876">
                <c:v>43084</c:v>
              </c:pt>
              <c:pt idx="877">
                <c:v>43087</c:v>
              </c:pt>
              <c:pt idx="878">
                <c:v>43088</c:v>
              </c:pt>
              <c:pt idx="879">
                <c:v>43089</c:v>
              </c:pt>
              <c:pt idx="880">
                <c:v>43090</c:v>
              </c:pt>
              <c:pt idx="881">
                <c:v>43091</c:v>
              </c:pt>
              <c:pt idx="882">
                <c:v>43096</c:v>
              </c:pt>
              <c:pt idx="883">
                <c:v>43097</c:v>
              </c:pt>
              <c:pt idx="884">
                <c:v>43098</c:v>
              </c:pt>
              <c:pt idx="885">
                <c:v>43102</c:v>
              </c:pt>
              <c:pt idx="886">
                <c:v>43103</c:v>
              </c:pt>
              <c:pt idx="887">
                <c:v>43104</c:v>
              </c:pt>
              <c:pt idx="888">
                <c:v>43105</c:v>
              </c:pt>
              <c:pt idx="889">
                <c:v>43108</c:v>
              </c:pt>
              <c:pt idx="890">
                <c:v>43109</c:v>
              </c:pt>
              <c:pt idx="891">
                <c:v>43110</c:v>
              </c:pt>
              <c:pt idx="892">
                <c:v>43111</c:v>
              </c:pt>
              <c:pt idx="893">
                <c:v>43112</c:v>
              </c:pt>
              <c:pt idx="894">
                <c:v>43115</c:v>
              </c:pt>
              <c:pt idx="895">
                <c:v>43116</c:v>
              </c:pt>
              <c:pt idx="896">
                <c:v>43117</c:v>
              </c:pt>
              <c:pt idx="897">
                <c:v>43118</c:v>
              </c:pt>
              <c:pt idx="898">
                <c:v>43119</c:v>
              </c:pt>
              <c:pt idx="899">
                <c:v>43122</c:v>
              </c:pt>
              <c:pt idx="900">
                <c:v>43123</c:v>
              </c:pt>
              <c:pt idx="901">
                <c:v>43124</c:v>
              </c:pt>
              <c:pt idx="902">
                <c:v>43125</c:v>
              </c:pt>
              <c:pt idx="903">
                <c:v>43129</c:v>
              </c:pt>
              <c:pt idx="904">
                <c:v>43130</c:v>
              </c:pt>
              <c:pt idx="905">
                <c:v>43131</c:v>
              </c:pt>
              <c:pt idx="906">
                <c:v>43132</c:v>
              </c:pt>
              <c:pt idx="907">
                <c:v>43133</c:v>
              </c:pt>
              <c:pt idx="908">
                <c:v>43136</c:v>
              </c:pt>
              <c:pt idx="909">
                <c:v>43137</c:v>
              </c:pt>
              <c:pt idx="910">
                <c:v>43138</c:v>
              </c:pt>
              <c:pt idx="911">
                <c:v>43139</c:v>
              </c:pt>
              <c:pt idx="912">
                <c:v>43140</c:v>
              </c:pt>
              <c:pt idx="913">
                <c:v>43143</c:v>
              </c:pt>
              <c:pt idx="914">
                <c:v>43144</c:v>
              </c:pt>
              <c:pt idx="915">
                <c:v>43145</c:v>
              </c:pt>
              <c:pt idx="916">
                <c:v>43146</c:v>
              </c:pt>
              <c:pt idx="917">
                <c:v>43147</c:v>
              </c:pt>
              <c:pt idx="918">
                <c:v>43150</c:v>
              </c:pt>
              <c:pt idx="919">
                <c:v>43151</c:v>
              </c:pt>
              <c:pt idx="920">
                <c:v>43152</c:v>
              </c:pt>
              <c:pt idx="921">
                <c:v>43153</c:v>
              </c:pt>
              <c:pt idx="922">
                <c:v>43154</c:v>
              </c:pt>
              <c:pt idx="923">
                <c:v>43157</c:v>
              </c:pt>
              <c:pt idx="924">
                <c:v>43158</c:v>
              </c:pt>
              <c:pt idx="925">
                <c:v>43159</c:v>
              </c:pt>
              <c:pt idx="926">
                <c:v>43160</c:v>
              </c:pt>
              <c:pt idx="927">
                <c:v>43161</c:v>
              </c:pt>
              <c:pt idx="928">
                <c:v>43164</c:v>
              </c:pt>
              <c:pt idx="929">
                <c:v>43165</c:v>
              </c:pt>
              <c:pt idx="930">
                <c:v>43166</c:v>
              </c:pt>
              <c:pt idx="931">
                <c:v>43167</c:v>
              </c:pt>
              <c:pt idx="932">
                <c:v>43168</c:v>
              </c:pt>
              <c:pt idx="933">
                <c:v>43171</c:v>
              </c:pt>
              <c:pt idx="934">
                <c:v>43172</c:v>
              </c:pt>
              <c:pt idx="935">
                <c:v>43173</c:v>
              </c:pt>
              <c:pt idx="936">
                <c:v>43174</c:v>
              </c:pt>
              <c:pt idx="937">
                <c:v>43175</c:v>
              </c:pt>
              <c:pt idx="938">
                <c:v>43178</c:v>
              </c:pt>
              <c:pt idx="939">
                <c:v>43179</c:v>
              </c:pt>
              <c:pt idx="940">
                <c:v>43180</c:v>
              </c:pt>
              <c:pt idx="941">
                <c:v>43181</c:v>
              </c:pt>
              <c:pt idx="942">
                <c:v>43182</c:v>
              </c:pt>
              <c:pt idx="943">
                <c:v>43185</c:v>
              </c:pt>
              <c:pt idx="944">
                <c:v>43186</c:v>
              </c:pt>
              <c:pt idx="945">
                <c:v>43187</c:v>
              </c:pt>
              <c:pt idx="946">
                <c:v>43188</c:v>
              </c:pt>
              <c:pt idx="947">
                <c:v>43193</c:v>
              </c:pt>
              <c:pt idx="948">
                <c:v>43194</c:v>
              </c:pt>
              <c:pt idx="949">
                <c:v>43195</c:v>
              </c:pt>
              <c:pt idx="950">
                <c:v>43196</c:v>
              </c:pt>
              <c:pt idx="951">
                <c:v>43199</c:v>
              </c:pt>
              <c:pt idx="952">
                <c:v>43200</c:v>
              </c:pt>
              <c:pt idx="953">
                <c:v>43201</c:v>
              </c:pt>
              <c:pt idx="954">
                <c:v>43202</c:v>
              </c:pt>
              <c:pt idx="955">
                <c:v>43203</c:v>
              </c:pt>
              <c:pt idx="956">
                <c:v>43206</c:v>
              </c:pt>
              <c:pt idx="957">
                <c:v>43207</c:v>
              </c:pt>
              <c:pt idx="958">
                <c:v>43208</c:v>
              </c:pt>
              <c:pt idx="959">
                <c:v>43209</c:v>
              </c:pt>
              <c:pt idx="960">
                <c:v>43210</c:v>
              </c:pt>
              <c:pt idx="961">
                <c:v>43213</c:v>
              </c:pt>
              <c:pt idx="962">
                <c:v>43214</c:v>
              </c:pt>
              <c:pt idx="963">
                <c:v>43216</c:v>
              </c:pt>
              <c:pt idx="964">
                <c:v>43217</c:v>
              </c:pt>
              <c:pt idx="965">
                <c:v>43220</c:v>
              </c:pt>
              <c:pt idx="966">
                <c:v>43221</c:v>
              </c:pt>
              <c:pt idx="967">
                <c:v>43222</c:v>
              </c:pt>
              <c:pt idx="968">
                <c:v>43223</c:v>
              </c:pt>
              <c:pt idx="969">
                <c:v>43224</c:v>
              </c:pt>
              <c:pt idx="970">
                <c:v>43227</c:v>
              </c:pt>
              <c:pt idx="971">
                <c:v>43228</c:v>
              </c:pt>
              <c:pt idx="972">
                <c:v>43229</c:v>
              </c:pt>
              <c:pt idx="973">
                <c:v>43230</c:v>
              </c:pt>
              <c:pt idx="974">
                <c:v>43231</c:v>
              </c:pt>
              <c:pt idx="975">
                <c:v>43234</c:v>
              </c:pt>
              <c:pt idx="976">
                <c:v>43235</c:v>
              </c:pt>
              <c:pt idx="977">
                <c:v>43236</c:v>
              </c:pt>
              <c:pt idx="978">
                <c:v>43237</c:v>
              </c:pt>
              <c:pt idx="979">
                <c:v>43238</c:v>
              </c:pt>
              <c:pt idx="980">
                <c:v>43241</c:v>
              </c:pt>
              <c:pt idx="981">
                <c:v>43242</c:v>
              </c:pt>
              <c:pt idx="982">
                <c:v>43243</c:v>
              </c:pt>
              <c:pt idx="983">
                <c:v>43244</c:v>
              </c:pt>
              <c:pt idx="984">
                <c:v>43245</c:v>
              </c:pt>
              <c:pt idx="985">
                <c:v>43248</c:v>
              </c:pt>
              <c:pt idx="986">
                <c:v>43249</c:v>
              </c:pt>
              <c:pt idx="987">
                <c:v>43250</c:v>
              </c:pt>
              <c:pt idx="988">
                <c:v>43251</c:v>
              </c:pt>
              <c:pt idx="989">
                <c:v>43252</c:v>
              </c:pt>
              <c:pt idx="990">
                <c:v>43255</c:v>
              </c:pt>
              <c:pt idx="991">
                <c:v>43256</c:v>
              </c:pt>
              <c:pt idx="992">
                <c:v>43257</c:v>
              </c:pt>
              <c:pt idx="993">
                <c:v>43258</c:v>
              </c:pt>
              <c:pt idx="994">
                <c:v>43259</c:v>
              </c:pt>
              <c:pt idx="995">
                <c:v>43263</c:v>
              </c:pt>
              <c:pt idx="996">
                <c:v>43264</c:v>
              </c:pt>
              <c:pt idx="997">
                <c:v>43265</c:v>
              </c:pt>
              <c:pt idx="998">
                <c:v>43266</c:v>
              </c:pt>
              <c:pt idx="999">
                <c:v>43269</c:v>
              </c:pt>
              <c:pt idx="1000">
                <c:v>43270</c:v>
              </c:pt>
              <c:pt idx="1001">
                <c:v>43271</c:v>
              </c:pt>
              <c:pt idx="1002">
                <c:v>43272</c:v>
              </c:pt>
              <c:pt idx="1003">
                <c:v>43273</c:v>
              </c:pt>
              <c:pt idx="1004">
                <c:v>43276</c:v>
              </c:pt>
              <c:pt idx="1005">
                <c:v>43277</c:v>
              </c:pt>
              <c:pt idx="1006">
                <c:v>43278</c:v>
              </c:pt>
              <c:pt idx="1007">
                <c:v>43279</c:v>
              </c:pt>
              <c:pt idx="1008">
                <c:v>43280</c:v>
              </c:pt>
              <c:pt idx="1009">
                <c:v>43283</c:v>
              </c:pt>
              <c:pt idx="1010">
                <c:v>43284</c:v>
              </c:pt>
              <c:pt idx="1011">
                <c:v>43285</c:v>
              </c:pt>
              <c:pt idx="1012">
                <c:v>43286</c:v>
              </c:pt>
              <c:pt idx="1013">
                <c:v>43287</c:v>
              </c:pt>
              <c:pt idx="1014">
                <c:v>43290</c:v>
              </c:pt>
              <c:pt idx="1015">
                <c:v>43291</c:v>
              </c:pt>
              <c:pt idx="1016">
                <c:v>43292</c:v>
              </c:pt>
              <c:pt idx="1017">
                <c:v>43293</c:v>
              </c:pt>
              <c:pt idx="1018">
                <c:v>43294</c:v>
              </c:pt>
              <c:pt idx="1019">
                <c:v>43297</c:v>
              </c:pt>
              <c:pt idx="1020">
                <c:v>43298</c:v>
              </c:pt>
              <c:pt idx="1021">
                <c:v>43299</c:v>
              </c:pt>
              <c:pt idx="1022">
                <c:v>43300</c:v>
              </c:pt>
              <c:pt idx="1023">
                <c:v>43301</c:v>
              </c:pt>
              <c:pt idx="1024">
                <c:v>43304</c:v>
              </c:pt>
              <c:pt idx="1025">
                <c:v>43305</c:v>
              </c:pt>
              <c:pt idx="1026">
                <c:v>43306</c:v>
              </c:pt>
              <c:pt idx="1027">
                <c:v>43307</c:v>
              </c:pt>
              <c:pt idx="1028">
                <c:v>43308</c:v>
              </c:pt>
              <c:pt idx="1029">
                <c:v>43311</c:v>
              </c:pt>
              <c:pt idx="1030">
                <c:v>43312</c:v>
              </c:pt>
              <c:pt idx="1031">
                <c:v>43313</c:v>
              </c:pt>
              <c:pt idx="1032">
                <c:v>43314</c:v>
              </c:pt>
              <c:pt idx="1033">
                <c:v>43315</c:v>
              </c:pt>
              <c:pt idx="1034">
                <c:v>43318</c:v>
              </c:pt>
              <c:pt idx="1035">
                <c:v>43319</c:v>
              </c:pt>
              <c:pt idx="1036">
                <c:v>43320</c:v>
              </c:pt>
              <c:pt idx="1037">
                <c:v>43321</c:v>
              </c:pt>
              <c:pt idx="1038">
                <c:v>43322</c:v>
              </c:pt>
              <c:pt idx="1039">
                <c:v>43325</c:v>
              </c:pt>
              <c:pt idx="1040">
                <c:v>43326</c:v>
              </c:pt>
              <c:pt idx="1041">
                <c:v>43327</c:v>
              </c:pt>
              <c:pt idx="1042">
                <c:v>43328</c:v>
              </c:pt>
              <c:pt idx="1043">
                <c:v>43329</c:v>
              </c:pt>
              <c:pt idx="1044">
                <c:v>43332</c:v>
              </c:pt>
              <c:pt idx="1045">
                <c:v>43333</c:v>
              </c:pt>
              <c:pt idx="1046">
                <c:v>43334</c:v>
              </c:pt>
              <c:pt idx="1047">
                <c:v>43335</c:v>
              </c:pt>
              <c:pt idx="1048">
                <c:v>43336</c:v>
              </c:pt>
              <c:pt idx="1049">
                <c:v>43339</c:v>
              </c:pt>
              <c:pt idx="1050">
                <c:v>43340</c:v>
              </c:pt>
              <c:pt idx="1051">
                <c:v>43341</c:v>
              </c:pt>
              <c:pt idx="1052">
                <c:v>43342</c:v>
              </c:pt>
              <c:pt idx="1053">
                <c:v>43343</c:v>
              </c:pt>
              <c:pt idx="1054">
                <c:v>43346</c:v>
              </c:pt>
              <c:pt idx="1055">
                <c:v>43347</c:v>
              </c:pt>
              <c:pt idx="1056">
                <c:v>43348</c:v>
              </c:pt>
              <c:pt idx="1057">
                <c:v>43349</c:v>
              </c:pt>
              <c:pt idx="1058">
                <c:v>43350</c:v>
              </c:pt>
              <c:pt idx="1059">
                <c:v>43353</c:v>
              </c:pt>
              <c:pt idx="1060">
                <c:v>43354</c:v>
              </c:pt>
              <c:pt idx="1061">
                <c:v>43355</c:v>
              </c:pt>
              <c:pt idx="1062">
                <c:v>43356</c:v>
              </c:pt>
              <c:pt idx="1063">
                <c:v>43357</c:v>
              </c:pt>
              <c:pt idx="1064">
                <c:v>43360</c:v>
              </c:pt>
              <c:pt idx="1065">
                <c:v>43361</c:v>
              </c:pt>
              <c:pt idx="1066">
                <c:v>43362</c:v>
              </c:pt>
              <c:pt idx="1067">
                <c:v>43363</c:v>
              </c:pt>
              <c:pt idx="1068">
                <c:v>43364</c:v>
              </c:pt>
              <c:pt idx="1069">
                <c:v>43367</c:v>
              </c:pt>
              <c:pt idx="1070">
                <c:v>43368</c:v>
              </c:pt>
              <c:pt idx="1071">
                <c:v>43369</c:v>
              </c:pt>
              <c:pt idx="1072">
                <c:v>43370</c:v>
              </c:pt>
              <c:pt idx="1073">
                <c:v>43371</c:v>
              </c:pt>
              <c:pt idx="1074">
                <c:v>43374</c:v>
              </c:pt>
              <c:pt idx="1075">
                <c:v>43375</c:v>
              </c:pt>
              <c:pt idx="1076">
                <c:v>43376</c:v>
              </c:pt>
              <c:pt idx="1077">
                <c:v>43377</c:v>
              </c:pt>
              <c:pt idx="1078">
                <c:v>43378</c:v>
              </c:pt>
              <c:pt idx="1079">
                <c:v>43381</c:v>
              </c:pt>
              <c:pt idx="1080">
                <c:v>43382</c:v>
              </c:pt>
              <c:pt idx="1081">
                <c:v>43383</c:v>
              </c:pt>
              <c:pt idx="1082">
                <c:v>43384</c:v>
              </c:pt>
              <c:pt idx="1083">
                <c:v>43385</c:v>
              </c:pt>
              <c:pt idx="1084">
                <c:v>43388</c:v>
              </c:pt>
              <c:pt idx="1085">
                <c:v>43389</c:v>
              </c:pt>
              <c:pt idx="1086">
                <c:v>43390</c:v>
              </c:pt>
              <c:pt idx="1087">
                <c:v>43391</c:v>
              </c:pt>
              <c:pt idx="1088">
                <c:v>43392</c:v>
              </c:pt>
              <c:pt idx="1089">
                <c:v>43395</c:v>
              </c:pt>
              <c:pt idx="1090">
                <c:v>43396</c:v>
              </c:pt>
              <c:pt idx="1091">
                <c:v>43397</c:v>
              </c:pt>
              <c:pt idx="1092">
                <c:v>43398</c:v>
              </c:pt>
              <c:pt idx="1093">
                <c:v>43399</c:v>
              </c:pt>
              <c:pt idx="1094">
                <c:v>43402</c:v>
              </c:pt>
              <c:pt idx="1095">
                <c:v>43403</c:v>
              </c:pt>
              <c:pt idx="1096">
                <c:v>43404</c:v>
              </c:pt>
              <c:pt idx="1097">
                <c:v>43405</c:v>
              </c:pt>
              <c:pt idx="1098">
                <c:v>43646</c:v>
              </c:pt>
              <c:pt idx="1099">
                <c:v>43647</c:v>
              </c:pt>
              <c:pt idx="1100">
                <c:v>43648</c:v>
              </c:pt>
              <c:pt idx="1101">
                <c:v>44012</c:v>
              </c:pt>
              <c:pt idx="1102">
                <c:v>44377</c:v>
              </c:pt>
              <c:pt idx="1103">
                <c:v>44742</c:v>
              </c:pt>
              <c:pt idx="1104">
                <c:v>45107</c:v>
              </c:pt>
              <c:pt idx="1105">
                <c:v>45473</c:v>
              </c:pt>
            </c:numLit>
          </c:xVal>
          <c:yVal>
            <c:numLit>
              <c:formatCode>General</c:formatCode>
              <c:ptCount val="1106"/>
              <c:pt idx="0">
                <c:v>4.21</c:v>
              </c:pt>
              <c:pt idx="1">
                <c:v>4.21</c:v>
              </c:pt>
              <c:pt idx="2">
                <c:v>4.21</c:v>
              </c:pt>
              <c:pt idx="3">
                <c:v>4.21</c:v>
              </c:pt>
              <c:pt idx="4">
                <c:v>4.21</c:v>
              </c:pt>
              <c:pt idx="5">
                <c:v>4.21</c:v>
              </c:pt>
              <c:pt idx="6">
                <c:v>4.21</c:v>
              </c:pt>
              <c:pt idx="7">
                <c:v>4.21</c:v>
              </c:pt>
              <c:pt idx="8">
                <c:v>4.21</c:v>
              </c:pt>
              <c:pt idx="9">
                <c:v>4.21</c:v>
              </c:pt>
              <c:pt idx="10">
                <c:v>4.21</c:v>
              </c:pt>
              <c:pt idx="11">
                <c:v>4.21</c:v>
              </c:pt>
              <c:pt idx="12">
                <c:v>4.21</c:v>
              </c:pt>
              <c:pt idx="13">
                <c:v>4.21</c:v>
              </c:pt>
              <c:pt idx="14">
                <c:v>4.21</c:v>
              </c:pt>
              <c:pt idx="15">
                <c:v>4.21</c:v>
              </c:pt>
              <c:pt idx="16">
                <c:v>4.21</c:v>
              </c:pt>
              <c:pt idx="17">
                <c:v>4.21</c:v>
              </c:pt>
              <c:pt idx="18">
                <c:v>4.21</c:v>
              </c:pt>
              <c:pt idx="19">
                <c:v>4.21</c:v>
              </c:pt>
              <c:pt idx="20">
                <c:v>4.21</c:v>
              </c:pt>
              <c:pt idx="21">
                <c:v>4.21</c:v>
              </c:pt>
              <c:pt idx="22">
                <c:v>4.21</c:v>
              </c:pt>
              <c:pt idx="23">
                <c:v>4.21</c:v>
              </c:pt>
              <c:pt idx="24">
                <c:v>4.21</c:v>
              </c:pt>
              <c:pt idx="25">
                <c:v>4.21</c:v>
              </c:pt>
              <c:pt idx="26">
                <c:v>4.21</c:v>
              </c:pt>
              <c:pt idx="27">
                <c:v>4.21</c:v>
              </c:pt>
              <c:pt idx="28">
                <c:v>4.21</c:v>
              </c:pt>
              <c:pt idx="29">
                <c:v>4.21</c:v>
              </c:pt>
              <c:pt idx="30">
                <c:v>4.21</c:v>
              </c:pt>
              <c:pt idx="31">
                <c:v>4.21</c:v>
              </c:pt>
              <c:pt idx="32">
                <c:v>4.21</c:v>
              </c:pt>
              <c:pt idx="33">
                <c:v>4.21</c:v>
              </c:pt>
              <c:pt idx="34">
                <c:v>4.21</c:v>
              </c:pt>
              <c:pt idx="35">
                <c:v>4.21</c:v>
              </c:pt>
              <c:pt idx="36">
                <c:v>4.21</c:v>
              </c:pt>
              <c:pt idx="37">
                <c:v>4.21</c:v>
              </c:pt>
              <c:pt idx="38">
                <c:v>4.21</c:v>
              </c:pt>
              <c:pt idx="39">
                <c:v>4.21</c:v>
              </c:pt>
              <c:pt idx="40">
                <c:v>4.21</c:v>
              </c:pt>
              <c:pt idx="41">
                <c:v>4.21</c:v>
              </c:pt>
              <c:pt idx="42">
                <c:v>4.21</c:v>
              </c:pt>
              <c:pt idx="43">
                <c:v>4.21</c:v>
              </c:pt>
              <c:pt idx="44">
                <c:v>4.21</c:v>
              </c:pt>
              <c:pt idx="45">
                <c:v>4.21</c:v>
              </c:pt>
              <c:pt idx="46">
                <c:v>4.21</c:v>
              </c:pt>
              <c:pt idx="47">
                <c:v>4.21</c:v>
              </c:pt>
              <c:pt idx="48">
                <c:v>4.21</c:v>
              </c:pt>
              <c:pt idx="49">
                <c:v>4.21</c:v>
              </c:pt>
              <c:pt idx="50">
                <c:v>4.21</c:v>
              </c:pt>
              <c:pt idx="51">
                <c:v>4.21</c:v>
              </c:pt>
              <c:pt idx="52">
                <c:v>4.21</c:v>
              </c:pt>
              <c:pt idx="53">
                <c:v>4.21</c:v>
              </c:pt>
              <c:pt idx="54">
                <c:v>4.21</c:v>
              </c:pt>
              <c:pt idx="55">
                <c:v>4.21</c:v>
              </c:pt>
              <c:pt idx="56">
                <c:v>4.21</c:v>
              </c:pt>
              <c:pt idx="57">
                <c:v>4.21</c:v>
              </c:pt>
              <c:pt idx="58">
                <c:v>4.21</c:v>
              </c:pt>
              <c:pt idx="59">
                <c:v>4.21</c:v>
              </c:pt>
              <c:pt idx="60">
                <c:v>4.21</c:v>
              </c:pt>
              <c:pt idx="61">
                <c:v>4.21</c:v>
              </c:pt>
              <c:pt idx="62">
                <c:v>4.21</c:v>
              </c:pt>
              <c:pt idx="63">
                <c:v>4.21</c:v>
              </c:pt>
              <c:pt idx="64">
                <c:v>4.21</c:v>
              </c:pt>
              <c:pt idx="65">
                <c:v>4.21</c:v>
              </c:pt>
              <c:pt idx="66">
                <c:v>4.21</c:v>
              </c:pt>
              <c:pt idx="67">
                <c:v>4.21</c:v>
              </c:pt>
              <c:pt idx="68">
                <c:v>4.21</c:v>
              </c:pt>
              <c:pt idx="69">
                <c:v>4.21</c:v>
              </c:pt>
              <c:pt idx="70">
                <c:v>4.21</c:v>
              </c:pt>
              <c:pt idx="71">
                <c:v>4.21</c:v>
              </c:pt>
              <c:pt idx="72">
                <c:v>4.21</c:v>
              </c:pt>
              <c:pt idx="73">
                <c:v>4.21</c:v>
              </c:pt>
              <c:pt idx="74">
                <c:v>4.21</c:v>
              </c:pt>
              <c:pt idx="75">
                <c:v>4.21</c:v>
              </c:pt>
              <c:pt idx="76">
                <c:v>4.21</c:v>
              </c:pt>
              <c:pt idx="77">
                <c:v>4.21</c:v>
              </c:pt>
              <c:pt idx="78">
                <c:v>4.21</c:v>
              </c:pt>
              <c:pt idx="79">
                <c:v>4.21</c:v>
              </c:pt>
              <c:pt idx="80">
                <c:v>4.21</c:v>
              </c:pt>
              <c:pt idx="81">
                <c:v>4.21</c:v>
              </c:pt>
              <c:pt idx="82">
                <c:v>4.21</c:v>
              </c:pt>
              <c:pt idx="83">
                <c:v>4.21</c:v>
              </c:pt>
              <c:pt idx="84">
                <c:v>4.21</c:v>
              </c:pt>
              <c:pt idx="85">
                <c:v>4.21</c:v>
              </c:pt>
              <c:pt idx="86">
                <c:v>4.21</c:v>
              </c:pt>
              <c:pt idx="87">
                <c:v>4.21</c:v>
              </c:pt>
              <c:pt idx="88">
                <c:v>4.21</c:v>
              </c:pt>
              <c:pt idx="89">
                <c:v>4.21</c:v>
              </c:pt>
              <c:pt idx="90">
                <c:v>4.21</c:v>
              </c:pt>
              <c:pt idx="91">
                <c:v>4.21</c:v>
              </c:pt>
              <c:pt idx="92">
                <c:v>4.21</c:v>
              </c:pt>
              <c:pt idx="93">
                <c:v>4.21</c:v>
              </c:pt>
              <c:pt idx="94">
                <c:v>4.21</c:v>
              </c:pt>
              <c:pt idx="95">
                <c:v>4.21</c:v>
              </c:pt>
              <c:pt idx="96">
                <c:v>4.21</c:v>
              </c:pt>
              <c:pt idx="97">
                <c:v>4.21</c:v>
              </c:pt>
              <c:pt idx="98">
                <c:v>4.21</c:v>
              </c:pt>
              <c:pt idx="99">
                <c:v>4.21</c:v>
              </c:pt>
              <c:pt idx="100">
                <c:v>4.21</c:v>
              </c:pt>
              <c:pt idx="101">
                <c:v>4.21</c:v>
              </c:pt>
              <c:pt idx="102">
                <c:v>4.21</c:v>
              </c:pt>
              <c:pt idx="103">
                <c:v>4.21</c:v>
              </c:pt>
              <c:pt idx="104">
                <c:v>4.21</c:v>
              </c:pt>
              <c:pt idx="105">
                <c:v>4.21</c:v>
              </c:pt>
              <c:pt idx="106">
                <c:v>4.21</c:v>
              </c:pt>
              <c:pt idx="107">
                <c:v>4.21</c:v>
              </c:pt>
              <c:pt idx="108">
                <c:v>4.21</c:v>
              </c:pt>
              <c:pt idx="109">
                <c:v>4.21</c:v>
              </c:pt>
              <c:pt idx="110">
                <c:v>4.21</c:v>
              </c:pt>
              <c:pt idx="111">
                <c:v>4.21</c:v>
              </c:pt>
              <c:pt idx="112">
                <c:v>4.21</c:v>
              </c:pt>
              <c:pt idx="113">
                <c:v>4.21</c:v>
              </c:pt>
              <c:pt idx="114">
                <c:v>4.21</c:v>
              </c:pt>
              <c:pt idx="115">
                <c:v>4.21</c:v>
              </c:pt>
              <c:pt idx="116">
                <c:v>4.21</c:v>
              </c:pt>
              <c:pt idx="117">
                <c:v>4.21</c:v>
              </c:pt>
              <c:pt idx="118">
                <c:v>4.21</c:v>
              </c:pt>
              <c:pt idx="119">
                <c:v>4.21</c:v>
              </c:pt>
              <c:pt idx="120">
                <c:v>4.21</c:v>
              </c:pt>
              <c:pt idx="121">
                <c:v>4.21</c:v>
              </c:pt>
              <c:pt idx="122">
                <c:v>4.21</c:v>
              </c:pt>
              <c:pt idx="123">
                <c:v>4.21</c:v>
              </c:pt>
              <c:pt idx="124">
                <c:v>4.21</c:v>
              </c:pt>
              <c:pt idx="125">
                <c:v>4.21</c:v>
              </c:pt>
              <c:pt idx="126">
                <c:v>4.21</c:v>
              </c:pt>
              <c:pt idx="127">
                <c:v>4.21</c:v>
              </c:pt>
              <c:pt idx="128">
                <c:v>4.21</c:v>
              </c:pt>
              <c:pt idx="129">
                <c:v>4.21</c:v>
              </c:pt>
              <c:pt idx="130">
                <c:v>4.21</c:v>
              </c:pt>
              <c:pt idx="131">
                <c:v>4.21</c:v>
              </c:pt>
              <c:pt idx="132">
                <c:v>4.21</c:v>
              </c:pt>
              <c:pt idx="133">
                <c:v>4.21</c:v>
              </c:pt>
              <c:pt idx="134">
                <c:v>4.21</c:v>
              </c:pt>
              <c:pt idx="135">
                <c:v>4.21</c:v>
              </c:pt>
              <c:pt idx="136">
                <c:v>4.21</c:v>
              </c:pt>
              <c:pt idx="137">
                <c:v>4.21</c:v>
              </c:pt>
              <c:pt idx="138">
                <c:v>4.21</c:v>
              </c:pt>
              <c:pt idx="139">
                <c:v>4.21</c:v>
              </c:pt>
              <c:pt idx="140">
                <c:v>4.21</c:v>
              </c:pt>
              <c:pt idx="141">
                <c:v>4.21</c:v>
              </c:pt>
              <c:pt idx="142">
                <c:v>4.21</c:v>
              </c:pt>
              <c:pt idx="143">
                <c:v>4.21</c:v>
              </c:pt>
              <c:pt idx="144">
                <c:v>4.21</c:v>
              </c:pt>
              <c:pt idx="145">
                <c:v>4.21</c:v>
              </c:pt>
              <c:pt idx="146">
                <c:v>4.21</c:v>
              </c:pt>
              <c:pt idx="147">
                <c:v>4.21</c:v>
              </c:pt>
              <c:pt idx="148">
                <c:v>4.21</c:v>
              </c:pt>
              <c:pt idx="149">
                <c:v>4.21</c:v>
              </c:pt>
              <c:pt idx="150">
                <c:v>4.21</c:v>
              </c:pt>
              <c:pt idx="151">
                <c:v>4.21</c:v>
              </c:pt>
              <c:pt idx="152">
                <c:v>4.21</c:v>
              </c:pt>
              <c:pt idx="153">
                <c:v>4.21</c:v>
              </c:pt>
              <c:pt idx="154">
                <c:v>4.21</c:v>
              </c:pt>
              <c:pt idx="155">
                <c:v>4.21</c:v>
              </c:pt>
              <c:pt idx="156">
                <c:v>4.21</c:v>
              </c:pt>
              <c:pt idx="157">
                <c:v>4.21</c:v>
              </c:pt>
              <c:pt idx="158">
                <c:v>4.21</c:v>
              </c:pt>
              <c:pt idx="159">
                <c:v>4.21</c:v>
              </c:pt>
              <c:pt idx="160">
                <c:v>4.21</c:v>
              </c:pt>
              <c:pt idx="161">
                <c:v>4.21</c:v>
              </c:pt>
              <c:pt idx="162">
                <c:v>4.21</c:v>
              </c:pt>
              <c:pt idx="163">
                <c:v>4.21</c:v>
              </c:pt>
              <c:pt idx="164">
                <c:v>4.21</c:v>
              </c:pt>
              <c:pt idx="165">
                <c:v>4.21</c:v>
              </c:pt>
              <c:pt idx="166">
                <c:v>4.21</c:v>
              </c:pt>
              <c:pt idx="167">
                <c:v>4.21</c:v>
              </c:pt>
              <c:pt idx="168">
                <c:v>4.21</c:v>
              </c:pt>
              <c:pt idx="169">
                <c:v>4.21</c:v>
              </c:pt>
              <c:pt idx="170">
                <c:v>4.21</c:v>
              </c:pt>
              <c:pt idx="171">
                <c:v>4.21</c:v>
              </c:pt>
              <c:pt idx="172">
                <c:v>4.21</c:v>
              </c:pt>
              <c:pt idx="173">
                <c:v>4.21</c:v>
              </c:pt>
              <c:pt idx="174">
                <c:v>4.21</c:v>
              </c:pt>
              <c:pt idx="175">
                <c:v>4.21</c:v>
              </c:pt>
              <c:pt idx="176">
                <c:v>4.21</c:v>
              </c:pt>
              <c:pt idx="177">
                <c:v>4.21</c:v>
              </c:pt>
              <c:pt idx="178">
                <c:v>4.21</c:v>
              </c:pt>
              <c:pt idx="179">
                <c:v>4.21</c:v>
              </c:pt>
              <c:pt idx="180">
                <c:v>4.21</c:v>
              </c:pt>
              <c:pt idx="181">
                <c:v>4.21</c:v>
              </c:pt>
              <c:pt idx="182">
                <c:v>4.21</c:v>
              </c:pt>
              <c:pt idx="183">
                <c:v>4.21</c:v>
              </c:pt>
              <c:pt idx="184">
                <c:v>4.21</c:v>
              </c:pt>
              <c:pt idx="185">
                <c:v>4.21</c:v>
              </c:pt>
              <c:pt idx="186">
                <c:v>4.21</c:v>
              </c:pt>
              <c:pt idx="187">
                <c:v>4.21</c:v>
              </c:pt>
              <c:pt idx="188">
                <c:v>4.21</c:v>
              </c:pt>
              <c:pt idx="189">
                <c:v>4.21</c:v>
              </c:pt>
              <c:pt idx="190">
                <c:v>4.21</c:v>
              </c:pt>
              <c:pt idx="191">
                <c:v>4.21</c:v>
              </c:pt>
              <c:pt idx="192">
                <c:v>4.21</c:v>
              </c:pt>
              <c:pt idx="193">
                <c:v>4.21</c:v>
              </c:pt>
              <c:pt idx="194">
                <c:v>4.21</c:v>
              </c:pt>
              <c:pt idx="195">
                <c:v>4.21</c:v>
              </c:pt>
              <c:pt idx="196">
                <c:v>4.21</c:v>
              </c:pt>
              <c:pt idx="197">
                <c:v>4.21</c:v>
              </c:pt>
              <c:pt idx="198">
                <c:v>4.21</c:v>
              </c:pt>
              <c:pt idx="199">
                <c:v>4.21</c:v>
              </c:pt>
              <c:pt idx="200">
                <c:v>4.21</c:v>
              </c:pt>
              <c:pt idx="201">
                <c:v>4.21</c:v>
              </c:pt>
              <c:pt idx="202">
                <c:v>4.21</c:v>
              </c:pt>
              <c:pt idx="203">
                <c:v>4.21</c:v>
              </c:pt>
              <c:pt idx="204">
                <c:v>4.21</c:v>
              </c:pt>
              <c:pt idx="205">
                <c:v>4.21</c:v>
              </c:pt>
              <c:pt idx="206">
                <c:v>4.21</c:v>
              </c:pt>
              <c:pt idx="207">
                <c:v>4.21</c:v>
              </c:pt>
              <c:pt idx="208">
                <c:v>4.21</c:v>
              </c:pt>
              <c:pt idx="209">
                <c:v>4.21</c:v>
              </c:pt>
              <c:pt idx="210">
                <c:v>4.21</c:v>
              </c:pt>
              <c:pt idx="211">
                <c:v>4.21</c:v>
              </c:pt>
              <c:pt idx="212">
                <c:v>4.21</c:v>
              </c:pt>
              <c:pt idx="213">
                <c:v>4.21</c:v>
              </c:pt>
              <c:pt idx="214">
                <c:v>4.21</c:v>
              </c:pt>
              <c:pt idx="215">
                <c:v>4.21</c:v>
              </c:pt>
              <c:pt idx="216">
                <c:v>4.21</c:v>
              </c:pt>
              <c:pt idx="217">
                <c:v>4.21</c:v>
              </c:pt>
              <c:pt idx="218">
                <c:v>4.21</c:v>
              </c:pt>
              <c:pt idx="219">
                <c:v>4.21</c:v>
              </c:pt>
              <c:pt idx="220">
                <c:v>4.21</c:v>
              </c:pt>
              <c:pt idx="221">
                <c:v>4.21</c:v>
              </c:pt>
              <c:pt idx="222">
                <c:v>4.21</c:v>
              </c:pt>
              <c:pt idx="223">
                <c:v>4.21</c:v>
              </c:pt>
              <c:pt idx="224">
                <c:v>4.21</c:v>
              </c:pt>
              <c:pt idx="225">
                <c:v>4.21</c:v>
              </c:pt>
              <c:pt idx="226">
                <c:v>4.21</c:v>
              </c:pt>
              <c:pt idx="227">
                <c:v>4.21</c:v>
              </c:pt>
              <c:pt idx="228">
                <c:v>4.21</c:v>
              </c:pt>
              <c:pt idx="229">
                <c:v>4.21</c:v>
              </c:pt>
              <c:pt idx="230">
                <c:v>4.21</c:v>
              </c:pt>
              <c:pt idx="231">
                <c:v>4.21</c:v>
              </c:pt>
              <c:pt idx="232">
                <c:v>4.21</c:v>
              </c:pt>
              <c:pt idx="233">
                <c:v>4.21</c:v>
              </c:pt>
              <c:pt idx="234">
                <c:v>4.21</c:v>
              </c:pt>
              <c:pt idx="235">
                <c:v>4.21</c:v>
              </c:pt>
              <c:pt idx="236">
                <c:v>4.21</c:v>
              </c:pt>
              <c:pt idx="237">
                <c:v>4.21</c:v>
              </c:pt>
              <c:pt idx="238">
                <c:v>4.21</c:v>
              </c:pt>
              <c:pt idx="239">
                <c:v>4.21</c:v>
              </c:pt>
              <c:pt idx="240">
                <c:v>4.21</c:v>
              </c:pt>
              <c:pt idx="241">
                <c:v>4.21</c:v>
              </c:pt>
              <c:pt idx="242">
                <c:v>4.21</c:v>
              </c:pt>
              <c:pt idx="243">
                <c:v>4.21</c:v>
              </c:pt>
              <c:pt idx="244">
                <c:v>4.21</c:v>
              </c:pt>
              <c:pt idx="245">
                <c:v>4.21</c:v>
              </c:pt>
              <c:pt idx="246">
                <c:v>4.21</c:v>
              </c:pt>
              <c:pt idx="247">
                <c:v>4.21</c:v>
              </c:pt>
              <c:pt idx="248">
                <c:v>4.21</c:v>
              </c:pt>
              <c:pt idx="249">
                <c:v>4.21</c:v>
              </c:pt>
              <c:pt idx="250">
                <c:v>4.21</c:v>
              </c:pt>
              <c:pt idx="251">
                <c:v>4.21</c:v>
              </c:pt>
              <c:pt idx="252">
                <c:v>4.21</c:v>
              </c:pt>
              <c:pt idx="253">
                <c:v>4.21</c:v>
              </c:pt>
              <c:pt idx="254">
                <c:v>4.21</c:v>
              </c:pt>
              <c:pt idx="255">
                <c:v>4.21</c:v>
              </c:pt>
              <c:pt idx="256">
                <c:v>4.21</c:v>
              </c:pt>
              <c:pt idx="257">
                <c:v>4.21</c:v>
              </c:pt>
              <c:pt idx="258">
                <c:v>4.21</c:v>
              </c:pt>
              <c:pt idx="259">
                <c:v>4.21</c:v>
              </c:pt>
              <c:pt idx="260">
                <c:v>4.21</c:v>
              </c:pt>
              <c:pt idx="261">
                <c:v>4.21</c:v>
              </c:pt>
              <c:pt idx="262">
                <c:v>4.21</c:v>
              </c:pt>
              <c:pt idx="263">
                <c:v>4.21</c:v>
              </c:pt>
              <c:pt idx="264">
                <c:v>4.21</c:v>
              </c:pt>
              <c:pt idx="265">
                <c:v>4.21</c:v>
              </c:pt>
              <c:pt idx="266">
                <c:v>4.21</c:v>
              </c:pt>
              <c:pt idx="267">
                <c:v>4.21</c:v>
              </c:pt>
              <c:pt idx="268">
                <c:v>4.21</c:v>
              </c:pt>
              <c:pt idx="269">
                <c:v>4.21</c:v>
              </c:pt>
              <c:pt idx="270">
                <c:v>4.21</c:v>
              </c:pt>
              <c:pt idx="271">
                <c:v>4.21</c:v>
              </c:pt>
              <c:pt idx="272">
                <c:v>4.21</c:v>
              </c:pt>
              <c:pt idx="273">
                <c:v>4.21</c:v>
              </c:pt>
              <c:pt idx="274">
                <c:v>4.21</c:v>
              </c:pt>
              <c:pt idx="275">
                <c:v>4.21</c:v>
              </c:pt>
              <c:pt idx="276">
                <c:v>4.21</c:v>
              </c:pt>
              <c:pt idx="277">
                <c:v>4.21</c:v>
              </c:pt>
              <c:pt idx="278">
                <c:v>4.21</c:v>
              </c:pt>
              <c:pt idx="279">
                <c:v>4.21</c:v>
              </c:pt>
              <c:pt idx="280">
                <c:v>4.21</c:v>
              </c:pt>
              <c:pt idx="281">
                <c:v>4.21</c:v>
              </c:pt>
              <c:pt idx="282">
                <c:v>4.21</c:v>
              </c:pt>
              <c:pt idx="283">
                <c:v>4.21</c:v>
              </c:pt>
              <c:pt idx="284">
                <c:v>4.21</c:v>
              </c:pt>
              <c:pt idx="285">
                <c:v>4.21</c:v>
              </c:pt>
              <c:pt idx="286">
                <c:v>4.21</c:v>
              </c:pt>
              <c:pt idx="287">
                <c:v>4.21</c:v>
              </c:pt>
              <c:pt idx="288">
                <c:v>4.21</c:v>
              </c:pt>
              <c:pt idx="289">
                <c:v>4.21</c:v>
              </c:pt>
              <c:pt idx="290">
                <c:v>4.21</c:v>
              </c:pt>
              <c:pt idx="291">
                <c:v>4.21</c:v>
              </c:pt>
              <c:pt idx="292">
                <c:v>4.21</c:v>
              </c:pt>
              <c:pt idx="293">
                <c:v>4.21</c:v>
              </c:pt>
              <c:pt idx="294">
                <c:v>4.21</c:v>
              </c:pt>
              <c:pt idx="295">
                <c:v>4.21</c:v>
              </c:pt>
              <c:pt idx="296">
                <c:v>4.21</c:v>
              </c:pt>
              <c:pt idx="297">
                <c:v>4.21</c:v>
              </c:pt>
              <c:pt idx="298">
                <c:v>4.21</c:v>
              </c:pt>
              <c:pt idx="299">
                <c:v>4.21</c:v>
              </c:pt>
              <c:pt idx="300">
                <c:v>4.21</c:v>
              </c:pt>
              <c:pt idx="301">
                <c:v>4.21</c:v>
              </c:pt>
              <c:pt idx="302">
                <c:v>4.21</c:v>
              </c:pt>
              <c:pt idx="303">
                <c:v>4.21</c:v>
              </c:pt>
              <c:pt idx="304">
                <c:v>4.21</c:v>
              </c:pt>
              <c:pt idx="305">
                <c:v>4.21</c:v>
              </c:pt>
              <c:pt idx="306">
                <c:v>4.21</c:v>
              </c:pt>
              <c:pt idx="307">
                <c:v>4.21</c:v>
              </c:pt>
              <c:pt idx="308">
                <c:v>4.21</c:v>
              </c:pt>
              <c:pt idx="309">
                <c:v>4.21</c:v>
              </c:pt>
              <c:pt idx="310">
                <c:v>4.21</c:v>
              </c:pt>
              <c:pt idx="311">
                <c:v>4.21</c:v>
              </c:pt>
              <c:pt idx="312">
                <c:v>4.21</c:v>
              </c:pt>
              <c:pt idx="313">
                <c:v>4.21</c:v>
              </c:pt>
              <c:pt idx="314">
                <c:v>4.21</c:v>
              </c:pt>
              <c:pt idx="315">
                <c:v>4.21</c:v>
              </c:pt>
              <c:pt idx="316">
                <c:v>4.21</c:v>
              </c:pt>
              <c:pt idx="317">
                <c:v>4.21</c:v>
              </c:pt>
              <c:pt idx="318">
                <c:v>4.21</c:v>
              </c:pt>
              <c:pt idx="319">
                <c:v>4.21</c:v>
              </c:pt>
              <c:pt idx="320">
                <c:v>4.21</c:v>
              </c:pt>
              <c:pt idx="321">
                <c:v>4.21</c:v>
              </c:pt>
              <c:pt idx="322">
                <c:v>4.21</c:v>
              </c:pt>
              <c:pt idx="323">
                <c:v>4.21</c:v>
              </c:pt>
              <c:pt idx="324">
                <c:v>4.21</c:v>
              </c:pt>
              <c:pt idx="325">
                <c:v>4.21</c:v>
              </c:pt>
              <c:pt idx="326">
                <c:v>4.21</c:v>
              </c:pt>
              <c:pt idx="327">
                <c:v>4.21</c:v>
              </c:pt>
              <c:pt idx="328">
                <c:v>4.21</c:v>
              </c:pt>
              <c:pt idx="329">
                <c:v>4.21</c:v>
              </c:pt>
              <c:pt idx="330">
                <c:v>4.21</c:v>
              </c:pt>
              <c:pt idx="331">
                <c:v>4.21</c:v>
              </c:pt>
              <c:pt idx="332">
                <c:v>4.21</c:v>
              </c:pt>
              <c:pt idx="333">
                <c:v>4.21</c:v>
              </c:pt>
              <c:pt idx="334">
                <c:v>4.21</c:v>
              </c:pt>
              <c:pt idx="335">
                <c:v>4.21</c:v>
              </c:pt>
              <c:pt idx="336">
                <c:v>4.21</c:v>
              </c:pt>
              <c:pt idx="337">
                <c:v>4.21</c:v>
              </c:pt>
              <c:pt idx="338">
                <c:v>4.21</c:v>
              </c:pt>
              <c:pt idx="339">
                <c:v>4.21</c:v>
              </c:pt>
              <c:pt idx="340">
                <c:v>4.21</c:v>
              </c:pt>
              <c:pt idx="341">
                <c:v>4.21</c:v>
              </c:pt>
              <c:pt idx="342">
                <c:v>4.21</c:v>
              </c:pt>
              <c:pt idx="343">
                <c:v>4.21</c:v>
              </c:pt>
              <c:pt idx="344">
                <c:v>4.21</c:v>
              </c:pt>
              <c:pt idx="345">
                <c:v>4.21</c:v>
              </c:pt>
              <c:pt idx="346">
                <c:v>4.21</c:v>
              </c:pt>
              <c:pt idx="347">
                <c:v>4.21</c:v>
              </c:pt>
              <c:pt idx="348">
                <c:v>4.21</c:v>
              </c:pt>
              <c:pt idx="349">
                <c:v>4.21</c:v>
              </c:pt>
              <c:pt idx="350">
                <c:v>4.21</c:v>
              </c:pt>
              <c:pt idx="351">
                <c:v>4.21</c:v>
              </c:pt>
              <c:pt idx="352">
                <c:v>4.21</c:v>
              </c:pt>
              <c:pt idx="353">
                <c:v>4.21</c:v>
              </c:pt>
              <c:pt idx="354">
                <c:v>4.21</c:v>
              </c:pt>
              <c:pt idx="355">
                <c:v>4.21</c:v>
              </c:pt>
              <c:pt idx="356">
                <c:v>4.21</c:v>
              </c:pt>
              <c:pt idx="357">
                <c:v>4.21</c:v>
              </c:pt>
              <c:pt idx="358">
                <c:v>4.21</c:v>
              </c:pt>
              <c:pt idx="359">
                <c:v>4.21</c:v>
              </c:pt>
              <c:pt idx="360">
                <c:v>4.21</c:v>
              </c:pt>
              <c:pt idx="361">
                <c:v>4.21</c:v>
              </c:pt>
              <c:pt idx="362">
                <c:v>4.21</c:v>
              </c:pt>
              <c:pt idx="363">
                <c:v>4.21</c:v>
              </c:pt>
              <c:pt idx="364">
                <c:v>4.21</c:v>
              </c:pt>
              <c:pt idx="365">
                <c:v>4.21</c:v>
              </c:pt>
              <c:pt idx="366">
                <c:v>4.21</c:v>
              </c:pt>
              <c:pt idx="367">
                <c:v>4.21</c:v>
              </c:pt>
              <c:pt idx="368">
                <c:v>4.21</c:v>
              </c:pt>
              <c:pt idx="369">
                <c:v>4.21</c:v>
              </c:pt>
              <c:pt idx="370">
                <c:v>4.21</c:v>
              </c:pt>
              <c:pt idx="371">
                <c:v>4.21</c:v>
              </c:pt>
              <c:pt idx="372">
                <c:v>4.21</c:v>
              </c:pt>
              <c:pt idx="373">
                <c:v>4.21</c:v>
              </c:pt>
              <c:pt idx="374">
                <c:v>4.21</c:v>
              </c:pt>
              <c:pt idx="375">
                <c:v>4.21</c:v>
              </c:pt>
              <c:pt idx="376">
                <c:v>4.21</c:v>
              </c:pt>
              <c:pt idx="377">
                <c:v>4.21</c:v>
              </c:pt>
              <c:pt idx="378">
                <c:v>4.21</c:v>
              </c:pt>
              <c:pt idx="379">
                <c:v>4.21</c:v>
              </c:pt>
              <c:pt idx="380">
                <c:v>4.21</c:v>
              </c:pt>
              <c:pt idx="381">
                <c:v>4.21</c:v>
              </c:pt>
              <c:pt idx="382">
                <c:v>4.21</c:v>
              </c:pt>
              <c:pt idx="383">
                <c:v>4.21</c:v>
              </c:pt>
              <c:pt idx="384">
                <c:v>4.21</c:v>
              </c:pt>
              <c:pt idx="385">
                <c:v>4.21</c:v>
              </c:pt>
              <c:pt idx="386">
                <c:v>4.21</c:v>
              </c:pt>
              <c:pt idx="387">
                <c:v>4.21</c:v>
              </c:pt>
              <c:pt idx="388">
                <c:v>4.21</c:v>
              </c:pt>
              <c:pt idx="389">
                <c:v>4.21</c:v>
              </c:pt>
              <c:pt idx="390">
                <c:v>4.21</c:v>
              </c:pt>
              <c:pt idx="391">
                <c:v>4.21</c:v>
              </c:pt>
              <c:pt idx="392">
                <c:v>4.21</c:v>
              </c:pt>
              <c:pt idx="393">
                <c:v>4.21</c:v>
              </c:pt>
              <c:pt idx="394">
                <c:v>4.21</c:v>
              </c:pt>
              <c:pt idx="395">
                <c:v>4.21</c:v>
              </c:pt>
              <c:pt idx="396">
                <c:v>4.21</c:v>
              </c:pt>
              <c:pt idx="397">
                <c:v>4.21</c:v>
              </c:pt>
              <c:pt idx="398">
                <c:v>4.21</c:v>
              </c:pt>
              <c:pt idx="399">
                <c:v>4.21</c:v>
              </c:pt>
              <c:pt idx="400">
                <c:v>4.21</c:v>
              </c:pt>
              <c:pt idx="401">
                <c:v>4.21</c:v>
              </c:pt>
              <c:pt idx="402">
                <c:v>4.21</c:v>
              </c:pt>
              <c:pt idx="403">
                <c:v>4.21</c:v>
              </c:pt>
              <c:pt idx="404">
                <c:v>4.21</c:v>
              </c:pt>
              <c:pt idx="405">
                <c:v>4.21</c:v>
              </c:pt>
              <c:pt idx="406">
                <c:v>4.21</c:v>
              </c:pt>
              <c:pt idx="407">
                <c:v>4.21</c:v>
              </c:pt>
              <c:pt idx="408">
                <c:v>4.21</c:v>
              </c:pt>
              <c:pt idx="409">
                <c:v>4.21</c:v>
              </c:pt>
              <c:pt idx="410">
                <c:v>4.21</c:v>
              </c:pt>
              <c:pt idx="411">
                <c:v>4.21</c:v>
              </c:pt>
              <c:pt idx="412">
                <c:v>4.21</c:v>
              </c:pt>
              <c:pt idx="413">
                <c:v>4.21</c:v>
              </c:pt>
              <c:pt idx="414">
                <c:v>4.21</c:v>
              </c:pt>
              <c:pt idx="415">
                <c:v>4.21</c:v>
              </c:pt>
              <c:pt idx="416">
                <c:v>4.21</c:v>
              </c:pt>
              <c:pt idx="417">
                <c:v>4.21</c:v>
              </c:pt>
              <c:pt idx="418">
                <c:v>4.21</c:v>
              </c:pt>
              <c:pt idx="419">
                <c:v>4.21</c:v>
              </c:pt>
              <c:pt idx="420">
                <c:v>4.21</c:v>
              </c:pt>
              <c:pt idx="421">
                <c:v>4.21</c:v>
              </c:pt>
              <c:pt idx="422">
                <c:v>4.21</c:v>
              </c:pt>
              <c:pt idx="423">
                <c:v>4.21</c:v>
              </c:pt>
              <c:pt idx="424">
                <c:v>4.21</c:v>
              </c:pt>
              <c:pt idx="425">
                <c:v>4.21</c:v>
              </c:pt>
              <c:pt idx="426">
                <c:v>4.21</c:v>
              </c:pt>
              <c:pt idx="427">
                <c:v>4.21</c:v>
              </c:pt>
              <c:pt idx="428">
                <c:v>4.21</c:v>
              </c:pt>
              <c:pt idx="429">
                <c:v>4.21</c:v>
              </c:pt>
              <c:pt idx="430">
                <c:v>4.21</c:v>
              </c:pt>
              <c:pt idx="431">
                <c:v>4.21</c:v>
              </c:pt>
              <c:pt idx="432">
                <c:v>4.21</c:v>
              </c:pt>
              <c:pt idx="433">
                <c:v>4.21</c:v>
              </c:pt>
              <c:pt idx="434">
                <c:v>4.21</c:v>
              </c:pt>
              <c:pt idx="435">
                <c:v>4.21</c:v>
              </c:pt>
              <c:pt idx="436">
                <c:v>4.21</c:v>
              </c:pt>
              <c:pt idx="437">
                <c:v>4.21</c:v>
              </c:pt>
              <c:pt idx="438">
                <c:v>4.21</c:v>
              </c:pt>
              <c:pt idx="439">
                <c:v>4.21</c:v>
              </c:pt>
              <c:pt idx="440">
                <c:v>4.21</c:v>
              </c:pt>
              <c:pt idx="441">
                <c:v>4.21</c:v>
              </c:pt>
              <c:pt idx="442">
                <c:v>4.21</c:v>
              </c:pt>
              <c:pt idx="443">
                <c:v>4.21</c:v>
              </c:pt>
              <c:pt idx="444">
                <c:v>4.21</c:v>
              </c:pt>
              <c:pt idx="445">
                <c:v>4.21</c:v>
              </c:pt>
              <c:pt idx="446">
                <c:v>4.21</c:v>
              </c:pt>
              <c:pt idx="447">
                <c:v>4.21</c:v>
              </c:pt>
              <c:pt idx="448">
                <c:v>4.21</c:v>
              </c:pt>
              <c:pt idx="449">
                <c:v>4.21</c:v>
              </c:pt>
              <c:pt idx="450">
                <c:v>4.21</c:v>
              </c:pt>
              <c:pt idx="451">
                <c:v>4.21</c:v>
              </c:pt>
              <c:pt idx="452">
                <c:v>4.21</c:v>
              </c:pt>
              <c:pt idx="453">
                <c:v>4.21</c:v>
              </c:pt>
              <c:pt idx="454">
                <c:v>4.21</c:v>
              </c:pt>
              <c:pt idx="455">
                <c:v>4.21</c:v>
              </c:pt>
              <c:pt idx="456">
                <c:v>4.21</c:v>
              </c:pt>
              <c:pt idx="457">
                <c:v>4.21</c:v>
              </c:pt>
              <c:pt idx="458">
                <c:v>4.21</c:v>
              </c:pt>
              <c:pt idx="459">
                <c:v>4.21</c:v>
              </c:pt>
              <c:pt idx="460">
                <c:v>4.21</c:v>
              </c:pt>
              <c:pt idx="461">
                <c:v>4.21</c:v>
              </c:pt>
              <c:pt idx="462">
                <c:v>4.21</c:v>
              </c:pt>
              <c:pt idx="463">
                <c:v>4.21</c:v>
              </c:pt>
              <c:pt idx="464">
                <c:v>4.21</c:v>
              </c:pt>
              <c:pt idx="465">
                <c:v>4.21</c:v>
              </c:pt>
              <c:pt idx="466">
                <c:v>4.21</c:v>
              </c:pt>
              <c:pt idx="467">
                <c:v>4.21</c:v>
              </c:pt>
              <c:pt idx="468">
                <c:v>4.21</c:v>
              </c:pt>
              <c:pt idx="469">
                <c:v>4.21</c:v>
              </c:pt>
              <c:pt idx="470">
                <c:v>4.21</c:v>
              </c:pt>
              <c:pt idx="471">
                <c:v>4.21</c:v>
              </c:pt>
              <c:pt idx="472">
                <c:v>4.21</c:v>
              </c:pt>
              <c:pt idx="473">
                <c:v>4.21</c:v>
              </c:pt>
              <c:pt idx="474">
                <c:v>4.21</c:v>
              </c:pt>
              <c:pt idx="475">
                <c:v>4.21</c:v>
              </c:pt>
              <c:pt idx="476">
                <c:v>4.21</c:v>
              </c:pt>
              <c:pt idx="477">
                <c:v>4.21</c:v>
              </c:pt>
              <c:pt idx="478">
                <c:v>4.21</c:v>
              </c:pt>
              <c:pt idx="479">
                <c:v>4.21</c:v>
              </c:pt>
              <c:pt idx="480">
                <c:v>4.21</c:v>
              </c:pt>
              <c:pt idx="481">
                <c:v>4.21</c:v>
              </c:pt>
              <c:pt idx="482">
                <c:v>4.21</c:v>
              </c:pt>
              <c:pt idx="483">
                <c:v>4.21</c:v>
              </c:pt>
              <c:pt idx="484">
                <c:v>4.21</c:v>
              </c:pt>
              <c:pt idx="485">
                <c:v>4.21</c:v>
              </c:pt>
              <c:pt idx="486">
                <c:v>4.21</c:v>
              </c:pt>
              <c:pt idx="487">
                <c:v>4.21</c:v>
              </c:pt>
              <c:pt idx="488">
                <c:v>4.21</c:v>
              </c:pt>
              <c:pt idx="489">
                <c:v>4.21</c:v>
              </c:pt>
              <c:pt idx="490">
                <c:v>4.21</c:v>
              </c:pt>
              <c:pt idx="491">
                <c:v>4.21</c:v>
              </c:pt>
              <c:pt idx="492">
                <c:v>4.21</c:v>
              </c:pt>
              <c:pt idx="493">
                <c:v>4.21</c:v>
              </c:pt>
              <c:pt idx="494">
                <c:v>4.21</c:v>
              </c:pt>
              <c:pt idx="495">
                <c:v>4.21</c:v>
              </c:pt>
              <c:pt idx="496">
                <c:v>4.21</c:v>
              </c:pt>
              <c:pt idx="497">
                <c:v>4.21</c:v>
              </c:pt>
              <c:pt idx="498">
                <c:v>4.21</c:v>
              </c:pt>
              <c:pt idx="499">
                <c:v>4.21</c:v>
              </c:pt>
              <c:pt idx="500">
                <c:v>4.21</c:v>
              </c:pt>
              <c:pt idx="501">
                <c:v>4.21</c:v>
              </c:pt>
              <c:pt idx="502">
                <c:v>4.21</c:v>
              </c:pt>
              <c:pt idx="503">
                <c:v>4.21</c:v>
              </c:pt>
              <c:pt idx="504">
                <c:v>4.21</c:v>
              </c:pt>
              <c:pt idx="505">
                <c:v>4.21</c:v>
              </c:pt>
              <c:pt idx="506">
                <c:v>4.21</c:v>
              </c:pt>
              <c:pt idx="507">
                <c:v>4.21</c:v>
              </c:pt>
              <c:pt idx="508">
                <c:v>4.21</c:v>
              </c:pt>
              <c:pt idx="509">
                <c:v>4.21</c:v>
              </c:pt>
              <c:pt idx="510">
                <c:v>4.21</c:v>
              </c:pt>
              <c:pt idx="511">
                <c:v>4.21</c:v>
              </c:pt>
              <c:pt idx="512">
                <c:v>4.21</c:v>
              </c:pt>
              <c:pt idx="513">
                <c:v>4.21</c:v>
              </c:pt>
              <c:pt idx="514">
                <c:v>4.21</c:v>
              </c:pt>
              <c:pt idx="515">
                <c:v>4.21</c:v>
              </c:pt>
              <c:pt idx="516">
                <c:v>4.21</c:v>
              </c:pt>
              <c:pt idx="517">
                <c:v>4.21</c:v>
              </c:pt>
              <c:pt idx="518">
                <c:v>4.21</c:v>
              </c:pt>
              <c:pt idx="519">
                <c:v>4.21</c:v>
              </c:pt>
              <c:pt idx="520">
                <c:v>4.21</c:v>
              </c:pt>
              <c:pt idx="521">
                <c:v>4.21</c:v>
              </c:pt>
              <c:pt idx="522">
                <c:v>4.21</c:v>
              </c:pt>
              <c:pt idx="523">
                <c:v>4.21</c:v>
              </c:pt>
              <c:pt idx="524">
                <c:v>4.21</c:v>
              </c:pt>
              <c:pt idx="525">
                <c:v>4.21</c:v>
              </c:pt>
              <c:pt idx="526">
                <c:v>4.21</c:v>
              </c:pt>
              <c:pt idx="527">
                <c:v>4.21</c:v>
              </c:pt>
              <c:pt idx="528">
                <c:v>4.21</c:v>
              </c:pt>
              <c:pt idx="529">
                <c:v>4.21</c:v>
              </c:pt>
              <c:pt idx="530">
                <c:v>4.21</c:v>
              </c:pt>
              <c:pt idx="531">
                <c:v>4.21</c:v>
              </c:pt>
              <c:pt idx="532">
                <c:v>4.21</c:v>
              </c:pt>
              <c:pt idx="533">
                <c:v>4.21</c:v>
              </c:pt>
              <c:pt idx="534">
                <c:v>4.21</c:v>
              </c:pt>
              <c:pt idx="535">
                <c:v>4.21</c:v>
              </c:pt>
              <c:pt idx="536">
                <c:v>4.21</c:v>
              </c:pt>
              <c:pt idx="537">
                <c:v>4.21</c:v>
              </c:pt>
              <c:pt idx="538">
                <c:v>4.21</c:v>
              </c:pt>
              <c:pt idx="539">
                <c:v>4.21</c:v>
              </c:pt>
              <c:pt idx="540">
                <c:v>4.21</c:v>
              </c:pt>
              <c:pt idx="541">
                <c:v>4.21</c:v>
              </c:pt>
              <c:pt idx="542">
                <c:v>4.21</c:v>
              </c:pt>
              <c:pt idx="543">
                <c:v>4.21</c:v>
              </c:pt>
              <c:pt idx="544">
                <c:v>4.21</c:v>
              </c:pt>
              <c:pt idx="545">
                <c:v>4.21</c:v>
              </c:pt>
              <c:pt idx="546">
                <c:v>4.21</c:v>
              </c:pt>
              <c:pt idx="547">
                <c:v>4.21</c:v>
              </c:pt>
              <c:pt idx="548">
                <c:v>4.21</c:v>
              </c:pt>
              <c:pt idx="549">
                <c:v>4.21</c:v>
              </c:pt>
              <c:pt idx="550">
                <c:v>4.21</c:v>
              </c:pt>
              <c:pt idx="551">
                <c:v>4.21</c:v>
              </c:pt>
              <c:pt idx="552">
                <c:v>4.21</c:v>
              </c:pt>
              <c:pt idx="553">
                <c:v>4.21</c:v>
              </c:pt>
              <c:pt idx="554">
                <c:v>4.21</c:v>
              </c:pt>
              <c:pt idx="555">
                <c:v>4.21</c:v>
              </c:pt>
              <c:pt idx="556">
                <c:v>4.21</c:v>
              </c:pt>
              <c:pt idx="557">
                <c:v>4.21</c:v>
              </c:pt>
              <c:pt idx="558">
                <c:v>4.21</c:v>
              </c:pt>
              <c:pt idx="559">
                <c:v>4.21</c:v>
              </c:pt>
              <c:pt idx="560">
                <c:v>4.21</c:v>
              </c:pt>
              <c:pt idx="561">
                <c:v>4.21</c:v>
              </c:pt>
              <c:pt idx="562">
                <c:v>4.21</c:v>
              </c:pt>
              <c:pt idx="563">
                <c:v>4.21</c:v>
              </c:pt>
              <c:pt idx="564">
                <c:v>4.21</c:v>
              </c:pt>
              <c:pt idx="565">
                <c:v>4.21</c:v>
              </c:pt>
              <c:pt idx="566">
                <c:v>4.21</c:v>
              </c:pt>
              <c:pt idx="567">
                <c:v>4.21</c:v>
              </c:pt>
              <c:pt idx="568">
                <c:v>4.21</c:v>
              </c:pt>
              <c:pt idx="569">
                <c:v>4.21</c:v>
              </c:pt>
              <c:pt idx="570">
                <c:v>4.21</c:v>
              </c:pt>
              <c:pt idx="571">
                <c:v>4.21</c:v>
              </c:pt>
              <c:pt idx="572">
                <c:v>4.21</c:v>
              </c:pt>
              <c:pt idx="573">
                <c:v>4.21</c:v>
              </c:pt>
              <c:pt idx="574">
                <c:v>4.21</c:v>
              </c:pt>
              <c:pt idx="575">
                <c:v>4.21</c:v>
              </c:pt>
              <c:pt idx="576">
                <c:v>4.21</c:v>
              </c:pt>
              <c:pt idx="577">
                <c:v>4.21</c:v>
              </c:pt>
              <c:pt idx="578">
                <c:v>4.21</c:v>
              </c:pt>
              <c:pt idx="579">
                <c:v>4.21</c:v>
              </c:pt>
              <c:pt idx="580">
                <c:v>4.21</c:v>
              </c:pt>
              <c:pt idx="581">
                <c:v>4.21</c:v>
              </c:pt>
              <c:pt idx="582">
                <c:v>4.21</c:v>
              </c:pt>
              <c:pt idx="583">
                <c:v>4.21</c:v>
              </c:pt>
              <c:pt idx="584">
                <c:v>4.21</c:v>
              </c:pt>
              <c:pt idx="585">
                <c:v>4.21</c:v>
              </c:pt>
              <c:pt idx="586">
                <c:v>4.21</c:v>
              </c:pt>
              <c:pt idx="587">
                <c:v>4.21</c:v>
              </c:pt>
              <c:pt idx="588">
                <c:v>4.21</c:v>
              </c:pt>
              <c:pt idx="589">
                <c:v>4.21</c:v>
              </c:pt>
              <c:pt idx="590">
                <c:v>4.21</c:v>
              </c:pt>
              <c:pt idx="591">
                <c:v>4.21</c:v>
              </c:pt>
              <c:pt idx="592">
                <c:v>4.21</c:v>
              </c:pt>
              <c:pt idx="593">
                <c:v>4.21</c:v>
              </c:pt>
              <c:pt idx="594">
                <c:v>4.21</c:v>
              </c:pt>
              <c:pt idx="595">
                <c:v>4.21</c:v>
              </c:pt>
              <c:pt idx="596">
                <c:v>4.21</c:v>
              </c:pt>
              <c:pt idx="597">
                <c:v>4.21</c:v>
              </c:pt>
              <c:pt idx="598">
                <c:v>4.21</c:v>
              </c:pt>
              <c:pt idx="599">
                <c:v>4.21</c:v>
              </c:pt>
              <c:pt idx="600">
                <c:v>4.21</c:v>
              </c:pt>
              <c:pt idx="601">
                <c:v>4.21</c:v>
              </c:pt>
              <c:pt idx="602">
                <c:v>4.21</c:v>
              </c:pt>
              <c:pt idx="603">
                <c:v>4.21</c:v>
              </c:pt>
              <c:pt idx="604">
                <c:v>4.21</c:v>
              </c:pt>
              <c:pt idx="605">
                <c:v>4.21</c:v>
              </c:pt>
              <c:pt idx="606">
                <c:v>4.21</c:v>
              </c:pt>
              <c:pt idx="607">
                <c:v>4.21</c:v>
              </c:pt>
              <c:pt idx="608">
                <c:v>4.21</c:v>
              </c:pt>
              <c:pt idx="609">
                <c:v>4.21</c:v>
              </c:pt>
              <c:pt idx="610">
                <c:v>4.21</c:v>
              </c:pt>
              <c:pt idx="611">
                <c:v>4.21</c:v>
              </c:pt>
              <c:pt idx="612">
                <c:v>4.21</c:v>
              </c:pt>
              <c:pt idx="613">
                <c:v>4.21</c:v>
              </c:pt>
              <c:pt idx="614">
                <c:v>4.21</c:v>
              </c:pt>
              <c:pt idx="615">
                <c:v>4.21</c:v>
              </c:pt>
              <c:pt idx="616">
                <c:v>4.21</c:v>
              </c:pt>
              <c:pt idx="617">
                <c:v>4.21</c:v>
              </c:pt>
              <c:pt idx="618">
                <c:v>4.21</c:v>
              </c:pt>
              <c:pt idx="619">
                <c:v>4.21</c:v>
              </c:pt>
              <c:pt idx="620">
                <c:v>4.21</c:v>
              </c:pt>
              <c:pt idx="621">
                <c:v>4.21</c:v>
              </c:pt>
              <c:pt idx="622">
                <c:v>4.21</c:v>
              </c:pt>
              <c:pt idx="623">
                <c:v>4.21</c:v>
              </c:pt>
              <c:pt idx="624">
                <c:v>4.21</c:v>
              </c:pt>
              <c:pt idx="625">
                <c:v>4.21</c:v>
              </c:pt>
              <c:pt idx="626">
                <c:v>4.21</c:v>
              </c:pt>
              <c:pt idx="627">
                <c:v>4.21</c:v>
              </c:pt>
              <c:pt idx="628">
                <c:v>4.21</c:v>
              </c:pt>
              <c:pt idx="629">
                <c:v>4.21</c:v>
              </c:pt>
              <c:pt idx="630">
                <c:v>4.21</c:v>
              </c:pt>
              <c:pt idx="631">
                <c:v>4.21</c:v>
              </c:pt>
              <c:pt idx="632">
                <c:v>4.21</c:v>
              </c:pt>
              <c:pt idx="633">
                <c:v>4.21</c:v>
              </c:pt>
              <c:pt idx="634">
                <c:v>4.21</c:v>
              </c:pt>
              <c:pt idx="635">
                <c:v>4.21</c:v>
              </c:pt>
              <c:pt idx="636">
                <c:v>4.21</c:v>
              </c:pt>
              <c:pt idx="637">
                <c:v>4.21</c:v>
              </c:pt>
              <c:pt idx="638">
                <c:v>4.21</c:v>
              </c:pt>
              <c:pt idx="639">
                <c:v>4.21</c:v>
              </c:pt>
              <c:pt idx="640">
                <c:v>4.21</c:v>
              </c:pt>
              <c:pt idx="641">
                <c:v>4.21</c:v>
              </c:pt>
              <c:pt idx="642">
                <c:v>4.21</c:v>
              </c:pt>
              <c:pt idx="643">
                <c:v>4.21</c:v>
              </c:pt>
              <c:pt idx="644">
                <c:v>4.21</c:v>
              </c:pt>
              <c:pt idx="645">
                <c:v>4.21</c:v>
              </c:pt>
              <c:pt idx="646">
                <c:v>4.21</c:v>
              </c:pt>
              <c:pt idx="647">
                <c:v>4.21</c:v>
              </c:pt>
              <c:pt idx="648">
                <c:v>4.21</c:v>
              </c:pt>
              <c:pt idx="649">
                <c:v>4.21</c:v>
              </c:pt>
              <c:pt idx="650">
                <c:v>4.21</c:v>
              </c:pt>
              <c:pt idx="651">
                <c:v>4.21</c:v>
              </c:pt>
              <c:pt idx="652">
                <c:v>4.21</c:v>
              </c:pt>
              <c:pt idx="653">
                <c:v>4.21</c:v>
              </c:pt>
              <c:pt idx="654">
                <c:v>4.21</c:v>
              </c:pt>
              <c:pt idx="655">
                <c:v>4.21</c:v>
              </c:pt>
              <c:pt idx="656">
                <c:v>4.21</c:v>
              </c:pt>
              <c:pt idx="657">
                <c:v>4.21</c:v>
              </c:pt>
              <c:pt idx="658">
                <c:v>4.21</c:v>
              </c:pt>
              <c:pt idx="659">
                <c:v>4.21</c:v>
              </c:pt>
              <c:pt idx="660">
                <c:v>4.21</c:v>
              </c:pt>
              <c:pt idx="661">
                <c:v>4.21</c:v>
              </c:pt>
              <c:pt idx="662">
                <c:v>4.21</c:v>
              </c:pt>
              <c:pt idx="663">
                <c:v>4.21</c:v>
              </c:pt>
              <c:pt idx="664">
                <c:v>4.21</c:v>
              </c:pt>
              <c:pt idx="665">
                <c:v>4.21</c:v>
              </c:pt>
              <c:pt idx="666">
                <c:v>4.21</c:v>
              </c:pt>
              <c:pt idx="667">
                <c:v>4.21</c:v>
              </c:pt>
              <c:pt idx="668">
                <c:v>4.21</c:v>
              </c:pt>
              <c:pt idx="669">
                <c:v>4.21</c:v>
              </c:pt>
              <c:pt idx="670">
                <c:v>4.21</c:v>
              </c:pt>
              <c:pt idx="671">
                <c:v>4.21</c:v>
              </c:pt>
              <c:pt idx="672">
                <c:v>4.21</c:v>
              </c:pt>
              <c:pt idx="673">
                <c:v>4.21</c:v>
              </c:pt>
              <c:pt idx="674">
                <c:v>4.21</c:v>
              </c:pt>
              <c:pt idx="675">
                <c:v>4.21</c:v>
              </c:pt>
              <c:pt idx="676">
                <c:v>4.21</c:v>
              </c:pt>
              <c:pt idx="677">
                <c:v>4.21</c:v>
              </c:pt>
              <c:pt idx="678">
                <c:v>4.21</c:v>
              </c:pt>
              <c:pt idx="679">
                <c:v>4.21</c:v>
              </c:pt>
              <c:pt idx="680">
                <c:v>4.21</c:v>
              </c:pt>
              <c:pt idx="681">
                <c:v>4.21</c:v>
              </c:pt>
              <c:pt idx="682">
                <c:v>4.21</c:v>
              </c:pt>
              <c:pt idx="683">
                <c:v>4.21</c:v>
              </c:pt>
              <c:pt idx="684">
                <c:v>4.21</c:v>
              </c:pt>
              <c:pt idx="685">
                <c:v>4.21</c:v>
              </c:pt>
              <c:pt idx="686">
                <c:v>4.21</c:v>
              </c:pt>
              <c:pt idx="687">
                <c:v>4.21</c:v>
              </c:pt>
              <c:pt idx="688">
                <c:v>4.21</c:v>
              </c:pt>
              <c:pt idx="689">
                <c:v>4.21</c:v>
              </c:pt>
              <c:pt idx="690">
                <c:v>4.21</c:v>
              </c:pt>
              <c:pt idx="691">
                <c:v>4.21</c:v>
              </c:pt>
              <c:pt idx="692">
                <c:v>4.21</c:v>
              </c:pt>
              <c:pt idx="693">
                <c:v>4.21</c:v>
              </c:pt>
              <c:pt idx="694">
                <c:v>4.21</c:v>
              </c:pt>
              <c:pt idx="695">
                <c:v>4.21</c:v>
              </c:pt>
              <c:pt idx="696">
                <c:v>4.21</c:v>
              </c:pt>
              <c:pt idx="697">
                <c:v>4.21</c:v>
              </c:pt>
              <c:pt idx="698">
                <c:v>4.21</c:v>
              </c:pt>
              <c:pt idx="699">
                <c:v>4.21</c:v>
              </c:pt>
              <c:pt idx="700">
                <c:v>4.21</c:v>
              </c:pt>
              <c:pt idx="701">
                <c:v>4.21</c:v>
              </c:pt>
              <c:pt idx="702">
                <c:v>4.21</c:v>
              </c:pt>
              <c:pt idx="703">
                <c:v>4.21</c:v>
              </c:pt>
              <c:pt idx="704">
                <c:v>4.21</c:v>
              </c:pt>
              <c:pt idx="705">
                <c:v>4.21</c:v>
              </c:pt>
              <c:pt idx="706">
                <c:v>4.21</c:v>
              </c:pt>
              <c:pt idx="707">
                <c:v>4.21</c:v>
              </c:pt>
              <c:pt idx="708">
                <c:v>4.21</c:v>
              </c:pt>
              <c:pt idx="709">
                <c:v>4.21</c:v>
              </c:pt>
              <c:pt idx="710">
                <c:v>4.21</c:v>
              </c:pt>
              <c:pt idx="711">
                <c:v>4.21</c:v>
              </c:pt>
              <c:pt idx="712">
                <c:v>4.21</c:v>
              </c:pt>
              <c:pt idx="713">
                <c:v>4.21</c:v>
              </c:pt>
              <c:pt idx="714">
                <c:v>4.21</c:v>
              </c:pt>
              <c:pt idx="715">
                <c:v>4.21</c:v>
              </c:pt>
              <c:pt idx="716">
                <c:v>4.21</c:v>
              </c:pt>
              <c:pt idx="717">
                <c:v>4.21</c:v>
              </c:pt>
              <c:pt idx="718">
                <c:v>4.21</c:v>
              </c:pt>
              <c:pt idx="719">
                <c:v>4.21</c:v>
              </c:pt>
              <c:pt idx="720">
                <c:v>4.21</c:v>
              </c:pt>
              <c:pt idx="721">
                <c:v>4.21</c:v>
              </c:pt>
              <c:pt idx="722">
                <c:v>4.21</c:v>
              </c:pt>
              <c:pt idx="723">
                <c:v>4.21</c:v>
              </c:pt>
              <c:pt idx="724">
                <c:v>4.21</c:v>
              </c:pt>
              <c:pt idx="725">
                <c:v>4.21</c:v>
              </c:pt>
              <c:pt idx="726">
                <c:v>4.21</c:v>
              </c:pt>
              <c:pt idx="727">
                <c:v>4.21</c:v>
              </c:pt>
              <c:pt idx="728">
                <c:v>4.21</c:v>
              </c:pt>
              <c:pt idx="729">
                <c:v>4.21</c:v>
              </c:pt>
              <c:pt idx="730">
                <c:v>4.21</c:v>
              </c:pt>
              <c:pt idx="731">
                <c:v>4.21</c:v>
              </c:pt>
              <c:pt idx="732">
                <c:v>4.21</c:v>
              </c:pt>
              <c:pt idx="733">
                <c:v>4.21</c:v>
              </c:pt>
              <c:pt idx="734">
                <c:v>4.21</c:v>
              </c:pt>
              <c:pt idx="735">
                <c:v>4.21</c:v>
              </c:pt>
              <c:pt idx="736">
                <c:v>4.21</c:v>
              </c:pt>
              <c:pt idx="737">
                <c:v>4.21</c:v>
              </c:pt>
              <c:pt idx="738">
                <c:v>4.21</c:v>
              </c:pt>
              <c:pt idx="739">
                <c:v>4.21</c:v>
              </c:pt>
              <c:pt idx="740">
                <c:v>4.21</c:v>
              </c:pt>
              <c:pt idx="741">
                <c:v>4.21</c:v>
              </c:pt>
              <c:pt idx="742">
                <c:v>4.21</c:v>
              </c:pt>
              <c:pt idx="743">
                <c:v>4.21</c:v>
              </c:pt>
              <c:pt idx="744">
                <c:v>4.21</c:v>
              </c:pt>
              <c:pt idx="745">
                <c:v>4.21</c:v>
              </c:pt>
              <c:pt idx="746">
                <c:v>4.21</c:v>
              </c:pt>
              <c:pt idx="747">
                <c:v>4.21</c:v>
              </c:pt>
              <c:pt idx="748">
                <c:v>4.21</c:v>
              </c:pt>
              <c:pt idx="749">
                <c:v>4.21</c:v>
              </c:pt>
              <c:pt idx="750">
                <c:v>4.21</c:v>
              </c:pt>
              <c:pt idx="751">
                <c:v>4.21</c:v>
              </c:pt>
              <c:pt idx="752">
                <c:v>4.21</c:v>
              </c:pt>
              <c:pt idx="753">
                <c:v>4.21</c:v>
              </c:pt>
              <c:pt idx="754">
                <c:v>4.21</c:v>
              </c:pt>
              <c:pt idx="755">
                <c:v>4.21</c:v>
              </c:pt>
              <c:pt idx="756">
                <c:v>4.21</c:v>
              </c:pt>
              <c:pt idx="757">
                <c:v>4.21</c:v>
              </c:pt>
              <c:pt idx="758">
                <c:v>4.21</c:v>
              </c:pt>
              <c:pt idx="759">
                <c:v>4.21</c:v>
              </c:pt>
              <c:pt idx="760">
                <c:v>4.21</c:v>
              </c:pt>
              <c:pt idx="761">
                <c:v>4.21</c:v>
              </c:pt>
              <c:pt idx="762">
                <c:v>4.21</c:v>
              </c:pt>
              <c:pt idx="763">
                <c:v>4.21</c:v>
              </c:pt>
              <c:pt idx="764">
                <c:v>4.21</c:v>
              </c:pt>
              <c:pt idx="765">
                <c:v>4.21</c:v>
              </c:pt>
              <c:pt idx="766">
                <c:v>4.21</c:v>
              </c:pt>
              <c:pt idx="767">
                <c:v>4.21</c:v>
              </c:pt>
              <c:pt idx="768">
                <c:v>4.21</c:v>
              </c:pt>
              <c:pt idx="769">
                <c:v>4.21</c:v>
              </c:pt>
              <c:pt idx="770">
                <c:v>4.21</c:v>
              </c:pt>
              <c:pt idx="771">
                <c:v>4.21</c:v>
              </c:pt>
              <c:pt idx="772">
                <c:v>4.21</c:v>
              </c:pt>
              <c:pt idx="773">
                <c:v>4.21</c:v>
              </c:pt>
              <c:pt idx="774">
                <c:v>4.21</c:v>
              </c:pt>
              <c:pt idx="775">
                <c:v>4.21</c:v>
              </c:pt>
              <c:pt idx="776">
                <c:v>4.21</c:v>
              </c:pt>
              <c:pt idx="777">
                <c:v>4.21</c:v>
              </c:pt>
              <c:pt idx="778">
                <c:v>4.21</c:v>
              </c:pt>
              <c:pt idx="779">
                <c:v>4.21</c:v>
              </c:pt>
              <c:pt idx="780">
                <c:v>4.21</c:v>
              </c:pt>
              <c:pt idx="781">
                <c:v>4.21</c:v>
              </c:pt>
              <c:pt idx="782">
                <c:v>4.21</c:v>
              </c:pt>
              <c:pt idx="783">
                <c:v>4.21</c:v>
              </c:pt>
              <c:pt idx="784">
                <c:v>4.21</c:v>
              </c:pt>
              <c:pt idx="785">
                <c:v>4.21</c:v>
              </c:pt>
              <c:pt idx="786">
                <c:v>4.21</c:v>
              </c:pt>
              <c:pt idx="787">
                <c:v>4.21</c:v>
              </c:pt>
              <c:pt idx="788">
                <c:v>4.21</c:v>
              </c:pt>
              <c:pt idx="789">
                <c:v>4.21</c:v>
              </c:pt>
              <c:pt idx="790">
                <c:v>4.21</c:v>
              </c:pt>
              <c:pt idx="791">
                <c:v>4.21</c:v>
              </c:pt>
              <c:pt idx="792">
                <c:v>4.21</c:v>
              </c:pt>
              <c:pt idx="793">
                <c:v>4.21</c:v>
              </c:pt>
              <c:pt idx="794">
                <c:v>4.21</c:v>
              </c:pt>
              <c:pt idx="795">
                <c:v>4.21</c:v>
              </c:pt>
              <c:pt idx="796">
                <c:v>4.21</c:v>
              </c:pt>
              <c:pt idx="797">
                <c:v>4.21</c:v>
              </c:pt>
              <c:pt idx="798">
                <c:v>4.21</c:v>
              </c:pt>
              <c:pt idx="799">
                <c:v>4.21</c:v>
              </c:pt>
              <c:pt idx="800">
                <c:v>4.21</c:v>
              </c:pt>
              <c:pt idx="801">
                <c:v>4.21</c:v>
              </c:pt>
              <c:pt idx="802">
                <c:v>4.21</c:v>
              </c:pt>
              <c:pt idx="803">
                <c:v>4.21</c:v>
              </c:pt>
              <c:pt idx="804">
                <c:v>4.21</c:v>
              </c:pt>
              <c:pt idx="805">
                <c:v>4.21</c:v>
              </c:pt>
              <c:pt idx="806">
                <c:v>4.21</c:v>
              </c:pt>
              <c:pt idx="807">
                <c:v>4.21</c:v>
              </c:pt>
              <c:pt idx="808">
                <c:v>4.21</c:v>
              </c:pt>
              <c:pt idx="809">
                <c:v>4.21</c:v>
              </c:pt>
              <c:pt idx="810">
                <c:v>4.21</c:v>
              </c:pt>
              <c:pt idx="811">
                <c:v>4.21</c:v>
              </c:pt>
              <c:pt idx="812">
                <c:v>4.21</c:v>
              </c:pt>
              <c:pt idx="813">
                <c:v>4.21</c:v>
              </c:pt>
              <c:pt idx="814">
                <c:v>4.21</c:v>
              </c:pt>
              <c:pt idx="815">
                <c:v>4.21</c:v>
              </c:pt>
              <c:pt idx="816">
                <c:v>4.21</c:v>
              </c:pt>
              <c:pt idx="817">
                <c:v>4.21</c:v>
              </c:pt>
              <c:pt idx="818">
                <c:v>4.21</c:v>
              </c:pt>
              <c:pt idx="819">
                <c:v>4.21</c:v>
              </c:pt>
              <c:pt idx="820">
                <c:v>4.21</c:v>
              </c:pt>
              <c:pt idx="821">
                <c:v>4.21</c:v>
              </c:pt>
              <c:pt idx="822">
                <c:v>4.21</c:v>
              </c:pt>
              <c:pt idx="823">
                <c:v>4.21</c:v>
              </c:pt>
              <c:pt idx="824">
                <c:v>4.21</c:v>
              </c:pt>
              <c:pt idx="825">
                <c:v>4.21</c:v>
              </c:pt>
              <c:pt idx="826">
                <c:v>4.21</c:v>
              </c:pt>
              <c:pt idx="827">
                <c:v>4.21</c:v>
              </c:pt>
              <c:pt idx="828">
                <c:v>4.21</c:v>
              </c:pt>
              <c:pt idx="829">
                <c:v>4.21</c:v>
              </c:pt>
              <c:pt idx="830">
                <c:v>4.21</c:v>
              </c:pt>
              <c:pt idx="831">
                <c:v>4.21</c:v>
              </c:pt>
              <c:pt idx="832">
                <c:v>4.21</c:v>
              </c:pt>
              <c:pt idx="833">
                <c:v>4.21</c:v>
              </c:pt>
              <c:pt idx="834">
                <c:v>4.21</c:v>
              </c:pt>
              <c:pt idx="835">
                <c:v>4.21</c:v>
              </c:pt>
              <c:pt idx="836">
                <c:v>4.21</c:v>
              </c:pt>
              <c:pt idx="837">
                <c:v>4.21</c:v>
              </c:pt>
              <c:pt idx="838">
                <c:v>4.21</c:v>
              </c:pt>
              <c:pt idx="839">
                <c:v>4.21</c:v>
              </c:pt>
              <c:pt idx="840">
                <c:v>4.21</c:v>
              </c:pt>
              <c:pt idx="841">
                <c:v>4.21</c:v>
              </c:pt>
              <c:pt idx="842">
                <c:v>4.21</c:v>
              </c:pt>
              <c:pt idx="843">
                <c:v>4.21</c:v>
              </c:pt>
              <c:pt idx="844">
                <c:v>4.21</c:v>
              </c:pt>
              <c:pt idx="845">
                <c:v>4.21</c:v>
              </c:pt>
              <c:pt idx="846">
                <c:v>4.21</c:v>
              </c:pt>
              <c:pt idx="847">
                <c:v>4.21</c:v>
              </c:pt>
              <c:pt idx="848">
                <c:v>4.21</c:v>
              </c:pt>
              <c:pt idx="849">
                <c:v>4.21</c:v>
              </c:pt>
              <c:pt idx="850">
                <c:v>4.21</c:v>
              </c:pt>
              <c:pt idx="851">
                <c:v>4.21</c:v>
              </c:pt>
              <c:pt idx="852">
                <c:v>4.21</c:v>
              </c:pt>
              <c:pt idx="853">
                <c:v>4.21</c:v>
              </c:pt>
              <c:pt idx="854">
                <c:v>4.21</c:v>
              </c:pt>
              <c:pt idx="855">
                <c:v>4.21</c:v>
              </c:pt>
              <c:pt idx="856">
                <c:v>4.21</c:v>
              </c:pt>
              <c:pt idx="857">
                <c:v>4.21</c:v>
              </c:pt>
              <c:pt idx="858">
                <c:v>4.21</c:v>
              </c:pt>
              <c:pt idx="859">
                <c:v>4.21</c:v>
              </c:pt>
              <c:pt idx="860">
                <c:v>4.21</c:v>
              </c:pt>
              <c:pt idx="861">
                <c:v>4.21</c:v>
              </c:pt>
              <c:pt idx="862">
                <c:v>4.21</c:v>
              </c:pt>
              <c:pt idx="863">
                <c:v>4.21</c:v>
              </c:pt>
              <c:pt idx="864">
                <c:v>4.21</c:v>
              </c:pt>
              <c:pt idx="865">
                <c:v>4.21</c:v>
              </c:pt>
              <c:pt idx="866">
                <c:v>4.21</c:v>
              </c:pt>
              <c:pt idx="867">
                <c:v>4.21</c:v>
              </c:pt>
              <c:pt idx="868">
                <c:v>4.21</c:v>
              </c:pt>
              <c:pt idx="869">
                <c:v>4.21</c:v>
              </c:pt>
              <c:pt idx="870">
                <c:v>4.21</c:v>
              </c:pt>
              <c:pt idx="871">
                <c:v>4.21</c:v>
              </c:pt>
              <c:pt idx="872">
                <c:v>4.21</c:v>
              </c:pt>
              <c:pt idx="873">
                <c:v>4.21</c:v>
              </c:pt>
              <c:pt idx="874">
                <c:v>4.21</c:v>
              </c:pt>
              <c:pt idx="875">
                <c:v>4.21</c:v>
              </c:pt>
              <c:pt idx="876">
                <c:v>4.21</c:v>
              </c:pt>
              <c:pt idx="877">
                <c:v>4.21</c:v>
              </c:pt>
              <c:pt idx="878">
                <c:v>4.21</c:v>
              </c:pt>
              <c:pt idx="879">
                <c:v>4.21</c:v>
              </c:pt>
              <c:pt idx="880">
                <c:v>4.21</c:v>
              </c:pt>
              <c:pt idx="881">
                <c:v>4.21</c:v>
              </c:pt>
              <c:pt idx="882">
                <c:v>4.21</c:v>
              </c:pt>
              <c:pt idx="883">
                <c:v>4.21</c:v>
              </c:pt>
              <c:pt idx="884">
                <c:v>4.21</c:v>
              </c:pt>
              <c:pt idx="885">
                <c:v>4.21</c:v>
              </c:pt>
              <c:pt idx="886">
                <c:v>4.21</c:v>
              </c:pt>
              <c:pt idx="887">
                <c:v>4.21</c:v>
              </c:pt>
              <c:pt idx="888">
                <c:v>4.21</c:v>
              </c:pt>
              <c:pt idx="889">
                <c:v>4.21</c:v>
              </c:pt>
              <c:pt idx="890">
                <c:v>4.21</c:v>
              </c:pt>
              <c:pt idx="891">
                <c:v>4.21</c:v>
              </c:pt>
              <c:pt idx="892">
                <c:v>4.21</c:v>
              </c:pt>
              <c:pt idx="893">
                <c:v>4.21</c:v>
              </c:pt>
              <c:pt idx="894">
                <c:v>4.21</c:v>
              </c:pt>
              <c:pt idx="895">
                <c:v>4.21</c:v>
              </c:pt>
              <c:pt idx="896">
                <c:v>4.21</c:v>
              </c:pt>
              <c:pt idx="897">
                <c:v>4.21</c:v>
              </c:pt>
              <c:pt idx="898">
                <c:v>4.21</c:v>
              </c:pt>
              <c:pt idx="899">
                <c:v>4.21</c:v>
              </c:pt>
              <c:pt idx="900">
                <c:v>4.21</c:v>
              </c:pt>
              <c:pt idx="901">
                <c:v>4.21</c:v>
              </c:pt>
              <c:pt idx="902">
                <c:v>4.21</c:v>
              </c:pt>
              <c:pt idx="903">
                <c:v>4.21</c:v>
              </c:pt>
              <c:pt idx="904">
                <c:v>4.21</c:v>
              </c:pt>
              <c:pt idx="905">
                <c:v>4.21</c:v>
              </c:pt>
              <c:pt idx="906">
                <c:v>4.21</c:v>
              </c:pt>
              <c:pt idx="907">
                <c:v>4.21</c:v>
              </c:pt>
              <c:pt idx="908">
                <c:v>4.21</c:v>
              </c:pt>
              <c:pt idx="909">
                <c:v>4.21</c:v>
              </c:pt>
              <c:pt idx="910">
                <c:v>4.21</c:v>
              </c:pt>
              <c:pt idx="911">
                <c:v>4.21</c:v>
              </c:pt>
              <c:pt idx="912">
                <c:v>4.21</c:v>
              </c:pt>
              <c:pt idx="913">
                <c:v>4.21</c:v>
              </c:pt>
              <c:pt idx="914">
                <c:v>4.21</c:v>
              </c:pt>
              <c:pt idx="915">
                <c:v>4.21</c:v>
              </c:pt>
              <c:pt idx="916">
                <c:v>4.21</c:v>
              </c:pt>
              <c:pt idx="917">
                <c:v>4.21</c:v>
              </c:pt>
              <c:pt idx="918">
                <c:v>4.21</c:v>
              </c:pt>
              <c:pt idx="919">
                <c:v>4.21</c:v>
              </c:pt>
              <c:pt idx="920">
                <c:v>4.21</c:v>
              </c:pt>
              <c:pt idx="921">
                <c:v>4.21</c:v>
              </c:pt>
              <c:pt idx="922">
                <c:v>4.21</c:v>
              </c:pt>
              <c:pt idx="923">
                <c:v>4.21</c:v>
              </c:pt>
              <c:pt idx="924">
                <c:v>4.21</c:v>
              </c:pt>
              <c:pt idx="925">
                <c:v>4.21</c:v>
              </c:pt>
              <c:pt idx="926">
                <c:v>4.21</c:v>
              </c:pt>
              <c:pt idx="927">
                <c:v>4.21</c:v>
              </c:pt>
              <c:pt idx="928">
                <c:v>4.21</c:v>
              </c:pt>
              <c:pt idx="929">
                <c:v>4.21</c:v>
              </c:pt>
              <c:pt idx="930">
                <c:v>4.21</c:v>
              </c:pt>
              <c:pt idx="931">
                <c:v>4.21</c:v>
              </c:pt>
              <c:pt idx="932">
                <c:v>4.21</c:v>
              </c:pt>
              <c:pt idx="933">
                <c:v>4.21</c:v>
              </c:pt>
              <c:pt idx="934">
                <c:v>4.21</c:v>
              </c:pt>
              <c:pt idx="935">
                <c:v>4.21</c:v>
              </c:pt>
              <c:pt idx="936">
                <c:v>4.21</c:v>
              </c:pt>
              <c:pt idx="937">
                <c:v>4.21</c:v>
              </c:pt>
              <c:pt idx="938">
                <c:v>4.21</c:v>
              </c:pt>
              <c:pt idx="939">
                <c:v>4.21</c:v>
              </c:pt>
              <c:pt idx="940">
                <c:v>4.21</c:v>
              </c:pt>
              <c:pt idx="941">
                <c:v>4.21</c:v>
              </c:pt>
              <c:pt idx="942">
                <c:v>4.21</c:v>
              </c:pt>
              <c:pt idx="943">
                <c:v>4.21</c:v>
              </c:pt>
              <c:pt idx="944">
                <c:v>4.21</c:v>
              </c:pt>
              <c:pt idx="945">
                <c:v>4.21</c:v>
              </c:pt>
              <c:pt idx="946">
                <c:v>4.21</c:v>
              </c:pt>
              <c:pt idx="947">
                <c:v>4.21</c:v>
              </c:pt>
              <c:pt idx="948">
                <c:v>4.21</c:v>
              </c:pt>
              <c:pt idx="949">
                <c:v>4.21</c:v>
              </c:pt>
              <c:pt idx="950">
                <c:v>4.21</c:v>
              </c:pt>
              <c:pt idx="951">
                <c:v>4.21</c:v>
              </c:pt>
              <c:pt idx="952">
                <c:v>4.21</c:v>
              </c:pt>
              <c:pt idx="953">
                <c:v>4.21</c:v>
              </c:pt>
              <c:pt idx="954">
                <c:v>4.21</c:v>
              </c:pt>
              <c:pt idx="955">
                <c:v>4.21</c:v>
              </c:pt>
              <c:pt idx="956">
                <c:v>4.21</c:v>
              </c:pt>
              <c:pt idx="957">
                <c:v>4.21</c:v>
              </c:pt>
              <c:pt idx="958">
                <c:v>4.21</c:v>
              </c:pt>
              <c:pt idx="959">
                <c:v>4.21</c:v>
              </c:pt>
              <c:pt idx="960">
                <c:v>4.21</c:v>
              </c:pt>
              <c:pt idx="961">
                <c:v>4.21</c:v>
              </c:pt>
              <c:pt idx="962">
                <c:v>4.21</c:v>
              </c:pt>
              <c:pt idx="963">
                <c:v>4.21</c:v>
              </c:pt>
              <c:pt idx="964">
                <c:v>4.21</c:v>
              </c:pt>
              <c:pt idx="965">
                <c:v>4.21</c:v>
              </c:pt>
              <c:pt idx="966">
                <c:v>4.21</c:v>
              </c:pt>
              <c:pt idx="967">
                <c:v>4.21</c:v>
              </c:pt>
              <c:pt idx="968">
                <c:v>4.21</c:v>
              </c:pt>
              <c:pt idx="969">
                <c:v>4.21</c:v>
              </c:pt>
              <c:pt idx="970">
                <c:v>4.21</c:v>
              </c:pt>
              <c:pt idx="971">
                <c:v>4.21</c:v>
              </c:pt>
              <c:pt idx="972">
                <c:v>4.21</c:v>
              </c:pt>
              <c:pt idx="973">
                <c:v>4.21</c:v>
              </c:pt>
              <c:pt idx="974">
                <c:v>4.21</c:v>
              </c:pt>
              <c:pt idx="975">
                <c:v>4.21</c:v>
              </c:pt>
              <c:pt idx="976">
                <c:v>4.21</c:v>
              </c:pt>
              <c:pt idx="977">
                <c:v>4.21</c:v>
              </c:pt>
              <c:pt idx="978">
                <c:v>4.21</c:v>
              </c:pt>
              <c:pt idx="979">
                <c:v>4.21</c:v>
              </c:pt>
              <c:pt idx="980">
                <c:v>4.21</c:v>
              </c:pt>
              <c:pt idx="981">
                <c:v>4.21</c:v>
              </c:pt>
              <c:pt idx="982">
                <c:v>4.21</c:v>
              </c:pt>
              <c:pt idx="983">
                <c:v>4.21</c:v>
              </c:pt>
              <c:pt idx="984">
                <c:v>4.21</c:v>
              </c:pt>
              <c:pt idx="985">
                <c:v>4.21</c:v>
              </c:pt>
              <c:pt idx="986">
                <c:v>4.21</c:v>
              </c:pt>
              <c:pt idx="987">
                <c:v>4.21</c:v>
              </c:pt>
              <c:pt idx="988">
                <c:v>4.21</c:v>
              </c:pt>
              <c:pt idx="989">
                <c:v>4.21</c:v>
              </c:pt>
              <c:pt idx="990">
                <c:v>4.21</c:v>
              </c:pt>
              <c:pt idx="991">
                <c:v>4.21</c:v>
              </c:pt>
              <c:pt idx="992">
                <c:v>4.21</c:v>
              </c:pt>
              <c:pt idx="993">
                <c:v>4.21</c:v>
              </c:pt>
              <c:pt idx="994">
                <c:v>4.21</c:v>
              </c:pt>
              <c:pt idx="995">
                <c:v>4.21</c:v>
              </c:pt>
              <c:pt idx="996">
                <c:v>4.21</c:v>
              </c:pt>
              <c:pt idx="997">
                <c:v>4.21</c:v>
              </c:pt>
              <c:pt idx="998">
                <c:v>4.21</c:v>
              </c:pt>
              <c:pt idx="999">
                <c:v>4.21</c:v>
              </c:pt>
              <c:pt idx="1000">
                <c:v>4.21</c:v>
              </c:pt>
              <c:pt idx="1001">
                <c:v>4.21</c:v>
              </c:pt>
              <c:pt idx="1002">
                <c:v>4.21</c:v>
              </c:pt>
              <c:pt idx="1003">
                <c:v>4.21</c:v>
              </c:pt>
              <c:pt idx="1004">
                <c:v>4.21</c:v>
              </c:pt>
              <c:pt idx="1005">
                <c:v>4.21</c:v>
              </c:pt>
              <c:pt idx="1006">
                <c:v>4.21</c:v>
              </c:pt>
              <c:pt idx="1007">
                <c:v>4.21</c:v>
              </c:pt>
              <c:pt idx="1008">
                <c:v>4.21</c:v>
              </c:pt>
              <c:pt idx="1009">
                <c:v>4.21</c:v>
              </c:pt>
              <c:pt idx="1010">
                <c:v>4.21</c:v>
              </c:pt>
              <c:pt idx="1011">
                <c:v>4.21</c:v>
              </c:pt>
              <c:pt idx="1012">
                <c:v>4.21</c:v>
              </c:pt>
              <c:pt idx="1013">
                <c:v>4.21</c:v>
              </c:pt>
              <c:pt idx="1014">
                <c:v>4.21</c:v>
              </c:pt>
              <c:pt idx="1015">
                <c:v>4.21</c:v>
              </c:pt>
              <c:pt idx="1016">
                <c:v>4.21</c:v>
              </c:pt>
              <c:pt idx="1017">
                <c:v>4.21</c:v>
              </c:pt>
              <c:pt idx="1018">
                <c:v>4.21</c:v>
              </c:pt>
              <c:pt idx="1019">
                <c:v>4.21</c:v>
              </c:pt>
              <c:pt idx="1020">
                <c:v>4.21</c:v>
              </c:pt>
              <c:pt idx="1021">
                <c:v>4.21</c:v>
              </c:pt>
              <c:pt idx="1022">
                <c:v>4.21</c:v>
              </c:pt>
              <c:pt idx="1023">
                <c:v>4.21</c:v>
              </c:pt>
              <c:pt idx="1024">
                <c:v>4.21</c:v>
              </c:pt>
              <c:pt idx="1025">
                <c:v>4.21</c:v>
              </c:pt>
              <c:pt idx="1026">
                <c:v>4.21</c:v>
              </c:pt>
              <c:pt idx="1027">
                <c:v>4.21</c:v>
              </c:pt>
              <c:pt idx="1028">
                <c:v>4.21</c:v>
              </c:pt>
              <c:pt idx="1029">
                <c:v>4.21</c:v>
              </c:pt>
              <c:pt idx="1030">
                <c:v>4.21</c:v>
              </c:pt>
              <c:pt idx="1031">
                <c:v>4.21</c:v>
              </c:pt>
              <c:pt idx="1032">
                <c:v>4.21</c:v>
              </c:pt>
              <c:pt idx="1033">
                <c:v>4.21</c:v>
              </c:pt>
              <c:pt idx="1034">
                <c:v>4.21</c:v>
              </c:pt>
              <c:pt idx="1035">
                <c:v>4.21</c:v>
              </c:pt>
              <c:pt idx="1036">
                <c:v>4.21</c:v>
              </c:pt>
              <c:pt idx="1037">
                <c:v>4.21</c:v>
              </c:pt>
              <c:pt idx="1038">
                <c:v>4.21</c:v>
              </c:pt>
              <c:pt idx="1039">
                <c:v>4.21</c:v>
              </c:pt>
              <c:pt idx="1040">
                <c:v>4.21</c:v>
              </c:pt>
              <c:pt idx="1041">
                <c:v>4.21</c:v>
              </c:pt>
              <c:pt idx="1042">
                <c:v>4.21</c:v>
              </c:pt>
              <c:pt idx="1043">
                <c:v>4.21</c:v>
              </c:pt>
              <c:pt idx="1044">
                <c:v>4.21</c:v>
              </c:pt>
              <c:pt idx="1045">
                <c:v>4.21</c:v>
              </c:pt>
              <c:pt idx="1046">
                <c:v>4.21</c:v>
              </c:pt>
              <c:pt idx="1047">
                <c:v>4.21</c:v>
              </c:pt>
              <c:pt idx="1048">
                <c:v>4.21</c:v>
              </c:pt>
              <c:pt idx="1049">
                <c:v>4.21</c:v>
              </c:pt>
              <c:pt idx="1050">
                <c:v>4.21</c:v>
              </c:pt>
              <c:pt idx="1051">
                <c:v>4.21</c:v>
              </c:pt>
              <c:pt idx="1052">
                <c:v>4.21</c:v>
              </c:pt>
              <c:pt idx="1053">
                <c:v>4.21</c:v>
              </c:pt>
              <c:pt idx="1054">
                <c:v>4.21</c:v>
              </c:pt>
              <c:pt idx="1055">
                <c:v>4.21</c:v>
              </c:pt>
              <c:pt idx="1056">
                <c:v>4.21</c:v>
              </c:pt>
              <c:pt idx="1057">
                <c:v>4.21</c:v>
              </c:pt>
              <c:pt idx="1058">
                <c:v>4.21</c:v>
              </c:pt>
              <c:pt idx="1059">
                <c:v>4.21</c:v>
              </c:pt>
              <c:pt idx="1060">
                <c:v>4.21</c:v>
              </c:pt>
              <c:pt idx="1061">
                <c:v>4.21</c:v>
              </c:pt>
              <c:pt idx="1062">
                <c:v>4.21</c:v>
              </c:pt>
              <c:pt idx="1063">
                <c:v>4.21</c:v>
              </c:pt>
              <c:pt idx="1064">
                <c:v>4.21</c:v>
              </c:pt>
              <c:pt idx="1065">
                <c:v>4.21</c:v>
              </c:pt>
              <c:pt idx="1066">
                <c:v>4.21</c:v>
              </c:pt>
              <c:pt idx="1067">
                <c:v>4.21</c:v>
              </c:pt>
              <c:pt idx="1068">
                <c:v>4.21</c:v>
              </c:pt>
              <c:pt idx="1069">
                <c:v>4.21</c:v>
              </c:pt>
              <c:pt idx="1070">
                <c:v>4.21</c:v>
              </c:pt>
              <c:pt idx="1071">
                <c:v>4.21</c:v>
              </c:pt>
              <c:pt idx="1072">
                <c:v>4.21</c:v>
              </c:pt>
              <c:pt idx="1073">
                <c:v>4.21</c:v>
              </c:pt>
              <c:pt idx="1074">
                <c:v>4.21</c:v>
              </c:pt>
              <c:pt idx="1075">
                <c:v>4.21</c:v>
              </c:pt>
              <c:pt idx="1076">
                <c:v>4.21</c:v>
              </c:pt>
              <c:pt idx="1077">
                <c:v>4.21</c:v>
              </c:pt>
              <c:pt idx="1078">
                <c:v>4.21</c:v>
              </c:pt>
              <c:pt idx="1079">
                <c:v>4.21</c:v>
              </c:pt>
              <c:pt idx="1080">
                <c:v>4.21</c:v>
              </c:pt>
              <c:pt idx="1081">
                <c:v>4.21</c:v>
              </c:pt>
              <c:pt idx="1082">
                <c:v>4.21</c:v>
              </c:pt>
              <c:pt idx="1083">
                <c:v>4.21</c:v>
              </c:pt>
              <c:pt idx="1084">
                <c:v>4.21</c:v>
              </c:pt>
              <c:pt idx="1085">
                <c:v>4.21</c:v>
              </c:pt>
              <c:pt idx="1086">
                <c:v>4.21</c:v>
              </c:pt>
              <c:pt idx="1087">
                <c:v>4.21</c:v>
              </c:pt>
              <c:pt idx="1088">
                <c:v>4.21</c:v>
              </c:pt>
              <c:pt idx="1089">
                <c:v>4.21</c:v>
              </c:pt>
              <c:pt idx="1090">
                <c:v>4.21</c:v>
              </c:pt>
              <c:pt idx="1091">
                <c:v>4.21</c:v>
              </c:pt>
              <c:pt idx="1092">
                <c:v>4.21</c:v>
              </c:pt>
              <c:pt idx="1093">
                <c:v>4.21</c:v>
              </c:pt>
              <c:pt idx="1094">
                <c:v>4.21</c:v>
              </c:pt>
              <c:pt idx="1095">
                <c:v>4.21</c:v>
              </c:pt>
              <c:pt idx="1096">
                <c:v>4.21</c:v>
              </c:pt>
              <c:pt idx="1097">
                <c:v>4.21</c:v>
              </c:pt>
              <c:pt idx="1098">
                <c:v>4.21</c:v>
              </c:pt>
            </c:numLit>
          </c:yVal>
          <c:smooth val="0"/>
          <c:extLst>
            <c:ext xmlns:c16="http://schemas.microsoft.com/office/drawing/2014/chart" uri="{C3380CC4-5D6E-409C-BE32-E72D297353CC}">
              <c16:uniqueId val="{00000005-DFA5-4E98-B9C7-D8F5CA0875D5}"/>
            </c:ext>
          </c:extLst>
        </c:ser>
        <c:ser>
          <c:idx val="3"/>
          <c:order val="2"/>
          <c:spPr>
            <a:ln w="31750" cap="rnd">
              <a:solidFill>
                <a:srgbClr val="C00000"/>
              </a:solidFill>
              <a:round/>
            </a:ln>
            <a:effectLst>
              <a:outerShdw blurRad="40000" dist="23000" dir="5400000" rotWithShape="0">
                <a:srgbClr val="000000">
                  <a:alpha val="35000"/>
                </a:srgbClr>
              </a:outerShdw>
            </a:effectLst>
          </c:spPr>
          <c:marker>
            <c:symbol val="none"/>
          </c:marker>
          <c:dLbls>
            <c:dLbl>
              <c:idx val="107"/>
              <c:numFmt formatCode="#,##0.00" sourceLinked="0"/>
              <c:spPr>
                <a:noFill/>
                <a:ln>
                  <a:noFill/>
                </a:ln>
                <a:effectLst/>
              </c:spPr>
              <c:txPr>
                <a:bodyPr rot="0" spcFirstLastPara="1" vertOverflow="ellipsis" vert="horz" wrap="square" lIns="38100" tIns="19050" rIns="38100" bIns="19050" anchor="ctr" anchorCtr="0">
                  <a:spAutoFit/>
                </a:bodyPr>
                <a:lstStyle/>
                <a:p>
                  <a:pPr algn="ctr">
                    <a:defRPr sz="1050" b="1" i="0" u="none" strike="noStrike" kern="1200" baseline="0">
                      <a:solidFill>
                        <a:schemeClr val="tx2"/>
                      </a:solidFill>
                      <a:latin typeface="+mn-lt"/>
                      <a:ea typeface="+mn-ea"/>
                      <a:cs typeface="+mn-cs"/>
                    </a:defRPr>
                  </a:pPr>
                  <a:endParaRPr lang="en-US"/>
                </a:p>
              </c:txPr>
              <c:dLblPos val="t"/>
              <c:showLegendKey val="0"/>
              <c:showVal val="0"/>
              <c:showCatName val="0"/>
              <c:showSerName val="0"/>
              <c:showPercent val="0"/>
              <c:showBubbleSize val="0"/>
              <c:extLst>
                <c:ext xmlns:c16="http://schemas.microsoft.com/office/drawing/2014/chart" uri="{C3380CC4-5D6E-409C-BE32-E72D297353CC}">
                  <c16:uniqueId val="{00000006-DFA5-4E98-B9C7-D8F5CA0875D5}"/>
                </c:ext>
              </c:extLst>
            </c:dLbl>
            <c:dLbl>
              <c:idx val="822"/>
              <c:layout>
                <c:manualLayout>
                  <c:x val="-0.29916619158623692"/>
                  <c:y val="-3.4277135109255778E-2"/>
                </c:manualLayout>
              </c:layout>
              <c:tx>
                <c:rich>
                  <a:bodyPr/>
                  <a:lstStyle/>
                  <a:p>
                    <a:r>
                      <a:rPr lang="en-US"/>
                      <a:t>UC 2014-19 (</a:t>
                    </a:r>
                    <a:fld id="{7B5AF38F-8E38-4E1F-8EB4-9FF82CBF16CD}" type="YVALUE">
                      <a:rPr lang="en-US"/>
                      <a:pPr/>
                      <a:t>[Y 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FA5-4E98-B9C7-D8F5CA0875D5}"/>
                </c:ext>
              </c:extLst>
            </c:dLbl>
            <c:dLbl>
              <c:idx val="1103"/>
              <c:tx>
                <c:rich>
                  <a:bodyPr/>
                  <a:lstStyle/>
                  <a:p>
                    <a:r>
                      <a:rPr lang="en-US"/>
                      <a:t>AER draft decision (</a:t>
                    </a:r>
                    <a:fld id="{E328640C-99F0-4922-BDBE-B536519F8E18}" type="YVALUE">
                      <a:rPr lang="en-US"/>
                      <a:pPr/>
                      <a:t>[Y VALUE]</a:t>
                    </a:fld>
                    <a:r>
                      <a:rPr lang="en-US"/>
                      <a:t>%)</a:t>
                    </a:r>
                  </a:p>
                </c:rich>
              </c:tx>
              <c:dLblPos val="b"/>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FA5-4E98-B9C7-D8F5CA0875D5}"/>
                </c:ext>
              </c:extLst>
            </c:dLbl>
            <c:dLbl>
              <c:idx val="1332"/>
              <c:layout>
                <c:manualLayout>
                  <c:x val="-1.1477682487843333E-2"/>
                  <c:y val="-2.7227153424003874E-2"/>
                </c:manualLayout>
              </c:layout>
              <c:tx>
                <c:rich>
                  <a:bodyPr/>
                  <a:lstStyle/>
                  <a:p>
                    <a:r>
                      <a:rPr lang="en-US" b="1"/>
                      <a:t>UC 2009-14 period (</a:t>
                    </a:r>
                    <a:fld id="{B3536B3D-3CA4-43FE-8DFC-CB5FCAFB1F72}" type="VALUE">
                      <a:rPr lang="en-US" b="1"/>
                      <a:pPr/>
                      <a:t>[VALUE]</a:t>
                    </a:fld>
                    <a:r>
                      <a:rPr lang="en-US" b="1"/>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FA5-4E98-B9C7-D8F5CA0875D5}"/>
                </c:ext>
              </c:extLst>
            </c:dLbl>
            <c:dLbl>
              <c:idx val="2108"/>
              <c:layout>
                <c:manualLayout>
                  <c:x val="5.7541632558964925E-2"/>
                  <c:y val="8.0520400858983543E-2"/>
                </c:manualLayout>
              </c:layout>
              <c:tx>
                <c:rich>
                  <a:bodyPr/>
                  <a:lstStyle/>
                  <a:p>
                    <a:r>
                      <a:rPr lang="en-US" b="1"/>
                      <a:t>UC 2014-19 period (6.59%)</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A5-4E98-B9C7-D8F5CA0875D5}"/>
                </c:ext>
              </c:extLst>
            </c:dLbl>
            <c:dLbl>
              <c:idx val="3478"/>
              <c:layout>
                <c:manualLayout>
                  <c:x val="-3.535581914251823E-2"/>
                  <c:y val="2.8561716678746161E-2"/>
                </c:manualLayout>
              </c:layout>
              <c:tx>
                <c:rich>
                  <a:bodyPr/>
                  <a:lstStyle/>
                  <a:p>
                    <a:r>
                      <a:rPr lang="en-US"/>
                      <a:t>AER DD 2019-24</a:t>
                    </a:r>
                    <a:r>
                      <a:rPr lang="en-US" baseline="0"/>
                      <a:t> (</a:t>
                    </a:r>
                    <a:fld id="{6B04E3F6-506D-487A-BC7D-612C294B03AA}" type="YVALUE">
                      <a:rPr lang="en-US"/>
                      <a:pPr/>
                      <a:t>[Y 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FA5-4E98-B9C7-D8F5CA0875D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106"/>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41856</c:v>
              </c:pt>
              <c:pt idx="25">
                <c:v>41857</c:v>
              </c:pt>
              <c:pt idx="26">
                <c:v>41858</c:v>
              </c:pt>
              <c:pt idx="27">
                <c:v>41859</c:v>
              </c:pt>
              <c:pt idx="28">
                <c:v>41862</c:v>
              </c:pt>
              <c:pt idx="29">
                <c:v>41863</c:v>
              </c:pt>
              <c:pt idx="30">
                <c:v>41864</c:v>
              </c:pt>
              <c:pt idx="31">
                <c:v>41865</c:v>
              </c:pt>
              <c:pt idx="32">
                <c:v>41866</c:v>
              </c:pt>
              <c:pt idx="33">
                <c:v>41869</c:v>
              </c:pt>
              <c:pt idx="34">
                <c:v>41870</c:v>
              </c:pt>
              <c:pt idx="35">
                <c:v>41871</c:v>
              </c:pt>
              <c:pt idx="36">
                <c:v>41872</c:v>
              </c:pt>
              <c:pt idx="37">
                <c:v>41873</c:v>
              </c:pt>
              <c:pt idx="38">
                <c:v>41876</c:v>
              </c:pt>
              <c:pt idx="39">
                <c:v>41877</c:v>
              </c:pt>
              <c:pt idx="40">
                <c:v>41878</c:v>
              </c:pt>
              <c:pt idx="41">
                <c:v>41879</c:v>
              </c:pt>
              <c:pt idx="42">
                <c:v>41880</c:v>
              </c:pt>
              <c:pt idx="43">
                <c:v>41883</c:v>
              </c:pt>
              <c:pt idx="44">
                <c:v>41884</c:v>
              </c:pt>
              <c:pt idx="45">
                <c:v>41885</c:v>
              </c:pt>
              <c:pt idx="46">
                <c:v>41886</c:v>
              </c:pt>
              <c:pt idx="47">
                <c:v>41887</c:v>
              </c:pt>
              <c:pt idx="48">
                <c:v>41890</c:v>
              </c:pt>
              <c:pt idx="49">
                <c:v>41891</c:v>
              </c:pt>
              <c:pt idx="50">
                <c:v>41892</c:v>
              </c:pt>
              <c:pt idx="51">
                <c:v>41893</c:v>
              </c:pt>
              <c:pt idx="52">
                <c:v>41894</c:v>
              </c:pt>
              <c:pt idx="53">
                <c:v>41897</c:v>
              </c:pt>
              <c:pt idx="54">
                <c:v>41898</c:v>
              </c:pt>
              <c:pt idx="55">
                <c:v>41899</c:v>
              </c:pt>
              <c:pt idx="56">
                <c:v>41900</c:v>
              </c:pt>
              <c:pt idx="57">
                <c:v>41901</c:v>
              </c:pt>
              <c:pt idx="58">
                <c:v>41904</c:v>
              </c:pt>
              <c:pt idx="59">
                <c:v>41905</c:v>
              </c:pt>
              <c:pt idx="60">
                <c:v>41906</c:v>
              </c:pt>
              <c:pt idx="61">
                <c:v>41907</c:v>
              </c:pt>
              <c:pt idx="62">
                <c:v>41908</c:v>
              </c:pt>
              <c:pt idx="63">
                <c:v>41911</c:v>
              </c:pt>
              <c:pt idx="64">
                <c:v>41912</c:v>
              </c:pt>
              <c:pt idx="65">
                <c:v>41913</c:v>
              </c:pt>
              <c:pt idx="66">
                <c:v>41914</c:v>
              </c:pt>
              <c:pt idx="67">
                <c:v>41915</c:v>
              </c:pt>
              <c:pt idx="68">
                <c:v>41919</c:v>
              </c:pt>
              <c:pt idx="69">
                <c:v>41920</c:v>
              </c:pt>
              <c:pt idx="70">
                <c:v>41921</c:v>
              </c:pt>
              <c:pt idx="71">
                <c:v>41922</c:v>
              </c:pt>
              <c:pt idx="72">
                <c:v>41925</c:v>
              </c:pt>
              <c:pt idx="73">
                <c:v>41926</c:v>
              </c:pt>
              <c:pt idx="74">
                <c:v>41927</c:v>
              </c:pt>
              <c:pt idx="75">
                <c:v>41928</c:v>
              </c:pt>
              <c:pt idx="76">
                <c:v>41929</c:v>
              </c:pt>
              <c:pt idx="77">
                <c:v>41932</c:v>
              </c:pt>
              <c:pt idx="78">
                <c:v>41933</c:v>
              </c:pt>
              <c:pt idx="79">
                <c:v>41934</c:v>
              </c:pt>
              <c:pt idx="80">
                <c:v>41935</c:v>
              </c:pt>
              <c:pt idx="81">
                <c:v>41936</c:v>
              </c:pt>
              <c:pt idx="82">
                <c:v>41939</c:v>
              </c:pt>
              <c:pt idx="83">
                <c:v>41940</c:v>
              </c:pt>
              <c:pt idx="84">
                <c:v>41941</c:v>
              </c:pt>
              <c:pt idx="85">
                <c:v>41942</c:v>
              </c:pt>
              <c:pt idx="86">
                <c:v>41943</c:v>
              </c:pt>
              <c:pt idx="87">
                <c:v>41946</c:v>
              </c:pt>
              <c:pt idx="88">
                <c:v>41947</c:v>
              </c:pt>
              <c:pt idx="89">
                <c:v>41948</c:v>
              </c:pt>
              <c:pt idx="90">
                <c:v>41949</c:v>
              </c:pt>
              <c:pt idx="91">
                <c:v>41950</c:v>
              </c:pt>
              <c:pt idx="92">
                <c:v>41953</c:v>
              </c:pt>
              <c:pt idx="93">
                <c:v>41954</c:v>
              </c:pt>
              <c:pt idx="94">
                <c:v>41955</c:v>
              </c:pt>
              <c:pt idx="95">
                <c:v>41956</c:v>
              </c:pt>
              <c:pt idx="96">
                <c:v>41957</c:v>
              </c:pt>
              <c:pt idx="97">
                <c:v>41960</c:v>
              </c:pt>
              <c:pt idx="98">
                <c:v>41961</c:v>
              </c:pt>
              <c:pt idx="99">
                <c:v>41962</c:v>
              </c:pt>
              <c:pt idx="100">
                <c:v>41963</c:v>
              </c:pt>
              <c:pt idx="101">
                <c:v>41964</c:v>
              </c:pt>
              <c:pt idx="102">
                <c:v>41967</c:v>
              </c:pt>
              <c:pt idx="103">
                <c:v>41968</c:v>
              </c:pt>
              <c:pt idx="104">
                <c:v>41969</c:v>
              </c:pt>
              <c:pt idx="105">
                <c:v>41970</c:v>
              </c:pt>
              <c:pt idx="106">
                <c:v>41971</c:v>
              </c:pt>
              <c:pt idx="107">
                <c:v>41974</c:v>
              </c:pt>
              <c:pt idx="108">
                <c:v>41975</c:v>
              </c:pt>
              <c:pt idx="109">
                <c:v>41976</c:v>
              </c:pt>
              <c:pt idx="110">
                <c:v>41977</c:v>
              </c:pt>
              <c:pt idx="111">
                <c:v>41978</c:v>
              </c:pt>
              <c:pt idx="112">
                <c:v>41981</c:v>
              </c:pt>
              <c:pt idx="113">
                <c:v>41982</c:v>
              </c:pt>
              <c:pt idx="114">
                <c:v>41983</c:v>
              </c:pt>
              <c:pt idx="115">
                <c:v>41984</c:v>
              </c:pt>
              <c:pt idx="116">
                <c:v>41985</c:v>
              </c:pt>
              <c:pt idx="117">
                <c:v>41988</c:v>
              </c:pt>
              <c:pt idx="118">
                <c:v>41989</c:v>
              </c:pt>
              <c:pt idx="119">
                <c:v>41990</c:v>
              </c:pt>
              <c:pt idx="120">
                <c:v>41991</c:v>
              </c:pt>
              <c:pt idx="121">
                <c:v>41992</c:v>
              </c:pt>
              <c:pt idx="122">
                <c:v>41995</c:v>
              </c:pt>
              <c:pt idx="123">
                <c:v>41996</c:v>
              </c:pt>
              <c:pt idx="124">
                <c:v>41997</c:v>
              </c:pt>
              <c:pt idx="125">
                <c:v>42002</c:v>
              </c:pt>
              <c:pt idx="126">
                <c:v>42003</c:v>
              </c:pt>
              <c:pt idx="127">
                <c:v>42004</c:v>
              </c:pt>
              <c:pt idx="128">
                <c:v>42006</c:v>
              </c:pt>
              <c:pt idx="129">
                <c:v>42009</c:v>
              </c:pt>
              <c:pt idx="130">
                <c:v>42010</c:v>
              </c:pt>
              <c:pt idx="131">
                <c:v>42011</c:v>
              </c:pt>
              <c:pt idx="132">
                <c:v>42012</c:v>
              </c:pt>
              <c:pt idx="133">
                <c:v>42013</c:v>
              </c:pt>
              <c:pt idx="134">
                <c:v>42016</c:v>
              </c:pt>
              <c:pt idx="135">
                <c:v>42017</c:v>
              </c:pt>
              <c:pt idx="136">
                <c:v>42018</c:v>
              </c:pt>
              <c:pt idx="137">
                <c:v>42019</c:v>
              </c:pt>
              <c:pt idx="138">
                <c:v>42020</c:v>
              </c:pt>
              <c:pt idx="139">
                <c:v>42023</c:v>
              </c:pt>
              <c:pt idx="140">
                <c:v>42024</c:v>
              </c:pt>
              <c:pt idx="141">
                <c:v>42025</c:v>
              </c:pt>
              <c:pt idx="142">
                <c:v>42026</c:v>
              </c:pt>
              <c:pt idx="143">
                <c:v>42027</c:v>
              </c:pt>
              <c:pt idx="144">
                <c:v>42031</c:v>
              </c:pt>
              <c:pt idx="145">
                <c:v>42032</c:v>
              </c:pt>
              <c:pt idx="146">
                <c:v>42033</c:v>
              </c:pt>
              <c:pt idx="147">
                <c:v>42034</c:v>
              </c:pt>
              <c:pt idx="148">
                <c:v>42037</c:v>
              </c:pt>
              <c:pt idx="149">
                <c:v>42038</c:v>
              </c:pt>
              <c:pt idx="150">
                <c:v>42039</c:v>
              </c:pt>
              <c:pt idx="151">
                <c:v>42040</c:v>
              </c:pt>
              <c:pt idx="152">
                <c:v>42041</c:v>
              </c:pt>
              <c:pt idx="153">
                <c:v>42044</c:v>
              </c:pt>
              <c:pt idx="154">
                <c:v>42045</c:v>
              </c:pt>
              <c:pt idx="155">
                <c:v>42046</c:v>
              </c:pt>
              <c:pt idx="156">
                <c:v>42047</c:v>
              </c:pt>
              <c:pt idx="157">
                <c:v>42048</c:v>
              </c:pt>
              <c:pt idx="158">
                <c:v>42051</c:v>
              </c:pt>
              <c:pt idx="159">
                <c:v>42052</c:v>
              </c:pt>
              <c:pt idx="160">
                <c:v>42053</c:v>
              </c:pt>
              <c:pt idx="161">
                <c:v>42054</c:v>
              </c:pt>
              <c:pt idx="162">
                <c:v>42055</c:v>
              </c:pt>
              <c:pt idx="163">
                <c:v>42058</c:v>
              </c:pt>
              <c:pt idx="164">
                <c:v>42059</c:v>
              </c:pt>
              <c:pt idx="165">
                <c:v>42060</c:v>
              </c:pt>
              <c:pt idx="166">
                <c:v>42061</c:v>
              </c:pt>
              <c:pt idx="167">
                <c:v>42062</c:v>
              </c:pt>
              <c:pt idx="168">
                <c:v>42065</c:v>
              </c:pt>
              <c:pt idx="169">
                <c:v>42066</c:v>
              </c:pt>
              <c:pt idx="170">
                <c:v>42067</c:v>
              </c:pt>
              <c:pt idx="171">
                <c:v>42068</c:v>
              </c:pt>
              <c:pt idx="172">
                <c:v>42069</c:v>
              </c:pt>
              <c:pt idx="173">
                <c:v>42072</c:v>
              </c:pt>
              <c:pt idx="174">
                <c:v>42073</c:v>
              </c:pt>
              <c:pt idx="175">
                <c:v>42074</c:v>
              </c:pt>
              <c:pt idx="176">
                <c:v>42075</c:v>
              </c:pt>
              <c:pt idx="177">
                <c:v>42076</c:v>
              </c:pt>
              <c:pt idx="178">
                <c:v>42079</c:v>
              </c:pt>
              <c:pt idx="179">
                <c:v>42080</c:v>
              </c:pt>
              <c:pt idx="180">
                <c:v>42081</c:v>
              </c:pt>
              <c:pt idx="181">
                <c:v>42082</c:v>
              </c:pt>
              <c:pt idx="182">
                <c:v>42083</c:v>
              </c:pt>
              <c:pt idx="183">
                <c:v>42086</c:v>
              </c:pt>
              <c:pt idx="184">
                <c:v>42087</c:v>
              </c:pt>
              <c:pt idx="185">
                <c:v>42088</c:v>
              </c:pt>
              <c:pt idx="186">
                <c:v>42089</c:v>
              </c:pt>
              <c:pt idx="187">
                <c:v>42090</c:v>
              </c:pt>
              <c:pt idx="188">
                <c:v>42093</c:v>
              </c:pt>
              <c:pt idx="189">
                <c:v>42094</c:v>
              </c:pt>
              <c:pt idx="190">
                <c:v>42095</c:v>
              </c:pt>
              <c:pt idx="191">
                <c:v>42096</c:v>
              </c:pt>
              <c:pt idx="192">
                <c:v>42101</c:v>
              </c:pt>
              <c:pt idx="193">
                <c:v>42102</c:v>
              </c:pt>
              <c:pt idx="194">
                <c:v>42103</c:v>
              </c:pt>
              <c:pt idx="195">
                <c:v>42104</c:v>
              </c:pt>
              <c:pt idx="196">
                <c:v>42107</c:v>
              </c:pt>
              <c:pt idx="197">
                <c:v>42108</c:v>
              </c:pt>
              <c:pt idx="198">
                <c:v>42109</c:v>
              </c:pt>
              <c:pt idx="199">
                <c:v>42110</c:v>
              </c:pt>
              <c:pt idx="200">
                <c:v>42111</c:v>
              </c:pt>
              <c:pt idx="201">
                <c:v>42114</c:v>
              </c:pt>
              <c:pt idx="202">
                <c:v>42115</c:v>
              </c:pt>
              <c:pt idx="203">
                <c:v>42116</c:v>
              </c:pt>
              <c:pt idx="204">
                <c:v>42117</c:v>
              </c:pt>
              <c:pt idx="205">
                <c:v>42118</c:v>
              </c:pt>
              <c:pt idx="206">
                <c:v>42121</c:v>
              </c:pt>
              <c:pt idx="207">
                <c:v>42122</c:v>
              </c:pt>
              <c:pt idx="208">
                <c:v>42123</c:v>
              </c:pt>
              <c:pt idx="209">
                <c:v>42124</c:v>
              </c:pt>
              <c:pt idx="210">
                <c:v>42125</c:v>
              </c:pt>
              <c:pt idx="211">
                <c:v>42128</c:v>
              </c:pt>
              <c:pt idx="212">
                <c:v>42129</c:v>
              </c:pt>
              <c:pt idx="213">
                <c:v>42130</c:v>
              </c:pt>
              <c:pt idx="214">
                <c:v>42131</c:v>
              </c:pt>
              <c:pt idx="215">
                <c:v>42132</c:v>
              </c:pt>
              <c:pt idx="216">
                <c:v>42135</c:v>
              </c:pt>
              <c:pt idx="217">
                <c:v>42136</c:v>
              </c:pt>
              <c:pt idx="218">
                <c:v>42137</c:v>
              </c:pt>
              <c:pt idx="219">
                <c:v>42138</c:v>
              </c:pt>
              <c:pt idx="220">
                <c:v>42139</c:v>
              </c:pt>
              <c:pt idx="221">
                <c:v>42142</c:v>
              </c:pt>
              <c:pt idx="222">
                <c:v>42143</c:v>
              </c:pt>
              <c:pt idx="223">
                <c:v>42144</c:v>
              </c:pt>
              <c:pt idx="224">
                <c:v>42145</c:v>
              </c:pt>
              <c:pt idx="225">
                <c:v>42146</c:v>
              </c:pt>
              <c:pt idx="226">
                <c:v>42149</c:v>
              </c:pt>
              <c:pt idx="227">
                <c:v>42150</c:v>
              </c:pt>
              <c:pt idx="228">
                <c:v>42151</c:v>
              </c:pt>
              <c:pt idx="229">
                <c:v>42152</c:v>
              </c:pt>
              <c:pt idx="230">
                <c:v>42153</c:v>
              </c:pt>
              <c:pt idx="231">
                <c:v>42156</c:v>
              </c:pt>
              <c:pt idx="232">
                <c:v>42157</c:v>
              </c:pt>
              <c:pt idx="233">
                <c:v>42158</c:v>
              </c:pt>
              <c:pt idx="234">
                <c:v>42159</c:v>
              </c:pt>
              <c:pt idx="235">
                <c:v>42160</c:v>
              </c:pt>
              <c:pt idx="236">
                <c:v>42164</c:v>
              </c:pt>
              <c:pt idx="237">
                <c:v>42165</c:v>
              </c:pt>
              <c:pt idx="238">
                <c:v>42166</c:v>
              </c:pt>
              <c:pt idx="239">
                <c:v>42167</c:v>
              </c:pt>
              <c:pt idx="240">
                <c:v>42170</c:v>
              </c:pt>
              <c:pt idx="241">
                <c:v>42171</c:v>
              </c:pt>
              <c:pt idx="242">
                <c:v>42172</c:v>
              </c:pt>
              <c:pt idx="243">
                <c:v>42173</c:v>
              </c:pt>
              <c:pt idx="244">
                <c:v>42174</c:v>
              </c:pt>
              <c:pt idx="245">
                <c:v>42177</c:v>
              </c:pt>
              <c:pt idx="246">
                <c:v>42178</c:v>
              </c:pt>
              <c:pt idx="247">
                <c:v>42179</c:v>
              </c:pt>
              <c:pt idx="248">
                <c:v>42180</c:v>
              </c:pt>
              <c:pt idx="249">
                <c:v>42181</c:v>
              </c:pt>
              <c:pt idx="250">
                <c:v>42184</c:v>
              </c:pt>
              <c:pt idx="251">
                <c:v>42185</c:v>
              </c:pt>
              <c:pt idx="252">
                <c:v>42186</c:v>
              </c:pt>
              <c:pt idx="253">
                <c:v>42187</c:v>
              </c:pt>
              <c:pt idx="254">
                <c:v>42188</c:v>
              </c:pt>
              <c:pt idx="255">
                <c:v>42191</c:v>
              </c:pt>
              <c:pt idx="256">
                <c:v>42192</c:v>
              </c:pt>
              <c:pt idx="257">
                <c:v>42193</c:v>
              </c:pt>
              <c:pt idx="258">
                <c:v>42194</c:v>
              </c:pt>
              <c:pt idx="259">
                <c:v>42195</c:v>
              </c:pt>
              <c:pt idx="260">
                <c:v>42198</c:v>
              </c:pt>
              <c:pt idx="261">
                <c:v>42199</c:v>
              </c:pt>
              <c:pt idx="262">
                <c:v>42200</c:v>
              </c:pt>
              <c:pt idx="263">
                <c:v>42201</c:v>
              </c:pt>
              <c:pt idx="264">
                <c:v>42202</c:v>
              </c:pt>
              <c:pt idx="265">
                <c:v>42205</c:v>
              </c:pt>
              <c:pt idx="266">
                <c:v>42206</c:v>
              </c:pt>
              <c:pt idx="267">
                <c:v>42207</c:v>
              </c:pt>
              <c:pt idx="268">
                <c:v>42208</c:v>
              </c:pt>
              <c:pt idx="269">
                <c:v>42209</c:v>
              </c:pt>
              <c:pt idx="270">
                <c:v>42212</c:v>
              </c:pt>
              <c:pt idx="271">
                <c:v>42213</c:v>
              </c:pt>
              <c:pt idx="272">
                <c:v>42214</c:v>
              </c:pt>
              <c:pt idx="273">
                <c:v>42215</c:v>
              </c:pt>
              <c:pt idx="274">
                <c:v>42216</c:v>
              </c:pt>
              <c:pt idx="275">
                <c:v>42220</c:v>
              </c:pt>
              <c:pt idx="276">
                <c:v>42221</c:v>
              </c:pt>
              <c:pt idx="277">
                <c:v>42222</c:v>
              </c:pt>
              <c:pt idx="278">
                <c:v>42223</c:v>
              </c:pt>
              <c:pt idx="279">
                <c:v>42226</c:v>
              </c:pt>
              <c:pt idx="280">
                <c:v>42227</c:v>
              </c:pt>
              <c:pt idx="281">
                <c:v>42228</c:v>
              </c:pt>
              <c:pt idx="282">
                <c:v>42229</c:v>
              </c:pt>
              <c:pt idx="283">
                <c:v>42230</c:v>
              </c:pt>
              <c:pt idx="284">
                <c:v>42233</c:v>
              </c:pt>
              <c:pt idx="285">
                <c:v>42234</c:v>
              </c:pt>
              <c:pt idx="286">
                <c:v>42235</c:v>
              </c:pt>
              <c:pt idx="287">
                <c:v>42236</c:v>
              </c:pt>
              <c:pt idx="288">
                <c:v>42237</c:v>
              </c:pt>
              <c:pt idx="289">
                <c:v>42240</c:v>
              </c:pt>
              <c:pt idx="290">
                <c:v>42241</c:v>
              </c:pt>
              <c:pt idx="291">
                <c:v>42242</c:v>
              </c:pt>
              <c:pt idx="292">
                <c:v>42243</c:v>
              </c:pt>
              <c:pt idx="293">
                <c:v>42244</c:v>
              </c:pt>
              <c:pt idx="294">
                <c:v>42247</c:v>
              </c:pt>
              <c:pt idx="295">
                <c:v>42248</c:v>
              </c:pt>
              <c:pt idx="296">
                <c:v>42249</c:v>
              </c:pt>
              <c:pt idx="297">
                <c:v>42250</c:v>
              </c:pt>
              <c:pt idx="298">
                <c:v>42251</c:v>
              </c:pt>
              <c:pt idx="299">
                <c:v>42254</c:v>
              </c:pt>
              <c:pt idx="300">
                <c:v>42255</c:v>
              </c:pt>
              <c:pt idx="301">
                <c:v>42256</c:v>
              </c:pt>
              <c:pt idx="302">
                <c:v>42257</c:v>
              </c:pt>
              <c:pt idx="303">
                <c:v>42258</c:v>
              </c:pt>
              <c:pt idx="304">
                <c:v>42261</c:v>
              </c:pt>
              <c:pt idx="305">
                <c:v>42262</c:v>
              </c:pt>
              <c:pt idx="306">
                <c:v>42263</c:v>
              </c:pt>
              <c:pt idx="307">
                <c:v>42264</c:v>
              </c:pt>
              <c:pt idx="308">
                <c:v>42265</c:v>
              </c:pt>
              <c:pt idx="309">
                <c:v>42268</c:v>
              </c:pt>
              <c:pt idx="310">
                <c:v>42269</c:v>
              </c:pt>
              <c:pt idx="311">
                <c:v>42270</c:v>
              </c:pt>
              <c:pt idx="312">
                <c:v>42271</c:v>
              </c:pt>
              <c:pt idx="313">
                <c:v>42272</c:v>
              </c:pt>
              <c:pt idx="314">
                <c:v>42275</c:v>
              </c:pt>
              <c:pt idx="315">
                <c:v>42276</c:v>
              </c:pt>
              <c:pt idx="316">
                <c:v>42277</c:v>
              </c:pt>
              <c:pt idx="317">
                <c:v>42278</c:v>
              </c:pt>
              <c:pt idx="318">
                <c:v>42279</c:v>
              </c:pt>
              <c:pt idx="319">
                <c:v>42283</c:v>
              </c:pt>
              <c:pt idx="320">
                <c:v>42284</c:v>
              </c:pt>
              <c:pt idx="321">
                <c:v>42285</c:v>
              </c:pt>
              <c:pt idx="322">
                <c:v>42286</c:v>
              </c:pt>
              <c:pt idx="323">
                <c:v>42289</c:v>
              </c:pt>
              <c:pt idx="324">
                <c:v>42290</c:v>
              </c:pt>
              <c:pt idx="325">
                <c:v>42291</c:v>
              </c:pt>
              <c:pt idx="326">
                <c:v>42292</c:v>
              </c:pt>
              <c:pt idx="327">
                <c:v>42293</c:v>
              </c:pt>
              <c:pt idx="328">
                <c:v>42296</c:v>
              </c:pt>
              <c:pt idx="329">
                <c:v>42297</c:v>
              </c:pt>
              <c:pt idx="330">
                <c:v>42298</c:v>
              </c:pt>
              <c:pt idx="331">
                <c:v>42299</c:v>
              </c:pt>
              <c:pt idx="332">
                <c:v>42300</c:v>
              </c:pt>
              <c:pt idx="333">
                <c:v>42303</c:v>
              </c:pt>
              <c:pt idx="334">
                <c:v>42304</c:v>
              </c:pt>
              <c:pt idx="335">
                <c:v>42305</c:v>
              </c:pt>
              <c:pt idx="336">
                <c:v>42306</c:v>
              </c:pt>
              <c:pt idx="337">
                <c:v>42307</c:v>
              </c:pt>
              <c:pt idx="338">
                <c:v>42310</c:v>
              </c:pt>
              <c:pt idx="339">
                <c:v>42311</c:v>
              </c:pt>
              <c:pt idx="340">
                <c:v>42312</c:v>
              </c:pt>
              <c:pt idx="341">
                <c:v>42313</c:v>
              </c:pt>
              <c:pt idx="342">
                <c:v>42314</c:v>
              </c:pt>
              <c:pt idx="343">
                <c:v>42317</c:v>
              </c:pt>
              <c:pt idx="344">
                <c:v>42318</c:v>
              </c:pt>
              <c:pt idx="345">
                <c:v>42319</c:v>
              </c:pt>
              <c:pt idx="346">
                <c:v>42320</c:v>
              </c:pt>
              <c:pt idx="347">
                <c:v>42321</c:v>
              </c:pt>
              <c:pt idx="348">
                <c:v>42324</c:v>
              </c:pt>
              <c:pt idx="349">
                <c:v>42325</c:v>
              </c:pt>
              <c:pt idx="350">
                <c:v>42326</c:v>
              </c:pt>
              <c:pt idx="351">
                <c:v>42327</c:v>
              </c:pt>
              <c:pt idx="352">
                <c:v>42328</c:v>
              </c:pt>
              <c:pt idx="353">
                <c:v>42331</c:v>
              </c:pt>
              <c:pt idx="354">
                <c:v>42332</c:v>
              </c:pt>
              <c:pt idx="355">
                <c:v>42333</c:v>
              </c:pt>
              <c:pt idx="356">
                <c:v>42334</c:v>
              </c:pt>
              <c:pt idx="357">
                <c:v>42335</c:v>
              </c:pt>
              <c:pt idx="358">
                <c:v>42338</c:v>
              </c:pt>
              <c:pt idx="359">
                <c:v>42339</c:v>
              </c:pt>
              <c:pt idx="360">
                <c:v>42340</c:v>
              </c:pt>
              <c:pt idx="361">
                <c:v>42341</c:v>
              </c:pt>
              <c:pt idx="362">
                <c:v>42342</c:v>
              </c:pt>
              <c:pt idx="363">
                <c:v>42345</c:v>
              </c:pt>
              <c:pt idx="364">
                <c:v>42346</c:v>
              </c:pt>
              <c:pt idx="365">
                <c:v>42347</c:v>
              </c:pt>
              <c:pt idx="366">
                <c:v>42348</c:v>
              </c:pt>
              <c:pt idx="367">
                <c:v>42349</c:v>
              </c:pt>
              <c:pt idx="368">
                <c:v>42352</c:v>
              </c:pt>
              <c:pt idx="369">
                <c:v>42353</c:v>
              </c:pt>
              <c:pt idx="370">
                <c:v>42354</c:v>
              </c:pt>
              <c:pt idx="371">
                <c:v>42355</c:v>
              </c:pt>
              <c:pt idx="372">
                <c:v>42356</c:v>
              </c:pt>
              <c:pt idx="373">
                <c:v>42359</c:v>
              </c:pt>
              <c:pt idx="374">
                <c:v>42360</c:v>
              </c:pt>
              <c:pt idx="375">
                <c:v>42361</c:v>
              </c:pt>
              <c:pt idx="376">
                <c:v>42362</c:v>
              </c:pt>
              <c:pt idx="377">
                <c:v>42367</c:v>
              </c:pt>
              <c:pt idx="378">
                <c:v>42368</c:v>
              </c:pt>
              <c:pt idx="379">
                <c:v>42369</c:v>
              </c:pt>
              <c:pt idx="380">
                <c:v>42373</c:v>
              </c:pt>
              <c:pt idx="381">
                <c:v>42374</c:v>
              </c:pt>
              <c:pt idx="382">
                <c:v>42375</c:v>
              </c:pt>
              <c:pt idx="383">
                <c:v>42376</c:v>
              </c:pt>
              <c:pt idx="384">
                <c:v>42377</c:v>
              </c:pt>
              <c:pt idx="385">
                <c:v>42380</c:v>
              </c:pt>
              <c:pt idx="386">
                <c:v>42381</c:v>
              </c:pt>
              <c:pt idx="387">
                <c:v>42382</c:v>
              </c:pt>
              <c:pt idx="388">
                <c:v>42383</c:v>
              </c:pt>
              <c:pt idx="389">
                <c:v>42384</c:v>
              </c:pt>
              <c:pt idx="390">
                <c:v>42387</c:v>
              </c:pt>
              <c:pt idx="391">
                <c:v>42388</c:v>
              </c:pt>
              <c:pt idx="392">
                <c:v>42389</c:v>
              </c:pt>
              <c:pt idx="393">
                <c:v>42390</c:v>
              </c:pt>
              <c:pt idx="394">
                <c:v>42391</c:v>
              </c:pt>
              <c:pt idx="395">
                <c:v>42394</c:v>
              </c:pt>
              <c:pt idx="396">
                <c:v>42396</c:v>
              </c:pt>
              <c:pt idx="397">
                <c:v>42397</c:v>
              </c:pt>
              <c:pt idx="398">
                <c:v>42398</c:v>
              </c:pt>
              <c:pt idx="399">
                <c:v>42401</c:v>
              </c:pt>
              <c:pt idx="400">
                <c:v>42402</c:v>
              </c:pt>
              <c:pt idx="401">
                <c:v>42403</c:v>
              </c:pt>
              <c:pt idx="402">
                <c:v>42404</c:v>
              </c:pt>
              <c:pt idx="403">
                <c:v>42405</c:v>
              </c:pt>
              <c:pt idx="404">
                <c:v>42408</c:v>
              </c:pt>
              <c:pt idx="405">
                <c:v>42409</c:v>
              </c:pt>
              <c:pt idx="406">
                <c:v>42410</c:v>
              </c:pt>
              <c:pt idx="407">
                <c:v>42411</c:v>
              </c:pt>
              <c:pt idx="408">
                <c:v>42412</c:v>
              </c:pt>
              <c:pt idx="409">
                <c:v>42415</c:v>
              </c:pt>
              <c:pt idx="410">
                <c:v>42416</c:v>
              </c:pt>
              <c:pt idx="411">
                <c:v>42417</c:v>
              </c:pt>
              <c:pt idx="412">
                <c:v>42418</c:v>
              </c:pt>
              <c:pt idx="413">
                <c:v>42419</c:v>
              </c:pt>
              <c:pt idx="414">
                <c:v>42422</c:v>
              </c:pt>
              <c:pt idx="415">
                <c:v>42423</c:v>
              </c:pt>
              <c:pt idx="416">
                <c:v>42424</c:v>
              </c:pt>
              <c:pt idx="417">
                <c:v>42425</c:v>
              </c:pt>
              <c:pt idx="418">
                <c:v>42426</c:v>
              </c:pt>
              <c:pt idx="419">
                <c:v>42429</c:v>
              </c:pt>
              <c:pt idx="420">
                <c:v>42430</c:v>
              </c:pt>
              <c:pt idx="421">
                <c:v>42431</c:v>
              </c:pt>
              <c:pt idx="422">
                <c:v>42432</c:v>
              </c:pt>
              <c:pt idx="423">
                <c:v>42433</c:v>
              </c:pt>
              <c:pt idx="424">
                <c:v>42436</c:v>
              </c:pt>
              <c:pt idx="425">
                <c:v>42437</c:v>
              </c:pt>
              <c:pt idx="426">
                <c:v>42438</c:v>
              </c:pt>
              <c:pt idx="427">
                <c:v>42439</c:v>
              </c:pt>
              <c:pt idx="428">
                <c:v>42440</c:v>
              </c:pt>
              <c:pt idx="429">
                <c:v>42443</c:v>
              </c:pt>
              <c:pt idx="430">
                <c:v>42444</c:v>
              </c:pt>
              <c:pt idx="431">
                <c:v>42445</c:v>
              </c:pt>
              <c:pt idx="432">
                <c:v>42446</c:v>
              </c:pt>
              <c:pt idx="433">
                <c:v>42447</c:v>
              </c:pt>
              <c:pt idx="434">
                <c:v>42450</c:v>
              </c:pt>
              <c:pt idx="435">
                <c:v>42451</c:v>
              </c:pt>
              <c:pt idx="436">
                <c:v>42452</c:v>
              </c:pt>
              <c:pt idx="437">
                <c:v>42453</c:v>
              </c:pt>
              <c:pt idx="438">
                <c:v>42458</c:v>
              </c:pt>
              <c:pt idx="439">
                <c:v>42459</c:v>
              </c:pt>
              <c:pt idx="440">
                <c:v>42460</c:v>
              </c:pt>
              <c:pt idx="441">
                <c:v>42461</c:v>
              </c:pt>
              <c:pt idx="442">
                <c:v>42464</c:v>
              </c:pt>
              <c:pt idx="443">
                <c:v>42465</c:v>
              </c:pt>
              <c:pt idx="444">
                <c:v>42466</c:v>
              </c:pt>
              <c:pt idx="445">
                <c:v>42467</c:v>
              </c:pt>
              <c:pt idx="446">
                <c:v>42468</c:v>
              </c:pt>
              <c:pt idx="447">
                <c:v>42471</c:v>
              </c:pt>
              <c:pt idx="448">
                <c:v>42472</c:v>
              </c:pt>
              <c:pt idx="449">
                <c:v>42473</c:v>
              </c:pt>
              <c:pt idx="450">
                <c:v>42474</c:v>
              </c:pt>
              <c:pt idx="451">
                <c:v>42475</c:v>
              </c:pt>
              <c:pt idx="452">
                <c:v>42478</c:v>
              </c:pt>
              <c:pt idx="453">
                <c:v>42479</c:v>
              </c:pt>
              <c:pt idx="454">
                <c:v>42480</c:v>
              </c:pt>
              <c:pt idx="455">
                <c:v>42481</c:v>
              </c:pt>
              <c:pt idx="456">
                <c:v>42482</c:v>
              </c:pt>
              <c:pt idx="457">
                <c:v>42486</c:v>
              </c:pt>
              <c:pt idx="458">
                <c:v>42487</c:v>
              </c:pt>
              <c:pt idx="459">
                <c:v>42488</c:v>
              </c:pt>
              <c:pt idx="460">
                <c:v>42489</c:v>
              </c:pt>
              <c:pt idx="461">
                <c:v>42492</c:v>
              </c:pt>
              <c:pt idx="462">
                <c:v>42493</c:v>
              </c:pt>
              <c:pt idx="463">
                <c:v>42494</c:v>
              </c:pt>
              <c:pt idx="464">
                <c:v>42495</c:v>
              </c:pt>
              <c:pt idx="465">
                <c:v>42496</c:v>
              </c:pt>
              <c:pt idx="466">
                <c:v>42499</c:v>
              </c:pt>
              <c:pt idx="467">
                <c:v>42500</c:v>
              </c:pt>
              <c:pt idx="468">
                <c:v>42501</c:v>
              </c:pt>
              <c:pt idx="469">
                <c:v>42502</c:v>
              </c:pt>
              <c:pt idx="470">
                <c:v>42503</c:v>
              </c:pt>
              <c:pt idx="471">
                <c:v>42506</c:v>
              </c:pt>
              <c:pt idx="472">
                <c:v>42507</c:v>
              </c:pt>
              <c:pt idx="473">
                <c:v>42508</c:v>
              </c:pt>
              <c:pt idx="474">
                <c:v>42509</c:v>
              </c:pt>
              <c:pt idx="475">
                <c:v>42510</c:v>
              </c:pt>
              <c:pt idx="476">
                <c:v>42513</c:v>
              </c:pt>
              <c:pt idx="477">
                <c:v>42514</c:v>
              </c:pt>
              <c:pt idx="478">
                <c:v>42515</c:v>
              </c:pt>
              <c:pt idx="479">
                <c:v>42516</c:v>
              </c:pt>
              <c:pt idx="480">
                <c:v>42517</c:v>
              </c:pt>
              <c:pt idx="481">
                <c:v>42520</c:v>
              </c:pt>
              <c:pt idx="482">
                <c:v>42521</c:v>
              </c:pt>
              <c:pt idx="483">
                <c:v>42522</c:v>
              </c:pt>
              <c:pt idx="484">
                <c:v>42523</c:v>
              </c:pt>
              <c:pt idx="485">
                <c:v>42524</c:v>
              </c:pt>
              <c:pt idx="486">
                <c:v>42527</c:v>
              </c:pt>
              <c:pt idx="487">
                <c:v>42528</c:v>
              </c:pt>
              <c:pt idx="488">
                <c:v>42529</c:v>
              </c:pt>
              <c:pt idx="489">
                <c:v>42530</c:v>
              </c:pt>
              <c:pt idx="490">
                <c:v>42531</c:v>
              </c:pt>
              <c:pt idx="491">
                <c:v>42535</c:v>
              </c:pt>
              <c:pt idx="492">
                <c:v>42536</c:v>
              </c:pt>
              <c:pt idx="493">
                <c:v>42537</c:v>
              </c:pt>
              <c:pt idx="494">
                <c:v>42538</c:v>
              </c:pt>
              <c:pt idx="495">
                <c:v>42541</c:v>
              </c:pt>
              <c:pt idx="496">
                <c:v>42542</c:v>
              </c:pt>
              <c:pt idx="497">
                <c:v>42543</c:v>
              </c:pt>
              <c:pt idx="498">
                <c:v>42544</c:v>
              </c:pt>
              <c:pt idx="499">
                <c:v>42545</c:v>
              </c:pt>
              <c:pt idx="500">
                <c:v>42548</c:v>
              </c:pt>
              <c:pt idx="501">
                <c:v>42549</c:v>
              </c:pt>
              <c:pt idx="502">
                <c:v>42550</c:v>
              </c:pt>
              <c:pt idx="503">
                <c:v>42551</c:v>
              </c:pt>
              <c:pt idx="504">
                <c:v>42552</c:v>
              </c:pt>
              <c:pt idx="505">
                <c:v>42555</c:v>
              </c:pt>
              <c:pt idx="506">
                <c:v>42556</c:v>
              </c:pt>
              <c:pt idx="507">
                <c:v>42557</c:v>
              </c:pt>
              <c:pt idx="508">
                <c:v>42558</c:v>
              </c:pt>
              <c:pt idx="509">
                <c:v>42559</c:v>
              </c:pt>
              <c:pt idx="510">
                <c:v>42562</c:v>
              </c:pt>
              <c:pt idx="511">
                <c:v>42563</c:v>
              </c:pt>
              <c:pt idx="512">
                <c:v>42564</c:v>
              </c:pt>
              <c:pt idx="513">
                <c:v>42565</c:v>
              </c:pt>
              <c:pt idx="514">
                <c:v>42566</c:v>
              </c:pt>
              <c:pt idx="515">
                <c:v>42569</c:v>
              </c:pt>
              <c:pt idx="516">
                <c:v>42570</c:v>
              </c:pt>
              <c:pt idx="517">
                <c:v>42571</c:v>
              </c:pt>
              <c:pt idx="518">
                <c:v>42572</c:v>
              </c:pt>
              <c:pt idx="519">
                <c:v>42573</c:v>
              </c:pt>
              <c:pt idx="520">
                <c:v>42576</c:v>
              </c:pt>
              <c:pt idx="521">
                <c:v>42577</c:v>
              </c:pt>
              <c:pt idx="522">
                <c:v>42578</c:v>
              </c:pt>
              <c:pt idx="523">
                <c:v>42579</c:v>
              </c:pt>
              <c:pt idx="524">
                <c:v>42580</c:v>
              </c:pt>
              <c:pt idx="525">
                <c:v>42583</c:v>
              </c:pt>
              <c:pt idx="526">
                <c:v>42584</c:v>
              </c:pt>
              <c:pt idx="527">
                <c:v>42585</c:v>
              </c:pt>
              <c:pt idx="528">
                <c:v>42586</c:v>
              </c:pt>
              <c:pt idx="529">
                <c:v>42587</c:v>
              </c:pt>
              <c:pt idx="530">
                <c:v>42590</c:v>
              </c:pt>
              <c:pt idx="531">
                <c:v>42591</c:v>
              </c:pt>
              <c:pt idx="532">
                <c:v>42592</c:v>
              </c:pt>
              <c:pt idx="533">
                <c:v>42593</c:v>
              </c:pt>
              <c:pt idx="534">
                <c:v>42594</c:v>
              </c:pt>
              <c:pt idx="535">
                <c:v>42597</c:v>
              </c:pt>
              <c:pt idx="536">
                <c:v>42598</c:v>
              </c:pt>
              <c:pt idx="537">
                <c:v>42599</c:v>
              </c:pt>
              <c:pt idx="538">
                <c:v>42600</c:v>
              </c:pt>
              <c:pt idx="539">
                <c:v>42601</c:v>
              </c:pt>
              <c:pt idx="540">
                <c:v>42604</c:v>
              </c:pt>
              <c:pt idx="541">
                <c:v>42605</c:v>
              </c:pt>
              <c:pt idx="542">
                <c:v>42606</c:v>
              </c:pt>
              <c:pt idx="543">
                <c:v>42607</c:v>
              </c:pt>
              <c:pt idx="544">
                <c:v>42608</c:v>
              </c:pt>
              <c:pt idx="545">
                <c:v>42611</c:v>
              </c:pt>
              <c:pt idx="546">
                <c:v>42612</c:v>
              </c:pt>
              <c:pt idx="547">
                <c:v>42613</c:v>
              </c:pt>
              <c:pt idx="548">
                <c:v>42614</c:v>
              </c:pt>
              <c:pt idx="549">
                <c:v>42615</c:v>
              </c:pt>
              <c:pt idx="550">
                <c:v>42618</c:v>
              </c:pt>
              <c:pt idx="551">
                <c:v>42619</c:v>
              </c:pt>
              <c:pt idx="552">
                <c:v>42620</c:v>
              </c:pt>
              <c:pt idx="553">
                <c:v>42621</c:v>
              </c:pt>
              <c:pt idx="554">
                <c:v>42622</c:v>
              </c:pt>
              <c:pt idx="555">
                <c:v>42625</c:v>
              </c:pt>
              <c:pt idx="556">
                <c:v>42626</c:v>
              </c:pt>
              <c:pt idx="557">
                <c:v>42627</c:v>
              </c:pt>
              <c:pt idx="558">
                <c:v>42628</c:v>
              </c:pt>
              <c:pt idx="559">
                <c:v>42629</c:v>
              </c:pt>
              <c:pt idx="560">
                <c:v>42632</c:v>
              </c:pt>
              <c:pt idx="561">
                <c:v>42633</c:v>
              </c:pt>
              <c:pt idx="562">
                <c:v>42634</c:v>
              </c:pt>
              <c:pt idx="563">
                <c:v>42635</c:v>
              </c:pt>
              <c:pt idx="564">
                <c:v>42636</c:v>
              </c:pt>
              <c:pt idx="565">
                <c:v>42639</c:v>
              </c:pt>
              <c:pt idx="566">
                <c:v>42640</c:v>
              </c:pt>
              <c:pt idx="567">
                <c:v>42641</c:v>
              </c:pt>
              <c:pt idx="568">
                <c:v>42642</c:v>
              </c:pt>
              <c:pt idx="569">
                <c:v>42643</c:v>
              </c:pt>
              <c:pt idx="570">
                <c:v>42646</c:v>
              </c:pt>
              <c:pt idx="571">
                <c:v>42647</c:v>
              </c:pt>
              <c:pt idx="572">
                <c:v>42648</c:v>
              </c:pt>
              <c:pt idx="573">
                <c:v>42649</c:v>
              </c:pt>
              <c:pt idx="574">
                <c:v>42650</c:v>
              </c:pt>
              <c:pt idx="575">
                <c:v>42653</c:v>
              </c:pt>
              <c:pt idx="576">
                <c:v>42654</c:v>
              </c:pt>
              <c:pt idx="577">
                <c:v>42655</c:v>
              </c:pt>
              <c:pt idx="578">
                <c:v>42656</c:v>
              </c:pt>
              <c:pt idx="579">
                <c:v>42657</c:v>
              </c:pt>
              <c:pt idx="580">
                <c:v>42660</c:v>
              </c:pt>
              <c:pt idx="581">
                <c:v>42661</c:v>
              </c:pt>
              <c:pt idx="582">
                <c:v>42662</c:v>
              </c:pt>
              <c:pt idx="583">
                <c:v>42663</c:v>
              </c:pt>
              <c:pt idx="584">
                <c:v>42664</c:v>
              </c:pt>
              <c:pt idx="585">
                <c:v>42667</c:v>
              </c:pt>
              <c:pt idx="586">
                <c:v>42668</c:v>
              </c:pt>
              <c:pt idx="587">
                <c:v>42669</c:v>
              </c:pt>
              <c:pt idx="588">
                <c:v>42670</c:v>
              </c:pt>
              <c:pt idx="589">
                <c:v>42671</c:v>
              </c:pt>
              <c:pt idx="590">
                <c:v>42674</c:v>
              </c:pt>
              <c:pt idx="591">
                <c:v>42675</c:v>
              </c:pt>
              <c:pt idx="592">
                <c:v>42676</c:v>
              </c:pt>
              <c:pt idx="593">
                <c:v>42677</c:v>
              </c:pt>
              <c:pt idx="594">
                <c:v>42678</c:v>
              </c:pt>
              <c:pt idx="595">
                <c:v>42681</c:v>
              </c:pt>
              <c:pt idx="596">
                <c:v>42682</c:v>
              </c:pt>
              <c:pt idx="597">
                <c:v>42683</c:v>
              </c:pt>
              <c:pt idx="598">
                <c:v>42684</c:v>
              </c:pt>
              <c:pt idx="599">
                <c:v>42685</c:v>
              </c:pt>
              <c:pt idx="600">
                <c:v>42688</c:v>
              </c:pt>
              <c:pt idx="601">
                <c:v>42689</c:v>
              </c:pt>
              <c:pt idx="602">
                <c:v>42690</c:v>
              </c:pt>
              <c:pt idx="603">
                <c:v>42691</c:v>
              </c:pt>
              <c:pt idx="604">
                <c:v>42692</c:v>
              </c:pt>
              <c:pt idx="605">
                <c:v>42695</c:v>
              </c:pt>
              <c:pt idx="606">
                <c:v>42696</c:v>
              </c:pt>
              <c:pt idx="607">
                <c:v>42697</c:v>
              </c:pt>
              <c:pt idx="608">
                <c:v>42698</c:v>
              </c:pt>
              <c:pt idx="609">
                <c:v>42699</c:v>
              </c:pt>
              <c:pt idx="610">
                <c:v>42702</c:v>
              </c:pt>
              <c:pt idx="611">
                <c:v>42703</c:v>
              </c:pt>
              <c:pt idx="612">
                <c:v>42704</c:v>
              </c:pt>
              <c:pt idx="613">
                <c:v>42705</c:v>
              </c:pt>
              <c:pt idx="614">
                <c:v>42706</c:v>
              </c:pt>
              <c:pt idx="615">
                <c:v>42709</c:v>
              </c:pt>
              <c:pt idx="616">
                <c:v>42710</c:v>
              </c:pt>
              <c:pt idx="617">
                <c:v>42711</c:v>
              </c:pt>
              <c:pt idx="618">
                <c:v>42712</c:v>
              </c:pt>
              <c:pt idx="619">
                <c:v>42713</c:v>
              </c:pt>
              <c:pt idx="620">
                <c:v>42716</c:v>
              </c:pt>
              <c:pt idx="621">
                <c:v>42717</c:v>
              </c:pt>
              <c:pt idx="622">
                <c:v>42718</c:v>
              </c:pt>
              <c:pt idx="623">
                <c:v>42719</c:v>
              </c:pt>
              <c:pt idx="624">
                <c:v>42720</c:v>
              </c:pt>
              <c:pt idx="625">
                <c:v>42723</c:v>
              </c:pt>
              <c:pt idx="626">
                <c:v>42724</c:v>
              </c:pt>
              <c:pt idx="627">
                <c:v>42725</c:v>
              </c:pt>
              <c:pt idx="628">
                <c:v>42726</c:v>
              </c:pt>
              <c:pt idx="629">
                <c:v>42727</c:v>
              </c:pt>
              <c:pt idx="630">
                <c:v>42732</c:v>
              </c:pt>
              <c:pt idx="631">
                <c:v>42733</c:v>
              </c:pt>
              <c:pt idx="632">
                <c:v>42734</c:v>
              </c:pt>
              <c:pt idx="633">
                <c:v>42738</c:v>
              </c:pt>
              <c:pt idx="634">
                <c:v>42739</c:v>
              </c:pt>
              <c:pt idx="635">
                <c:v>42740</c:v>
              </c:pt>
              <c:pt idx="636">
                <c:v>42741</c:v>
              </c:pt>
              <c:pt idx="637">
                <c:v>42744</c:v>
              </c:pt>
              <c:pt idx="638">
                <c:v>42745</c:v>
              </c:pt>
              <c:pt idx="639">
                <c:v>42746</c:v>
              </c:pt>
              <c:pt idx="640">
                <c:v>42747</c:v>
              </c:pt>
              <c:pt idx="641">
                <c:v>42748</c:v>
              </c:pt>
              <c:pt idx="642">
                <c:v>42751</c:v>
              </c:pt>
              <c:pt idx="643">
                <c:v>42752</c:v>
              </c:pt>
              <c:pt idx="644">
                <c:v>42753</c:v>
              </c:pt>
              <c:pt idx="645">
                <c:v>42754</c:v>
              </c:pt>
              <c:pt idx="646">
                <c:v>42755</c:v>
              </c:pt>
              <c:pt idx="647">
                <c:v>42758</c:v>
              </c:pt>
              <c:pt idx="648">
                <c:v>42759</c:v>
              </c:pt>
              <c:pt idx="649">
                <c:v>42760</c:v>
              </c:pt>
              <c:pt idx="650">
                <c:v>42762</c:v>
              </c:pt>
              <c:pt idx="651">
                <c:v>42765</c:v>
              </c:pt>
              <c:pt idx="652">
                <c:v>42766</c:v>
              </c:pt>
              <c:pt idx="653">
                <c:v>42767</c:v>
              </c:pt>
              <c:pt idx="654">
                <c:v>42768</c:v>
              </c:pt>
              <c:pt idx="655">
                <c:v>42769</c:v>
              </c:pt>
              <c:pt idx="656">
                <c:v>42772</c:v>
              </c:pt>
              <c:pt idx="657">
                <c:v>42773</c:v>
              </c:pt>
              <c:pt idx="658">
                <c:v>42774</c:v>
              </c:pt>
              <c:pt idx="659">
                <c:v>42775</c:v>
              </c:pt>
              <c:pt idx="660">
                <c:v>42776</c:v>
              </c:pt>
              <c:pt idx="661">
                <c:v>42779</c:v>
              </c:pt>
              <c:pt idx="662">
                <c:v>42780</c:v>
              </c:pt>
              <c:pt idx="663">
                <c:v>42781</c:v>
              </c:pt>
              <c:pt idx="664">
                <c:v>42782</c:v>
              </c:pt>
              <c:pt idx="665">
                <c:v>42783</c:v>
              </c:pt>
              <c:pt idx="666">
                <c:v>42786</c:v>
              </c:pt>
              <c:pt idx="667">
                <c:v>42787</c:v>
              </c:pt>
              <c:pt idx="668">
                <c:v>42788</c:v>
              </c:pt>
              <c:pt idx="669">
                <c:v>42789</c:v>
              </c:pt>
              <c:pt idx="670">
                <c:v>42790</c:v>
              </c:pt>
              <c:pt idx="671">
                <c:v>42793</c:v>
              </c:pt>
              <c:pt idx="672">
                <c:v>42794</c:v>
              </c:pt>
              <c:pt idx="673">
                <c:v>42795</c:v>
              </c:pt>
              <c:pt idx="674">
                <c:v>42796</c:v>
              </c:pt>
              <c:pt idx="675">
                <c:v>42797</c:v>
              </c:pt>
              <c:pt idx="676">
                <c:v>42800</c:v>
              </c:pt>
              <c:pt idx="677">
                <c:v>42801</c:v>
              </c:pt>
              <c:pt idx="678">
                <c:v>42802</c:v>
              </c:pt>
              <c:pt idx="679">
                <c:v>42803</c:v>
              </c:pt>
              <c:pt idx="680">
                <c:v>42804</c:v>
              </c:pt>
              <c:pt idx="681">
                <c:v>42807</c:v>
              </c:pt>
              <c:pt idx="682">
                <c:v>42808</c:v>
              </c:pt>
              <c:pt idx="683">
                <c:v>42809</c:v>
              </c:pt>
              <c:pt idx="684">
                <c:v>42810</c:v>
              </c:pt>
              <c:pt idx="685">
                <c:v>42811</c:v>
              </c:pt>
              <c:pt idx="686">
                <c:v>42814</c:v>
              </c:pt>
              <c:pt idx="687">
                <c:v>42815</c:v>
              </c:pt>
              <c:pt idx="688">
                <c:v>42816</c:v>
              </c:pt>
              <c:pt idx="689">
                <c:v>42817</c:v>
              </c:pt>
              <c:pt idx="690">
                <c:v>42818</c:v>
              </c:pt>
              <c:pt idx="691">
                <c:v>42821</c:v>
              </c:pt>
              <c:pt idx="692">
                <c:v>42822</c:v>
              </c:pt>
              <c:pt idx="693">
                <c:v>42823</c:v>
              </c:pt>
              <c:pt idx="694">
                <c:v>42824</c:v>
              </c:pt>
              <c:pt idx="695">
                <c:v>42825</c:v>
              </c:pt>
              <c:pt idx="696">
                <c:v>42828</c:v>
              </c:pt>
              <c:pt idx="697">
                <c:v>42829</c:v>
              </c:pt>
              <c:pt idx="698">
                <c:v>42830</c:v>
              </c:pt>
              <c:pt idx="699">
                <c:v>42831</c:v>
              </c:pt>
              <c:pt idx="700">
                <c:v>42832</c:v>
              </c:pt>
              <c:pt idx="701">
                <c:v>42835</c:v>
              </c:pt>
              <c:pt idx="702">
                <c:v>42836</c:v>
              </c:pt>
              <c:pt idx="703">
                <c:v>42837</c:v>
              </c:pt>
              <c:pt idx="704">
                <c:v>42838</c:v>
              </c:pt>
              <c:pt idx="705">
                <c:v>42843</c:v>
              </c:pt>
              <c:pt idx="706">
                <c:v>42844</c:v>
              </c:pt>
              <c:pt idx="707">
                <c:v>42845</c:v>
              </c:pt>
              <c:pt idx="708">
                <c:v>42846</c:v>
              </c:pt>
              <c:pt idx="709">
                <c:v>42849</c:v>
              </c:pt>
              <c:pt idx="710">
                <c:v>42851</c:v>
              </c:pt>
              <c:pt idx="711">
                <c:v>42852</c:v>
              </c:pt>
              <c:pt idx="712">
                <c:v>42853</c:v>
              </c:pt>
              <c:pt idx="713">
                <c:v>42856</c:v>
              </c:pt>
              <c:pt idx="714">
                <c:v>42857</c:v>
              </c:pt>
              <c:pt idx="715">
                <c:v>42858</c:v>
              </c:pt>
              <c:pt idx="716">
                <c:v>42859</c:v>
              </c:pt>
              <c:pt idx="717">
                <c:v>42860</c:v>
              </c:pt>
              <c:pt idx="718">
                <c:v>42863</c:v>
              </c:pt>
              <c:pt idx="719">
                <c:v>42864</c:v>
              </c:pt>
              <c:pt idx="720">
                <c:v>42865</c:v>
              </c:pt>
              <c:pt idx="721">
                <c:v>42866</c:v>
              </c:pt>
              <c:pt idx="722">
                <c:v>42867</c:v>
              </c:pt>
              <c:pt idx="723">
                <c:v>42870</c:v>
              </c:pt>
              <c:pt idx="724">
                <c:v>42871</c:v>
              </c:pt>
              <c:pt idx="725">
                <c:v>42872</c:v>
              </c:pt>
              <c:pt idx="726">
                <c:v>42873</c:v>
              </c:pt>
              <c:pt idx="727">
                <c:v>42874</c:v>
              </c:pt>
              <c:pt idx="728">
                <c:v>42877</c:v>
              </c:pt>
              <c:pt idx="729">
                <c:v>42878</c:v>
              </c:pt>
              <c:pt idx="730">
                <c:v>42879</c:v>
              </c:pt>
              <c:pt idx="731">
                <c:v>42880</c:v>
              </c:pt>
              <c:pt idx="732">
                <c:v>42881</c:v>
              </c:pt>
              <c:pt idx="733">
                <c:v>42884</c:v>
              </c:pt>
              <c:pt idx="734">
                <c:v>42885</c:v>
              </c:pt>
              <c:pt idx="735">
                <c:v>42886</c:v>
              </c:pt>
              <c:pt idx="736">
                <c:v>42887</c:v>
              </c:pt>
              <c:pt idx="737">
                <c:v>42888</c:v>
              </c:pt>
              <c:pt idx="738">
                <c:v>42891</c:v>
              </c:pt>
              <c:pt idx="739">
                <c:v>42892</c:v>
              </c:pt>
              <c:pt idx="740">
                <c:v>42893</c:v>
              </c:pt>
              <c:pt idx="741">
                <c:v>42894</c:v>
              </c:pt>
              <c:pt idx="742">
                <c:v>42895</c:v>
              </c:pt>
              <c:pt idx="743">
                <c:v>42899</c:v>
              </c:pt>
              <c:pt idx="744">
                <c:v>42900</c:v>
              </c:pt>
              <c:pt idx="745">
                <c:v>42901</c:v>
              </c:pt>
              <c:pt idx="746">
                <c:v>42902</c:v>
              </c:pt>
              <c:pt idx="747">
                <c:v>42905</c:v>
              </c:pt>
              <c:pt idx="748">
                <c:v>42906</c:v>
              </c:pt>
              <c:pt idx="749">
                <c:v>42907</c:v>
              </c:pt>
              <c:pt idx="750">
                <c:v>42908</c:v>
              </c:pt>
              <c:pt idx="751">
                <c:v>42909</c:v>
              </c:pt>
              <c:pt idx="752">
                <c:v>42912</c:v>
              </c:pt>
              <c:pt idx="753">
                <c:v>42913</c:v>
              </c:pt>
              <c:pt idx="754">
                <c:v>42914</c:v>
              </c:pt>
              <c:pt idx="755">
                <c:v>42915</c:v>
              </c:pt>
              <c:pt idx="756">
                <c:v>42916</c:v>
              </c:pt>
              <c:pt idx="757">
                <c:v>42919</c:v>
              </c:pt>
              <c:pt idx="758">
                <c:v>42920</c:v>
              </c:pt>
              <c:pt idx="759">
                <c:v>42921</c:v>
              </c:pt>
              <c:pt idx="760">
                <c:v>42922</c:v>
              </c:pt>
              <c:pt idx="761">
                <c:v>42923</c:v>
              </c:pt>
              <c:pt idx="762">
                <c:v>42926</c:v>
              </c:pt>
              <c:pt idx="763">
                <c:v>42927</c:v>
              </c:pt>
              <c:pt idx="764">
                <c:v>42928</c:v>
              </c:pt>
              <c:pt idx="765">
                <c:v>42929</c:v>
              </c:pt>
              <c:pt idx="766">
                <c:v>42930</c:v>
              </c:pt>
              <c:pt idx="767">
                <c:v>42933</c:v>
              </c:pt>
              <c:pt idx="768">
                <c:v>42934</c:v>
              </c:pt>
              <c:pt idx="769">
                <c:v>42935</c:v>
              </c:pt>
              <c:pt idx="770">
                <c:v>42936</c:v>
              </c:pt>
              <c:pt idx="771">
                <c:v>42937</c:v>
              </c:pt>
              <c:pt idx="772">
                <c:v>42940</c:v>
              </c:pt>
              <c:pt idx="773">
                <c:v>42941</c:v>
              </c:pt>
              <c:pt idx="774">
                <c:v>42942</c:v>
              </c:pt>
              <c:pt idx="775">
                <c:v>42943</c:v>
              </c:pt>
              <c:pt idx="776">
                <c:v>42944</c:v>
              </c:pt>
              <c:pt idx="777">
                <c:v>42947</c:v>
              </c:pt>
              <c:pt idx="778">
                <c:v>42948</c:v>
              </c:pt>
              <c:pt idx="779">
                <c:v>42949</c:v>
              </c:pt>
              <c:pt idx="780">
                <c:v>42950</c:v>
              </c:pt>
              <c:pt idx="781">
                <c:v>42951</c:v>
              </c:pt>
              <c:pt idx="782">
                <c:v>42954</c:v>
              </c:pt>
              <c:pt idx="783">
                <c:v>42955</c:v>
              </c:pt>
              <c:pt idx="784">
                <c:v>42956</c:v>
              </c:pt>
              <c:pt idx="785">
                <c:v>42957</c:v>
              </c:pt>
              <c:pt idx="786">
                <c:v>42958</c:v>
              </c:pt>
              <c:pt idx="787">
                <c:v>42961</c:v>
              </c:pt>
              <c:pt idx="788">
                <c:v>42962</c:v>
              </c:pt>
              <c:pt idx="789">
                <c:v>42963</c:v>
              </c:pt>
              <c:pt idx="790">
                <c:v>42964</c:v>
              </c:pt>
              <c:pt idx="791">
                <c:v>42965</c:v>
              </c:pt>
              <c:pt idx="792">
                <c:v>42968</c:v>
              </c:pt>
              <c:pt idx="793">
                <c:v>42969</c:v>
              </c:pt>
              <c:pt idx="794">
                <c:v>42970</c:v>
              </c:pt>
              <c:pt idx="795">
                <c:v>42971</c:v>
              </c:pt>
              <c:pt idx="796">
                <c:v>42972</c:v>
              </c:pt>
              <c:pt idx="797">
                <c:v>42975</c:v>
              </c:pt>
              <c:pt idx="798">
                <c:v>42976</c:v>
              </c:pt>
              <c:pt idx="799">
                <c:v>42977</c:v>
              </c:pt>
              <c:pt idx="800">
                <c:v>42978</c:v>
              </c:pt>
              <c:pt idx="801">
                <c:v>42979</c:v>
              </c:pt>
              <c:pt idx="802">
                <c:v>42982</c:v>
              </c:pt>
              <c:pt idx="803">
                <c:v>42983</c:v>
              </c:pt>
              <c:pt idx="804">
                <c:v>42984</c:v>
              </c:pt>
              <c:pt idx="805">
                <c:v>42985</c:v>
              </c:pt>
              <c:pt idx="806">
                <c:v>42986</c:v>
              </c:pt>
              <c:pt idx="807">
                <c:v>42989</c:v>
              </c:pt>
              <c:pt idx="808">
                <c:v>42990</c:v>
              </c:pt>
              <c:pt idx="809">
                <c:v>42991</c:v>
              </c:pt>
              <c:pt idx="810">
                <c:v>42992</c:v>
              </c:pt>
              <c:pt idx="811">
                <c:v>42993</c:v>
              </c:pt>
              <c:pt idx="812">
                <c:v>42996</c:v>
              </c:pt>
              <c:pt idx="813">
                <c:v>42997</c:v>
              </c:pt>
              <c:pt idx="814">
                <c:v>42998</c:v>
              </c:pt>
              <c:pt idx="815">
                <c:v>42999</c:v>
              </c:pt>
              <c:pt idx="816">
                <c:v>43000</c:v>
              </c:pt>
              <c:pt idx="817">
                <c:v>43003</c:v>
              </c:pt>
              <c:pt idx="818">
                <c:v>43004</c:v>
              </c:pt>
              <c:pt idx="819">
                <c:v>43005</c:v>
              </c:pt>
              <c:pt idx="820">
                <c:v>43006</c:v>
              </c:pt>
              <c:pt idx="821">
                <c:v>43007</c:v>
              </c:pt>
              <c:pt idx="822">
                <c:v>43010</c:v>
              </c:pt>
              <c:pt idx="823">
                <c:v>43011</c:v>
              </c:pt>
              <c:pt idx="824">
                <c:v>43012</c:v>
              </c:pt>
              <c:pt idx="825">
                <c:v>43013</c:v>
              </c:pt>
              <c:pt idx="826">
                <c:v>43014</c:v>
              </c:pt>
              <c:pt idx="827">
                <c:v>43017</c:v>
              </c:pt>
              <c:pt idx="828">
                <c:v>43018</c:v>
              </c:pt>
              <c:pt idx="829">
                <c:v>43019</c:v>
              </c:pt>
              <c:pt idx="830">
                <c:v>43020</c:v>
              </c:pt>
              <c:pt idx="831">
                <c:v>43021</c:v>
              </c:pt>
              <c:pt idx="832">
                <c:v>43024</c:v>
              </c:pt>
              <c:pt idx="833">
                <c:v>43025</c:v>
              </c:pt>
              <c:pt idx="834">
                <c:v>43026</c:v>
              </c:pt>
              <c:pt idx="835">
                <c:v>43027</c:v>
              </c:pt>
              <c:pt idx="836">
                <c:v>43028</c:v>
              </c:pt>
              <c:pt idx="837">
                <c:v>43031</c:v>
              </c:pt>
              <c:pt idx="838">
                <c:v>43032</c:v>
              </c:pt>
              <c:pt idx="839">
                <c:v>43033</c:v>
              </c:pt>
              <c:pt idx="840">
                <c:v>43034</c:v>
              </c:pt>
              <c:pt idx="841">
                <c:v>43035</c:v>
              </c:pt>
              <c:pt idx="842">
                <c:v>43038</c:v>
              </c:pt>
              <c:pt idx="843">
                <c:v>43039</c:v>
              </c:pt>
              <c:pt idx="844">
                <c:v>43040</c:v>
              </c:pt>
              <c:pt idx="845">
                <c:v>43041</c:v>
              </c:pt>
              <c:pt idx="846">
                <c:v>43042</c:v>
              </c:pt>
              <c:pt idx="847">
                <c:v>43045</c:v>
              </c:pt>
              <c:pt idx="848">
                <c:v>43046</c:v>
              </c:pt>
              <c:pt idx="849">
                <c:v>43047</c:v>
              </c:pt>
              <c:pt idx="850">
                <c:v>43048</c:v>
              </c:pt>
              <c:pt idx="851">
                <c:v>43049</c:v>
              </c:pt>
              <c:pt idx="852">
                <c:v>43052</c:v>
              </c:pt>
              <c:pt idx="853">
                <c:v>43053</c:v>
              </c:pt>
              <c:pt idx="854">
                <c:v>43054</c:v>
              </c:pt>
              <c:pt idx="855">
                <c:v>43055</c:v>
              </c:pt>
              <c:pt idx="856">
                <c:v>43056</c:v>
              </c:pt>
              <c:pt idx="857">
                <c:v>43059</c:v>
              </c:pt>
              <c:pt idx="858">
                <c:v>43060</c:v>
              </c:pt>
              <c:pt idx="859">
                <c:v>43061</c:v>
              </c:pt>
              <c:pt idx="860">
                <c:v>43062</c:v>
              </c:pt>
              <c:pt idx="861">
                <c:v>43063</c:v>
              </c:pt>
              <c:pt idx="862">
                <c:v>43066</c:v>
              </c:pt>
              <c:pt idx="863">
                <c:v>43067</c:v>
              </c:pt>
              <c:pt idx="864">
                <c:v>43068</c:v>
              </c:pt>
              <c:pt idx="865">
                <c:v>43069</c:v>
              </c:pt>
              <c:pt idx="866">
                <c:v>43070</c:v>
              </c:pt>
              <c:pt idx="867">
                <c:v>43073</c:v>
              </c:pt>
              <c:pt idx="868">
                <c:v>43074</c:v>
              </c:pt>
              <c:pt idx="869">
                <c:v>43075</c:v>
              </c:pt>
              <c:pt idx="870">
                <c:v>43076</c:v>
              </c:pt>
              <c:pt idx="871">
                <c:v>43077</c:v>
              </c:pt>
              <c:pt idx="872">
                <c:v>43080</c:v>
              </c:pt>
              <c:pt idx="873">
                <c:v>43081</c:v>
              </c:pt>
              <c:pt idx="874">
                <c:v>43082</c:v>
              </c:pt>
              <c:pt idx="875">
                <c:v>43083</c:v>
              </c:pt>
              <c:pt idx="876">
                <c:v>43084</c:v>
              </c:pt>
              <c:pt idx="877">
                <c:v>43087</c:v>
              </c:pt>
              <c:pt idx="878">
                <c:v>43088</c:v>
              </c:pt>
              <c:pt idx="879">
                <c:v>43089</c:v>
              </c:pt>
              <c:pt idx="880">
                <c:v>43090</c:v>
              </c:pt>
              <c:pt idx="881">
                <c:v>43091</c:v>
              </c:pt>
              <c:pt idx="882">
                <c:v>43096</c:v>
              </c:pt>
              <c:pt idx="883">
                <c:v>43097</c:v>
              </c:pt>
              <c:pt idx="884">
                <c:v>43098</c:v>
              </c:pt>
              <c:pt idx="885">
                <c:v>43102</c:v>
              </c:pt>
              <c:pt idx="886">
                <c:v>43103</c:v>
              </c:pt>
              <c:pt idx="887">
                <c:v>43104</c:v>
              </c:pt>
              <c:pt idx="888">
                <c:v>43105</c:v>
              </c:pt>
              <c:pt idx="889">
                <c:v>43108</c:v>
              </c:pt>
              <c:pt idx="890">
                <c:v>43109</c:v>
              </c:pt>
              <c:pt idx="891">
                <c:v>43110</c:v>
              </c:pt>
              <c:pt idx="892">
                <c:v>43111</c:v>
              </c:pt>
              <c:pt idx="893">
                <c:v>43112</c:v>
              </c:pt>
              <c:pt idx="894">
                <c:v>43115</c:v>
              </c:pt>
              <c:pt idx="895">
                <c:v>43116</c:v>
              </c:pt>
              <c:pt idx="896">
                <c:v>43117</c:v>
              </c:pt>
              <c:pt idx="897">
                <c:v>43118</c:v>
              </c:pt>
              <c:pt idx="898">
                <c:v>43119</c:v>
              </c:pt>
              <c:pt idx="899">
                <c:v>43122</c:v>
              </c:pt>
              <c:pt idx="900">
                <c:v>43123</c:v>
              </c:pt>
              <c:pt idx="901">
                <c:v>43124</c:v>
              </c:pt>
              <c:pt idx="902">
                <c:v>43125</c:v>
              </c:pt>
              <c:pt idx="903">
                <c:v>43129</c:v>
              </c:pt>
              <c:pt idx="904">
                <c:v>43130</c:v>
              </c:pt>
              <c:pt idx="905">
                <c:v>43131</c:v>
              </c:pt>
              <c:pt idx="906">
                <c:v>43132</c:v>
              </c:pt>
              <c:pt idx="907">
                <c:v>43133</c:v>
              </c:pt>
              <c:pt idx="908">
                <c:v>43136</c:v>
              </c:pt>
              <c:pt idx="909">
                <c:v>43137</c:v>
              </c:pt>
              <c:pt idx="910">
                <c:v>43138</c:v>
              </c:pt>
              <c:pt idx="911">
                <c:v>43139</c:v>
              </c:pt>
              <c:pt idx="912">
                <c:v>43140</c:v>
              </c:pt>
              <c:pt idx="913">
                <c:v>43143</c:v>
              </c:pt>
              <c:pt idx="914">
                <c:v>43144</c:v>
              </c:pt>
              <c:pt idx="915">
                <c:v>43145</c:v>
              </c:pt>
              <c:pt idx="916">
                <c:v>43146</c:v>
              </c:pt>
              <c:pt idx="917">
                <c:v>43147</c:v>
              </c:pt>
              <c:pt idx="918">
                <c:v>43150</c:v>
              </c:pt>
              <c:pt idx="919">
                <c:v>43151</c:v>
              </c:pt>
              <c:pt idx="920">
                <c:v>43152</c:v>
              </c:pt>
              <c:pt idx="921">
                <c:v>43153</c:v>
              </c:pt>
              <c:pt idx="922">
                <c:v>43154</c:v>
              </c:pt>
              <c:pt idx="923">
                <c:v>43157</c:v>
              </c:pt>
              <c:pt idx="924">
                <c:v>43158</c:v>
              </c:pt>
              <c:pt idx="925">
                <c:v>43159</c:v>
              </c:pt>
              <c:pt idx="926">
                <c:v>43160</c:v>
              </c:pt>
              <c:pt idx="927">
                <c:v>43161</c:v>
              </c:pt>
              <c:pt idx="928">
                <c:v>43164</c:v>
              </c:pt>
              <c:pt idx="929">
                <c:v>43165</c:v>
              </c:pt>
              <c:pt idx="930">
                <c:v>43166</c:v>
              </c:pt>
              <c:pt idx="931">
                <c:v>43167</c:v>
              </c:pt>
              <c:pt idx="932">
                <c:v>43168</c:v>
              </c:pt>
              <c:pt idx="933">
                <c:v>43171</c:v>
              </c:pt>
              <c:pt idx="934">
                <c:v>43172</c:v>
              </c:pt>
              <c:pt idx="935">
                <c:v>43173</c:v>
              </c:pt>
              <c:pt idx="936">
                <c:v>43174</c:v>
              </c:pt>
              <c:pt idx="937">
                <c:v>43175</c:v>
              </c:pt>
              <c:pt idx="938">
                <c:v>43178</c:v>
              </c:pt>
              <c:pt idx="939">
                <c:v>43179</c:v>
              </c:pt>
              <c:pt idx="940">
                <c:v>43180</c:v>
              </c:pt>
              <c:pt idx="941">
                <c:v>43181</c:v>
              </c:pt>
              <c:pt idx="942">
                <c:v>43182</c:v>
              </c:pt>
              <c:pt idx="943">
                <c:v>43185</c:v>
              </c:pt>
              <c:pt idx="944">
                <c:v>43186</c:v>
              </c:pt>
              <c:pt idx="945">
                <c:v>43187</c:v>
              </c:pt>
              <c:pt idx="946">
                <c:v>43188</c:v>
              </c:pt>
              <c:pt idx="947">
                <c:v>43193</c:v>
              </c:pt>
              <c:pt idx="948">
                <c:v>43194</c:v>
              </c:pt>
              <c:pt idx="949">
                <c:v>43195</c:v>
              </c:pt>
              <c:pt idx="950">
                <c:v>43196</c:v>
              </c:pt>
              <c:pt idx="951">
                <c:v>43199</c:v>
              </c:pt>
              <c:pt idx="952">
                <c:v>43200</c:v>
              </c:pt>
              <c:pt idx="953">
                <c:v>43201</c:v>
              </c:pt>
              <c:pt idx="954">
                <c:v>43202</c:v>
              </c:pt>
              <c:pt idx="955">
                <c:v>43203</c:v>
              </c:pt>
              <c:pt idx="956">
                <c:v>43206</c:v>
              </c:pt>
              <c:pt idx="957">
                <c:v>43207</c:v>
              </c:pt>
              <c:pt idx="958">
                <c:v>43208</c:v>
              </c:pt>
              <c:pt idx="959">
                <c:v>43209</c:v>
              </c:pt>
              <c:pt idx="960">
                <c:v>43210</c:v>
              </c:pt>
              <c:pt idx="961">
                <c:v>43213</c:v>
              </c:pt>
              <c:pt idx="962">
                <c:v>43214</c:v>
              </c:pt>
              <c:pt idx="963">
                <c:v>43216</c:v>
              </c:pt>
              <c:pt idx="964">
                <c:v>43217</c:v>
              </c:pt>
              <c:pt idx="965">
                <c:v>43220</c:v>
              </c:pt>
              <c:pt idx="966">
                <c:v>43221</c:v>
              </c:pt>
              <c:pt idx="967">
                <c:v>43222</c:v>
              </c:pt>
              <c:pt idx="968">
                <c:v>43223</c:v>
              </c:pt>
              <c:pt idx="969">
                <c:v>43224</c:v>
              </c:pt>
              <c:pt idx="970">
                <c:v>43227</c:v>
              </c:pt>
              <c:pt idx="971">
                <c:v>43228</c:v>
              </c:pt>
              <c:pt idx="972">
                <c:v>43229</c:v>
              </c:pt>
              <c:pt idx="973">
                <c:v>43230</c:v>
              </c:pt>
              <c:pt idx="974">
                <c:v>43231</c:v>
              </c:pt>
              <c:pt idx="975">
                <c:v>43234</c:v>
              </c:pt>
              <c:pt idx="976">
                <c:v>43235</c:v>
              </c:pt>
              <c:pt idx="977">
                <c:v>43236</c:v>
              </c:pt>
              <c:pt idx="978">
                <c:v>43237</c:v>
              </c:pt>
              <c:pt idx="979">
                <c:v>43238</c:v>
              </c:pt>
              <c:pt idx="980">
                <c:v>43241</c:v>
              </c:pt>
              <c:pt idx="981">
                <c:v>43242</c:v>
              </c:pt>
              <c:pt idx="982">
                <c:v>43243</c:v>
              </c:pt>
              <c:pt idx="983">
                <c:v>43244</c:v>
              </c:pt>
              <c:pt idx="984">
                <c:v>43245</c:v>
              </c:pt>
              <c:pt idx="985">
                <c:v>43248</c:v>
              </c:pt>
              <c:pt idx="986">
                <c:v>43249</c:v>
              </c:pt>
              <c:pt idx="987">
                <c:v>43250</c:v>
              </c:pt>
              <c:pt idx="988">
                <c:v>43251</c:v>
              </c:pt>
              <c:pt idx="989">
                <c:v>43252</c:v>
              </c:pt>
              <c:pt idx="990">
                <c:v>43255</c:v>
              </c:pt>
              <c:pt idx="991">
                <c:v>43256</c:v>
              </c:pt>
              <c:pt idx="992">
                <c:v>43257</c:v>
              </c:pt>
              <c:pt idx="993">
                <c:v>43258</c:v>
              </c:pt>
              <c:pt idx="994">
                <c:v>43259</c:v>
              </c:pt>
              <c:pt idx="995">
                <c:v>43263</c:v>
              </c:pt>
              <c:pt idx="996">
                <c:v>43264</c:v>
              </c:pt>
              <c:pt idx="997">
                <c:v>43265</c:v>
              </c:pt>
              <c:pt idx="998">
                <c:v>43266</c:v>
              </c:pt>
              <c:pt idx="999">
                <c:v>43269</c:v>
              </c:pt>
              <c:pt idx="1000">
                <c:v>43270</c:v>
              </c:pt>
              <c:pt idx="1001">
                <c:v>43271</c:v>
              </c:pt>
              <c:pt idx="1002">
                <c:v>43272</c:v>
              </c:pt>
              <c:pt idx="1003">
                <c:v>43273</c:v>
              </c:pt>
              <c:pt idx="1004">
                <c:v>43276</c:v>
              </c:pt>
              <c:pt idx="1005">
                <c:v>43277</c:v>
              </c:pt>
              <c:pt idx="1006">
                <c:v>43278</c:v>
              </c:pt>
              <c:pt idx="1007">
                <c:v>43279</c:v>
              </c:pt>
              <c:pt idx="1008">
                <c:v>43280</c:v>
              </c:pt>
              <c:pt idx="1009">
                <c:v>43283</c:v>
              </c:pt>
              <c:pt idx="1010">
                <c:v>43284</c:v>
              </c:pt>
              <c:pt idx="1011">
                <c:v>43285</c:v>
              </c:pt>
              <c:pt idx="1012">
                <c:v>43286</c:v>
              </c:pt>
              <c:pt idx="1013">
                <c:v>43287</c:v>
              </c:pt>
              <c:pt idx="1014">
                <c:v>43290</c:v>
              </c:pt>
              <c:pt idx="1015">
                <c:v>43291</c:v>
              </c:pt>
              <c:pt idx="1016">
                <c:v>43292</c:v>
              </c:pt>
              <c:pt idx="1017">
                <c:v>43293</c:v>
              </c:pt>
              <c:pt idx="1018">
                <c:v>43294</c:v>
              </c:pt>
              <c:pt idx="1019">
                <c:v>43297</c:v>
              </c:pt>
              <c:pt idx="1020">
                <c:v>43298</c:v>
              </c:pt>
              <c:pt idx="1021">
                <c:v>43299</c:v>
              </c:pt>
              <c:pt idx="1022">
                <c:v>43300</c:v>
              </c:pt>
              <c:pt idx="1023">
                <c:v>43301</c:v>
              </c:pt>
              <c:pt idx="1024">
                <c:v>43304</c:v>
              </c:pt>
              <c:pt idx="1025">
                <c:v>43305</c:v>
              </c:pt>
              <c:pt idx="1026">
                <c:v>43306</c:v>
              </c:pt>
              <c:pt idx="1027">
                <c:v>43307</c:v>
              </c:pt>
              <c:pt idx="1028">
                <c:v>43308</c:v>
              </c:pt>
              <c:pt idx="1029">
                <c:v>43311</c:v>
              </c:pt>
              <c:pt idx="1030">
                <c:v>43312</c:v>
              </c:pt>
              <c:pt idx="1031">
                <c:v>43313</c:v>
              </c:pt>
              <c:pt idx="1032">
                <c:v>43314</c:v>
              </c:pt>
              <c:pt idx="1033">
                <c:v>43315</c:v>
              </c:pt>
              <c:pt idx="1034">
                <c:v>43318</c:v>
              </c:pt>
              <c:pt idx="1035">
                <c:v>43319</c:v>
              </c:pt>
              <c:pt idx="1036">
                <c:v>43320</c:v>
              </c:pt>
              <c:pt idx="1037">
                <c:v>43321</c:v>
              </c:pt>
              <c:pt idx="1038">
                <c:v>43322</c:v>
              </c:pt>
              <c:pt idx="1039">
                <c:v>43325</c:v>
              </c:pt>
              <c:pt idx="1040">
                <c:v>43326</c:v>
              </c:pt>
              <c:pt idx="1041">
                <c:v>43327</c:v>
              </c:pt>
              <c:pt idx="1042">
                <c:v>43328</c:v>
              </c:pt>
              <c:pt idx="1043">
                <c:v>43329</c:v>
              </c:pt>
              <c:pt idx="1044">
                <c:v>43332</c:v>
              </c:pt>
              <c:pt idx="1045">
                <c:v>43333</c:v>
              </c:pt>
              <c:pt idx="1046">
                <c:v>43334</c:v>
              </c:pt>
              <c:pt idx="1047">
                <c:v>43335</c:v>
              </c:pt>
              <c:pt idx="1048">
                <c:v>43336</c:v>
              </c:pt>
              <c:pt idx="1049">
                <c:v>43339</c:v>
              </c:pt>
              <c:pt idx="1050">
                <c:v>43340</c:v>
              </c:pt>
              <c:pt idx="1051">
                <c:v>43341</c:v>
              </c:pt>
              <c:pt idx="1052">
                <c:v>43342</c:v>
              </c:pt>
              <c:pt idx="1053">
                <c:v>43343</c:v>
              </c:pt>
              <c:pt idx="1054">
                <c:v>43346</c:v>
              </c:pt>
              <c:pt idx="1055">
                <c:v>43347</c:v>
              </c:pt>
              <c:pt idx="1056">
                <c:v>43348</c:v>
              </c:pt>
              <c:pt idx="1057">
                <c:v>43349</c:v>
              </c:pt>
              <c:pt idx="1058">
                <c:v>43350</c:v>
              </c:pt>
              <c:pt idx="1059">
                <c:v>43353</c:v>
              </c:pt>
              <c:pt idx="1060">
                <c:v>43354</c:v>
              </c:pt>
              <c:pt idx="1061">
                <c:v>43355</c:v>
              </c:pt>
              <c:pt idx="1062">
                <c:v>43356</c:v>
              </c:pt>
              <c:pt idx="1063">
                <c:v>43357</c:v>
              </c:pt>
              <c:pt idx="1064">
                <c:v>43360</c:v>
              </c:pt>
              <c:pt idx="1065">
                <c:v>43361</c:v>
              </c:pt>
              <c:pt idx="1066">
                <c:v>43362</c:v>
              </c:pt>
              <c:pt idx="1067">
                <c:v>43363</c:v>
              </c:pt>
              <c:pt idx="1068">
                <c:v>43364</c:v>
              </c:pt>
              <c:pt idx="1069">
                <c:v>43367</c:v>
              </c:pt>
              <c:pt idx="1070">
                <c:v>43368</c:v>
              </c:pt>
              <c:pt idx="1071">
                <c:v>43369</c:v>
              </c:pt>
              <c:pt idx="1072">
                <c:v>43370</c:v>
              </c:pt>
              <c:pt idx="1073">
                <c:v>43371</c:v>
              </c:pt>
              <c:pt idx="1074">
                <c:v>43374</c:v>
              </c:pt>
              <c:pt idx="1075">
                <c:v>43375</c:v>
              </c:pt>
              <c:pt idx="1076">
                <c:v>43376</c:v>
              </c:pt>
              <c:pt idx="1077">
                <c:v>43377</c:v>
              </c:pt>
              <c:pt idx="1078">
                <c:v>43378</c:v>
              </c:pt>
              <c:pt idx="1079">
                <c:v>43381</c:v>
              </c:pt>
              <c:pt idx="1080">
                <c:v>43382</c:v>
              </c:pt>
              <c:pt idx="1081">
                <c:v>43383</c:v>
              </c:pt>
              <c:pt idx="1082">
                <c:v>43384</c:v>
              </c:pt>
              <c:pt idx="1083">
                <c:v>43385</c:v>
              </c:pt>
              <c:pt idx="1084">
                <c:v>43388</c:v>
              </c:pt>
              <c:pt idx="1085">
                <c:v>43389</c:v>
              </c:pt>
              <c:pt idx="1086">
                <c:v>43390</c:v>
              </c:pt>
              <c:pt idx="1087">
                <c:v>43391</c:v>
              </c:pt>
              <c:pt idx="1088">
                <c:v>43392</c:v>
              </c:pt>
              <c:pt idx="1089">
                <c:v>43395</c:v>
              </c:pt>
              <c:pt idx="1090">
                <c:v>43396</c:v>
              </c:pt>
              <c:pt idx="1091">
                <c:v>43397</c:v>
              </c:pt>
              <c:pt idx="1092">
                <c:v>43398</c:v>
              </c:pt>
              <c:pt idx="1093">
                <c:v>43399</c:v>
              </c:pt>
              <c:pt idx="1094">
                <c:v>43402</c:v>
              </c:pt>
              <c:pt idx="1095">
                <c:v>43403</c:v>
              </c:pt>
              <c:pt idx="1096">
                <c:v>43404</c:v>
              </c:pt>
              <c:pt idx="1097">
                <c:v>43405</c:v>
              </c:pt>
              <c:pt idx="1098">
                <c:v>43646</c:v>
              </c:pt>
              <c:pt idx="1099">
                <c:v>43647</c:v>
              </c:pt>
              <c:pt idx="1100">
                <c:v>43648</c:v>
              </c:pt>
              <c:pt idx="1101">
                <c:v>44012</c:v>
              </c:pt>
              <c:pt idx="1102">
                <c:v>44377</c:v>
              </c:pt>
              <c:pt idx="1103">
                <c:v>44742</c:v>
              </c:pt>
              <c:pt idx="1104">
                <c:v>45107</c:v>
              </c:pt>
              <c:pt idx="1105">
                <c:v>45473</c:v>
              </c:pt>
            </c:numLit>
          </c:xVal>
          <c:yVal>
            <c:numLit>
              <c:formatCode>General</c:formatCode>
              <c:ptCount val="1106"/>
              <c:pt idx="0">
                <c:v>6.59</c:v>
              </c:pt>
              <c:pt idx="1">
                <c:v>6.59</c:v>
              </c:pt>
              <c:pt idx="2">
                <c:v>6.59</c:v>
              </c:pt>
              <c:pt idx="3">
                <c:v>6.59</c:v>
              </c:pt>
              <c:pt idx="4">
                <c:v>6.59</c:v>
              </c:pt>
              <c:pt idx="5">
                <c:v>6.59</c:v>
              </c:pt>
              <c:pt idx="6">
                <c:v>6.59</c:v>
              </c:pt>
              <c:pt idx="7">
                <c:v>6.59</c:v>
              </c:pt>
              <c:pt idx="8">
                <c:v>6.59</c:v>
              </c:pt>
              <c:pt idx="9">
                <c:v>6.59</c:v>
              </c:pt>
              <c:pt idx="10">
                <c:v>6.59</c:v>
              </c:pt>
              <c:pt idx="11">
                <c:v>6.59</c:v>
              </c:pt>
              <c:pt idx="12">
                <c:v>6.59</c:v>
              </c:pt>
              <c:pt idx="13">
                <c:v>6.59</c:v>
              </c:pt>
              <c:pt idx="14">
                <c:v>6.59</c:v>
              </c:pt>
              <c:pt idx="15">
                <c:v>6.59</c:v>
              </c:pt>
              <c:pt idx="16">
                <c:v>6.59</c:v>
              </c:pt>
              <c:pt idx="17">
                <c:v>6.59</c:v>
              </c:pt>
              <c:pt idx="18">
                <c:v>6.59</c:v>
              </c:pt>
              <c:pt idx="19">
                <c:v>6.59</c:v>
              </c:pt>
              <c:pt idx="20">
                <c:v>6.59</c:v>
              </c:pt>
              <c:pt idx="21">
                <c:v>6.59</c:v>
              </c:pt>
              <c:pt idx="22">
                <c:v>6.59</c:v>
              </c:pt>
              <c:pt idx="23">
                <c:v>6.59</c:v>
              </c:pt>
              <c:pt idx="24">
                <c:v>6.59</c:v>
              </c:pt>
              <c:pt idx="25">
                <c:v>6.59</c:v>
              </c:pt>
              <c:pt idx="26">
                <c:v>6.59</c:v>
              </c:pt>
              <c:pt idx="27">
                <c:v>6.59</c:v>
              </c:pt>
              <c:pt idx="28">
                <c:v>6.59</c:v>
              </c:pt>
              <c:pt idx="29">
                <c:v>6.59</c:v>
              </c:pt>
              <c:pt idx="30">
                <c:v>6.59</c:v>
              </c:pt>
              <c:pt idx="31">
                <c:v>6.59</c:v>
              </c:pt>
              <c:pt idx="32">
                <c:v>6.59</c:v>
              </c:pt>
              <c:pt idx="33">
                <c:v>6.59</c:v>
              </c:pt>
              <c:pt idx="34">
                <c:v>6.59</c:v>
              </c:pt>
              <c:pt idx="35">
                <c:v>6.59</c:v>
              </c:pt>
              <c:pt idx="36">
                <c:v>6.59</c:v>
              </c:pt>
              <c:pt idx="37">
                <c:v>6.59</c:v>
              </c:pt>
              <c:pt idx="38">
                <c:v>6.59</c:v>
              </c:pt>
              <c:pt idx="39">
                <c:v>6.59</c:v>
              </c:pt>
              <c:pt idx="40">
                <c:v>6.59</c:v>
              </c:pt>
              <c:pt idx="41">
                <c:v>6.59</c:v>
              </c:pt>
              <c:pt idx="42">
                <c:v>6.59</c:v>
              </c:pt>
              <c:pt idx="43">
                <c:v>6.59</c:v>
              </c:pt>
              <c:pt idx="44">
                <c:v>6.59</c:v>
              </c:pt>
              <c:pt idx="45">
                <c:v>6.59</c:v>
              </c:pt>
              <c:pt idx="46">
                <c:v>6.59</c:v>
              </c:pt>
              <c:pt idx="47">
                <c:v>6.59</c:v>
              </c:pt>
              <c:pt idx="48">
                <c:v>6.59</c:v>
              </c:pt>
              <c:pt idx="49">
                <c:v>6.59</c:v>
              </c:pt>
              <c:pt idx="50">
                <c:v>6.59</c:v>
              </c:pt>
              <c:pt idx="51">
                <c:v>6.59</c:v>
              </c:pt>
              <c:pt idx="52">
                <c:v>6.59</c:v>
              </c:pt>
              <c:pt idx="53">
                <c:v>6.59</c:v>
              </c:pt>
              <c:pt idx="54">
                <c:v>6.59</c:v>
              </c:pt>
              <c:pt idx="55">
                <c:v>6.59</c:v>
              </c:pt>
              <c:pt idx="56">
                <c:v>6.59</c:v>
              </c:pt>
              <c:pt idx="57">
                <c:v>6.59</c:v>
              </c:pt>
              <c:pt idx="58">
                <c:v>6.59</c:v>
              </c:pt>
              <c:pt idx="59">
                <c:v>6.59</c:v>
              </c:pt>
              <c:pt idx="60">
                <c:v>6.59</c:v>
              </c:pt>
              <c:pt idx="61">
                <c:v>6.59</c:v>
              </c:pt>
              <c:pt idx="62">
                <c:v>6.59</c:v>
              </c:pt>
              <c:pt idx="63">
                <c:v>6.59</c:v>
              </c:pt>
              <c:pt idx="64">
                <c:v>6.59</c:v>
              </c:pt>
              <c:pt idx="65">
                <c:v>6.59</c:v>
              </c:pt>
              <c:pt idx="66">
                <c:v>6.59</c:v>
              </c:pt>
              <c:pt idx="67">
                <c:v>6.59</c:v>
              </c:pt>
              <c:pt idx="68">
                <c:v>6.59</c:v>
              </c:pt>
              <c:pt idx="69">
                <c:v>6.59</c:v>
              </c:pt>
              <c:pt idx="70">
                <c:v>6.59</c:v>
              </c:pt>
              <c:pt idx="71">
                <c:v>6.59</c:v>
              </c:pt>
              <c:pt idx="72">
                <c:v>6.59</c:v>
              </c:pt>
              <c:pt idx="73">
                <c:v>6.59</c:v>
              </c:pt>
              <c:pt idx="74">
                <c:v>6.59</c:v>
              </c:pt>
              <c:pt idx="75">
                <c:v>6.59</c:v>
              </c:pt>
              <c:pt idx="76">
                <c:v>6.59</c:v>
              </c:pt>
              <c:pt idx="77">
                <c:v>6.59</c:v>
              </c:pt>
              <c:pt idx="78">
                <c:v>6.59</c:v>
              </c:pt>
              <c:pt idx="79">
                <c:v>6.59</c:v>
              </c:pt>
              <c:pt idx="80">
                <c:v>6.59</c:v>
              </c:pt>
              <c:pt idx="81">
                <c:v>6.59</c:v>
              </c:pt>
              <c:pt idx="82">
                <c:v>6.59</c:v>
              </c:pt>
              <c:pt idx="83">
                <c:v>6.59</c:v>
              </c:pt>
              <c:pt idx="84">
                <c:v>6.59</c:v>
              </c:pt>
              <c:pt idx="85">
                <c:v>6.59</c:v>
              </c:pt>
              <c:pt idx="86">
                <c:v>6.59</c:v>
              </c:pt>
              <c:pt idx="87">
                <c:v>6.59</c:v>
              </c:pt>
              <c:pt idx="88">
                <c:v>6.59</c:v>
              </c:pt>
              <c:pt idx="89">
                <c:v>6.59</c:v>
              </c:pt>
              <c:pt idx="90">
                <c:v>6.59</c:v>
              </c:pt>
              <c:pt idx="91">
                <c:v>6.59</c:v>
              </c:pt>
              <c:pt idx="92">
                <c:v>6.59</c:v>
              </c:pt>
              <c:pt idx="93">
                <c:v>6.59</c:v>
              </c:pt>
              <c:pt idx="94">
                <c:v>6.59</c:v>
              </c:pt>
              <c:pt idx="95">
                <c:v>6.59</c:v>
              </c:pt>
              <c:pt idx="96">
                <c:v>6.59</c:v>
              </c:pt>
              <c:pt idx="97">
                <c:v>6.59</c:v>
              </c:pt>
              <c:pt idx="98">
                <c:v>6.59</c:v>
              </c:pt>
              <c:pt idx="99">
                <c:v>6.59</c:v>
              </c:pt>
              <c:pt idx="100">
                <c:v>6.59</c:v>
              </c:pt>
              <c:pt idx="101">
                <c:v>6.59</c:v>
              </c:pt>
              <c:pt idx="102">
                <c:v>6.59</c:v>
              </c:pt>
              <c:pt idx="103">
                <c:v>6.59</c:v>
              </c:pt>
              <c:pt idx="104">
                <c:v>6.59</c:v>
              </c:pt>
              <c:pt idx="105">
                <c:v>6.59</c:v>
              </c:pt>
              <c:pt idx="106">
                <c:v>6.59</c:v>
              </c:pt>
              <c:pt idx="107">
                <c:v>6.59</c:v>
              </c:pt>
              <c:pt idx="108">
                <c:v>6.59</c:v>
              </c:pt>
              <c:pt idx="109">
                <c:v>6.59</c:v>
              </c:pt>
              <c:pt idx="110">
                <c:v>6.59</c:v>
              </c:pt>
              <c:pt idx="111">
                <c:v>6.59</c:v>
              </c:pt>
              <c:pt idx="112">
                <c:v>6.59</c:v>
              </c:pt>
              <c:pt idx="113">
                <c:v>6.59</c:v>
              </c:pt>
              <c:pt idx="114">
                <c:v>6.59</c:v>
              </c:pt>
              <c:pt idx="115">
                <c:v>6.59</c:v>
              </c:pt>
              <c:pt idx="116">
                <c:v>6.59</c:v>
              </c:pt>
              <c:pt idx="117">
                <c:v>6.59</c:v>
              </c:pt>
              <c:pt idx="118">
                <c:v>6.59</c:v>
              </c:pt>
              <c:pt idx="119">
                <c:v>6.59</c:v>
              </c:pt>
              <c:pt idx="120">
                <c:v>6.59</c:v>
              </c:pt>
              <c:pt idx="121">
                <c:v>6.59</c:v>
              </c:pt>
              <c:pt idx="122">
                <c:v>6.59</c:v>
              </c:pt>
              <c:pt idx="123">
                <c:v>6.59</c:v>
              </c:pt>
              <c:pt idx="124">
                <c:v>6.59</c:v>
              </c:pt>
              <c:pt idx="125">
                <c:v>6.59</c:v>
              </c:pt>
              <c:pt idx="126">
                <c:v>6.59</c:v>
              </c:pt>
              <c:pt idx="127">
                <c:v>6.59</c:v>
              </c:pt>
              <c:pt idx="128">
                <c:v>6.59</c:v>
              </c:pt>
              <c:pt idx="129">
                <c:v>6.59</c:v>
              </c:pt>
              <c:pt idx="130">
                <c:v>6.59</c:v>
              </c:pt>
              <c:pt idx="131">
                <c:v>6.59</c:v>
              </c:pt>
              <c:pt idx="132">
                <c:v>6.59</c:v>
              </c:pt>
              <c:pt idx="133">
                <c:v>6.59</c:v>
              </c:pt>
              <c:pt idx="134">
                <c:v>6.59</c:v>
              </c:pt>
              <c:pt idx="135">
                <c:v>6.59</c:v>
              </c:pt>
              <c:pt idx="136">
                <c:v>6.59</c:v>
              </c:pt>
              <c:pt idx="137">
                <c:v>6.59</c:v>
              </c:pt>
              <c:pt idx="138">
                <c:v>6.59</c:v>
              </c:pt>
              <c:pt idx="139">
                <c:v>6.59</c:v>
              </c:pt>
              <c:pt idx="140">
                <c:v>6.59</c:v>
              </c:pt>
              <c:pt idx="141">
                <c:v>6.59</c:v>
              </c:pt>
              <c:pt idx="142">
                <c:v>6.59</c:v>
              </c:pt>
              <c:pt idx="143">
                <c:v>6.59</c:v>
              </c:pt>
              <c:pt idx="144">
                <c:v>6.59</c:v>
              </c:pt>
              <c:pt idx="145">
                <c:v>6.59</c:v>
              </c:pt>
              <c:pt idx="146">
                <c:v>6.59</c:v>
              </c:pt>
              <c:pt idx="147">
                <c:v>6.59</c:v>
              </c:pt>
              <c:pt idx="148">
                <c:v>6.59</c:v>
              </c:pt>
              <c:pt idx="149">
                <c:v>6.59</c:v>
              </c:pt>
              <c:pt idx="150">
                <c:v>6.59</c:v>
              </c:pt>
              <c:pt idx="151">
                <c:v>6.59</c:v>
              </c:pt>
              <c:pt idx="152">
                <c:v>6.59</c:v>
              </c:pt>
              <c:pt idx="153">
                <c:v>6.59</c:v>
              </c:pt>
              <c:pt idx="154">
                <c:v>6.59</c:v>
              </c:pt>
              <c:pt idx="155">
                <c:v>6.59</c:v>
              </c:pt>
              <c:pt idx="156">
                <c:v>6.59</c:v>
              </c:pt>
              <c:pt idx="157">
                <c:v>6.59</c:v>
              </c:pt>
              <c:pt idx="158">
                <c:v>6.59</c:v>
              </c:pt>
              <c:pt idx="159">
                <c:v>6.59</c:v>
              </c:pt>
              <c:pt idx="160">
                <c:v>6.59</c:v>
              </c:pt>
              <c:pt idx="161">
                <c:v>6.59</c:v>
              </c:pt>
              <c:pt idx="162">
                <c:v>6.59</c:v>
              </c:pt>
              <c:pt idx="163">
                <c:v>6.59</c:v>
              </c:pt>
              <c:pt idx="164">
                <c:v>6.59</c:v>
              </c:pt>
              <c:pt idx="165">
                <c:v>6.59</c:v>
              </c:pt>
              <c:pt idx="166">
                <c:v>6.59</c:v>
              </c:pt>
              <c:pt idx="167">
                <c:v>6.59</c:v>
              </c:pt>
              <c:pt idx="168">
                <c:v>6.59</c:v>
              </c:pt>
              <c:pt idx="169">
                <c:v>6.59</c:v>
              </c:pt>
              <c:pt idx="170">
                <c:v>6.59</c:v>
              </c:pt>
              <c:pt idx="171">
                <c:v>6.59</c:v>
              </c:pt>
              <c:pt idx="172">
                <c:v>6.59</c:v>
              </c:pt>
              <c:pt idx="173">
                <c:v>6.59</c:v>
              </c:pt>
              <c:pt idx="174">
                <c:v>6.59</c:v>
              </c:pt>
              <c:pt idx="175">
                <c:v>6.59</c:v>
              </c:pt>
              <c:pt idx="176">
                <c:v>6.59</c:v>
              </c:pt>
              <c:pt idx="177">
                <c:v>6.59</c:v>
              </c:pt>
              <c:pt idx="178">
                <c:v>6.59</c:v>
              </c:pt>
              <c:pt idx="179">
                <c:v>6.59</c:v>
              </c:pt>
              <c:pt idx="180">
                <c:v>6.59</c:v>
              </c:pt>
              <c:pt idx="181">
                <c:v>6.59</c:v>
              </c:pt>
              <c:pt idx="182">
                <c:v>6.59</c:v>
              </c:pt>
              <c:pt idx="183">
                <c:v>6.59</c:v>
              </c:pt>
              <c:pt idx="184">
                <c:v>6.59</c:v>
              </c:pt>
              <c:pt idx="185">
                <c:v>6.59</c:v>
              </c:pt>
              <c:pt idx="186">
                <c:v>6.59</c:v>
              </c:pt>
              <c:pt idx="187">
                <c:v>6.59</c:v>
              </c:pt>
              <c:pt idx="188">
                <c:v>6.59</c:v>
              </c:pt>
              <c:pt idx="189">
                <c:v>6.59</c:v>
              </c:pt>
              <c:pt idx="190">
                <c:v>6.59</c:v>
              </c:pt>
              <c:pt idx="191">
                <c:v>6.59</c:v>
              </c:pt>
              <c:pt idx="192">
                <c:v>6.59</c:v>
              </c:pt>
              <c:pt idx="193">
                <c:v>6.59</c:v>
              </c:pt>
              <c:pt idx="194">
                <c:v>6.59</c:v>
              </c:pt>
              <c:pt idx="195">
                <c:v>6.59</c:v>
              </c:pt>
              <c:pt idx="196">
                <c:v>6.59</c:v>
              </c:pt>
              <c:pt idx="197">
                <c:v>6.59</c:v>
              </c:pt>
              <c:pt idx="198">
                <c:v>6.59</c:v>
              </c:pt>
              <c:pt idx="199">
                <c:v>6.59</c:v>
              </c:pt>
              <c:pt idx="200">
                <c:v>6.59</c:v>
              </c:pt>
              <c:pt idx="201">
                <c:v>6.59</c:v>
              </c:pt>
              <c:pt idx="202">
                <c:v>6.59</c:v>
              </c:pt>
              <c:pt idx="203">
                <c:v>6.59</c:v>
              </c:pt>
              <c:pt idx="204">
                <c:v>6.59</c:v>
              </c:pt>
              <c:pt idx="205">
                <c:v>6.59</c:v>
              </c:pt>
              <c:pt idx="206">
                <c:v>6.59</c:v>
              </c:pt>
              <c:pt idx="207">
                <c:v>6.59</c:v>
              </c:pt>
              <c:pt idx="208">
                <c:v>6.59</c:v>
              </c:pt>
              <c:pt idx="209">
                <c:v>6.59</c:v>
              </c:pt>
              <c:pt idx="210">
                <c:v>6.59</c:v>
              </c:pt>
              <c:pt idx="211">
                <c:v>6.59</c:v>
              </c:pt>
              <c:pt idx="212">
                <c:v>6.59</c:v>
              </c:pt>
              <c:pt idx="213">
                <c:v>6.59</c:v>
              </c:pt>
              <c:pt idx="214">
                <c:v>6.59</c:v>
              </c:pt>
              <c:pt idx="215">
                <c:v>6.59</c:v>
              </c:pt>
              <c:pt idx="216">
                <c:v>6.59</c:v>
              </c:pt>
              <c:pt idx="217">
                <c:v>6.59</c:v>
              </c:pt>
              <c:pt idx="218">
                <c:v>6.59</c:v>
              </c:pt>
              <c:pt idx="219">
                <c:v>6.59</c:v>
              </c:pt>
              <c:pt idx="220">
                <c:v>6.59</c:v>
              </c:pt>
              <c:pt idx="221">
                <c:v>6.59</c:v>
              </c:pt>
              <c:pt idx="222">
                <c:v>6.59</c:v>
              </c:pt>
              <c:pt idx="223">
                <c:v>6.59</c:v>
              </c:pt>
              <c:pt idx="224">
                <c:v>6.59</c:v>
              </c:pt>
              <c:pt idx="225">
                <c:v>6.59</c:v>
              </c:pt>
              <c:pt idx="226">
                <c:v>6.59</c:v>
              </c:pt>
              <c:pt idx="227">
                <c:v>6.59</c:v>
              </c:pt>
              <c:pt idx="228">
                <c:v>6.59</c:v>
              </c:pt>
              <c:pt idx="229">
                <c:v>6.59</c:v>
              </c:pt>
              <c:pt idx="230">
                <c:v>6.59</c:v>
              </c:pt>
              <c:pt idx="231">
                <c:v>6.59</c:v>
              </c:pt>
              <c:pt idx="232">
                <c:v>6.59</c:v>
              </c:pt>
              <c:pt idx="233">
                <c:v>6.59</c:v>
              </c:pt>
              <c:pt idx="234">
                <c:v>6.59</c:v>
              </c:pt>
              <c:pt idx="235">
                <c:v>6.59</c:v>
              </c:pt>
              <c:pt idx="236">
                <c:v>6.59</c:v>
              </c:pt>
              <c:pt idx="237">
                <c:v>6.59</c:v>
              </c:pt>
              <c:pt idx="238">
                <c:v>6.59</c:v>
              </c:pt>
              <c:pt idx="239">
                <c:v>6.59</c:v>
              </c:pt>
              <c:pt idx="240">
                <c:v>6.59</c:v>
              </c:pt>
              <c:pt idx="241">
                <c:v>6.59</c:v>
              </c:pt>
              <c:pt idx="242">
                <c:v>6.59</c:v>
              </c:pt>
              <c:pt idx="243">
                <c:v>6.59</c:v>
              </c:pt>
              <c:pt idx="244">
                <c:v>6.59</c:v>
              </c:pt>
              <c:pt idx="245">
                <c:v>6.59</c:v>
              </c:pt>
              <c:pt idx="246">
                <c:v>6.59</c:v>
              </c:pt>
              <c:pt idx="247">
                <c:v>6.59</c:v>
              </c:pt>
              <c:pt idx="248">
                <c:v>6.59</c:v>
              </c:pt>
              <c:pt idx="249">
                <c:v>6.59</c:v>
              </c:pt>
              <c:pt idx="250">
                <c:v>6.59</c:v>
              </c:pt>
              <c:pt idx="251">
                <c:v>6.59</c:v>
              </c:pt>
              <c:pt idx="252">
                <c:v>6.59</c:v>
              </c:pt>
              <c:pt idx="253">
                <c:v>6.59</c:v>
              </c:pt>
              <c:pt idx="254">
                <c:v>6.59</c:v>
              </c:pt>
              <c:pt idx="255">
                <c:v>6.59</c:v>
              </c:pt>
              <c:pt idx="256">
                <c:v>6.59</c:v>
              </c:pt>
              <c:pt idx="257">
                <c:v>6.59</c:v>
              </c:pt>
              <c:pt idx="258">
                <c:v>6.59</c:v>
              </c:pt>
              <c:pt idx="259">
                <c:v>6.59</c:v>
              </c:pt>
              <c:pt idx="260">
                <c:v>6.59</c:v>
              </c:pt>
              <c:pt idx="261">
                <c:v>6.59</c:v>
              </c:pt>
              <c:pt idx="262">
                <c:v>6.59</c:v>
              </c:pt>
              <c:pt idx="263">
                <c:v>6.59</c:v>
              </c:pt>
              <c:pt idx="264">
                <c:v>6.59</c:v>
              </c:pt>
              <c:pt idx="265">
                <c:v>6.59</c:v>
              </c:pt>
              <c:pt idx="266">
                <c:v>6.59</c:v>
              </c:pt>
              <c:pt idx="267">
                <c:v>6.59</c:v>
              </c:pt>
              <c:pt idx="268">
                <c:v>6.59</c:v>
              </c:pt>
              <c:pt idx="269">
                <c:v>6.59</c:v>
              </c:pt>
              <c:pt idx="270">
                <c:v>6.59</c:v>
              </c:pt>
              <c:pt idx="271">
                <c:v>6.59</c:v>
              </c:pt>
              <c:pt idx="272">
                <c:v>6.59</c:v>
              </c:pt>
              <c:pt idx="273">
                <c:v>6.59</c:v>
              </c:pt>
              <c:pt idx="274">
                <c:v>6.59</c:v>
              </c:pt>
              <c:pt idx="275">
                <c:v>6.59</c:v>
              </c:pt>
              <c:pt idx="276">
                <c:v>6.59</c:v>
              </c:pt>
              <c:pt idx="277">
                <c:v>6.59</c:v>
              </c:pt>
              <c:pt idx="278">
                <c:v>6.59</c:v>
              </c:pt>
              <c:pt idx="279">
                <c:v>6.59</c:v>
              </c:pt>
              <c:pt idx="280">
                <c:v>6.59</c:v>
              </c:pt>
              <c:pt idx="281">
                <c:v>6.59</c:v>
              </c:pt>
              <c:pt idx="282">
                <c:v>6.59</c:v>
              </c:pt>
              <c:pt idx="283">
                <c:v>6.59</c:v>
              </c:pt>
              <c:pt idx="284">
                <c:v>6.59</c:v>
              </c:pt>
              <c:pt idx="285">
                <c:v>6.59</c:v>
              </c:pt>
              <c:pt idx="286">
                <c:v>6.59</c:v>
              </c:pt>
              <c:pt idx="287">
                <c:v>6.59</c:v>
              </c:pt>
              <c:pt idx="288">
                <c:v>6.59</c:v>
              </c:pt>
              <c:pt idx="289">
                <c:v>6.59</c:v>
              </c:pt>
              <c:pt idx="290">
                <c:v>6.59</c:v>
              </c:pt>
              <c:pt idx="291">
                <c:v>6.59</c:v>
              </c:pt>
              <c:pt idx="292">
                <c:v>6.59</c:v>
              </c:pt>
              <c:pt idx="293">
                <c:v>6.59</c:v>
              </c:pt>
              <c:pt idx="294">
                <c:v>6.59</c:v>
              </c:pt>
              <c:pt idx="295">
                <c:v>6.59</c:v>
              </c:pt>
              <c:pt idx="296">
                <c:v>6.59</c:v>
              </c:pt>
              <c:pt idx="297">
                <c:v>6.59</c:v>
              </c:pt>
              <c:pt idx="298">
                <c:v>6.59</c:v>
              </c:pt>
              <c:pt idx="299">
                <c:v>6.59</c:v>
              </c:pt>
              <c:pt idx="300">
                <c:v>6.59</c:v>
              </c:pt>
              <c:pt idx="301">
                <c:v>6.59</c:v>
              </c:pt>
              <c:pt idx="302">
                <c:v>6.59</c:v>
              </c:pt>
              <c:pt idx="303">
                <c:v>6.59</c:v>
              </c:pt>
              <c:pt idx="304">
                <c:v>6.59</c:v>
              </c:pt>
              <c:pt idx="305">
                <c:v>6.59</c:v>
              </c:pt>
              <c:pt idx="306">
                <c:v>6.59</c:v>
              </c:pt>
              <c:pt idx="307">
                <c:v>6.59</c:v>
              </c:pt>
              <c:pt idx="308">
                <c:v>6.59</c:v>
              </c:pt>
              <c:pt idx="309">
                <c:v>6.59</c:v>
              </c:pt>
              <c:pt idx="310">
                <c:v>6.59</c:v>
              </c:pt>
              <c:pt idx="311">
                <c:v>6.59</c:v>
              </c:pt>
              <c:pt idx="312">
                <c:v>6.59</c:v>
              </c:pt>
              <c:pt idx="313">
                <c:v>6.59</c:v>
              </c:pt>
              <c:pt idx="314">
                <c:v>6.59</c:v>
              </c:pt>
              <c:pt idx="315">
                <c:v>6.59</c:v>
              </c:pt>
              <c:pt idx="316">
                <c:v>6.59</c:v>
              </c:pt>
              <c:pt idx="317">
                <c:v>6.59</c:v>
              </c:pt>
              <c:pt idx="318">
                <c:v>6.59</c:v>
              </c:pt>
              <c:pt idx="319">
                <c:v>6.59</c:v>
              </c:pt>
              <c:pt idx="320">
                <c:v>6.59</c:v>
              </c:pt>
              <c:pt idx="321">
                <c:v>6.59</c:v>
              </c:pt>
              <c:pt idx="322">
                <c:v>6.59</c:v>
              </c:pt>
              <c:pt idx="323">
                <c:v>6.59</c:v>
              </c:pt>
              <c:pt idx="324">
                <c:v>6.59</c:v>
              </c:pt>
              <c:pt idx="325">
                <c:v>6.59</c:v>
              </c:pt>
              <c:pt idx="326">
                <c:v>6.59</c:v>
              </c:pt>
              <c:pt idx="327">
                <c:v>6.59</c:v>
              </c:pt>
              <c:pt idx="328">
                <c:v>6.59</c:v>
              </c:pt>
              <c:pt idx="329">
                <c:v>6.59</c:v>
              </c:pt>
              <c:pt idx="330">
                <c:v>6.59</c:v>
              </c:pt>
              <c:pt idx="331">
                <c:v>6.59</c:v>
              </c:pt>
              <c:pt idx="332">
                <c:v>6.59</c:v>
              </c:pt>
              <c:pt idx="333">
                <c:v>6.59</c:v>
              </c:pt>
              <c:pt idx="334">
                <c:v>6.59</c:v>
              </c:pt>
              <c:pt idx="335">
                <c:v>6.59</c:v>
              </c:pt>
              <c:pt idx="336">
                <c:v>6.59</c:v>
              </c:pt>
              <c:pt idx="337">
                <c:v>6.59</c:v>
              </c:pt>
              <c:pt idx="338">
                <c:v>6.59</c:v>
              </c:pt>
              <c:pt idx="339">
                <c:v>6.59</c:v>
              </c:pt>
              <c:pt idx="340">
                <c:v>6.59</c:v>
              </c:pt>
              <c:pt idx="341">
                <c:v>6.59</c:v>
              </c:pt>
              <c:pt idx="342">
                <c:v>6.59</c:v>
              </c:pt>
              <c:pt idx="343">
                <c:v>6.59</c:v>
              </c:pt>
              <c:pt idx="344">
                <c:v>6.59</c:v>
              </c:pt>
              <c:pt idx="345">
                <c:v>6.59</c:v>
              </c:pt>
              <c:pt idx="346">
                <c:v>6.59</c:v>
              </c:pt>
              <c:pt idx="347">
                <c:v>6.59</c:v>
              </c:pt>
              <c:pt idx="348">
                <c:v>6.59</c:v>
              </c:pt>
              <c:pt idx="349">
                <c:v>6.59</c:v>
              </c:pt>
              <c:pt idx="350">
                <c:v>6.59</c:v>
              </c:pt>
              <c:pt idx="351">
                <c:v>6.59</c:v>
              </c:pt>
              <c:pt idx="352">
                <c:v>6.59</c:v>
              </c:pt>
              <c:pt idx="353">
                <c:v>6.59</c:v>
              </c:pt>
              <c:pt idx="354">
                <c:v>6.59</c:v>
              </c:pt>
              <c:pt idx="355">
                <c:v>6.59</c:v>
              </c:pt>
              <c:pt idx="356">
                <c:v>6.59</c:v>
              </c:pt>
              <c:pt idx="357">
                <c:v>6.59</c:v>
              </c:pt>
              <c:pt idx="358">
                <c:v>6.59</c:v>
              </c:pt>
              <c:pt idx="359">
                <c:v>6.59</c:v>
              </c:pt>
              <c:pt idx="360">
                <c:v>6.59</c:v>
              </c:pt>
              <c:pt idx="361">
                <c:v>6.59</c:v>
              </c:pt>
              <c:pt idx="362">
                <c:v>6.59</c:v>
              </c:pt>
              <c:pt idx="363">
                <c:v>6.59</c:v>
              </c:pt>
              <c:pt idx="364">
                <c:v>6.59</c:v>
              </c:pt>
              <c:pt idx="365">
                <c:v>6.59</c:v>
              </c:pt>
              <c:pt idx="366">
                <c:v>6.59</c:v>
              </c:pt>
              <c:pt idx="367">
                <c:v>6.59</c:v>
              </c:pt>
              <c:pt idx="368">
                <c:v>6.59</c:v>
              </c:pt>
              <c:pt idx="369">
                <c:v>6.59</c:v>
              </c:pt>
              <c:pt idx="370">
                <c:v>6.59</c:v>
              </c:pt>
              <c:pt idx="371">
                <c:v>6.59</c:v>
              </c:pt>
              <c:pt idx="372">
                <c:v>6.59</c:v>
              </c:pt>
              <c:pt idx="373">
                <c:v>6.59</c:v>
              </c:pt>
              <c:pt idx="374">
                <c:v>6.59</c:v>
              </c:pt>
              <c:pt idx="375">
                <c:v>6.59</c:v>
              </c:pt>
              <c:pt idx="376">
                <c:v>6.59</c:v>
              </c:pt>
              <c:pt idx="377">
                <c:v>6.59</c:v>
              </c:pt>
              <c:pt idx="378">
                <c:v>6.59</c:v>
              </c:pt>
              <c:pt idx="379">
                <c:v>6.59</c:v>
              </c:pt>
              <c:pt idx="380">
                <c:v>6.59</c:v>
              </c:pt>
              <c:pt idx="381">
                <c:v>6.59</c:v>
              </c:pt>
              <c:pt idx="382">
                <c:v>6.59</c:v>
              </c:pt>
              <c:pt idx="383">
                <c:v>6.59</c:v>
              </c:pt>
              <c:pt idx="384">
                <c:v>6.59</c:v>
              </c:pt>
              <c:pt idx="385">
                <c:v>6.59</c:v>
              </c:pt>
              <c:pt idx="386">
                <c:v>6.59</c:v>
              </c:pt>
              <c:pt idx="387">
                <c:v>6.59</c:v>
              </c:pt>
              <c:pt idx="388">
                <c:v>6.59</c:v>
              </c:pt>
              <c:pt idx="389">
                <c:v>6.59</c:v>
              </c:pt>
              <c:pt idx="390">
                <c:v>6.59</c:v>
              </c:pt>
              <c:pt idx="391">
                <c:v>6.59</c:v>
              </c:pt>
              <c:pt idx="392">
                <c:v>6.59</c:v>
              </c:pt>
              <c:pt idx="393">
                <c:v>6.59</c:v>
              </c:pt>
              <c:pt idx="394">
                <c:v>6.59</c:v>
              </c:pt>
              <c:pt idx="395">
                <c:v>6.59</c:v>
              </c:pt>
              <c:pt idx="396">
                <c:v>6.59</c:v>
              </c:pt>
              <c:pt idx="397">
                <c:v>6.59</c:v>
              </c:pt>
              <c:pt idx="398">
                <c:v>6.59</c:v>
              </c:pt>
              <c:pt idx="399">
                <c:v>6.59</c:v>
              </c:pt>
              <c:pt idx="400">
                <c:v>6.59</c:v>
              </c:pt>
              <c:pt idx="401">
                <c:v>6.59</c:v>
              </c:pt>
              <c:pt idx="402">
                <c:v>6.59</c:v>
              </c:pt>
              <c:pt idx="403">
                <c:v>6.59</c:v>
              </c:pt>
              <c:pt idx="404">
                <c:v>6.59</c:v>
              </c:pt>
              <c:pt idx="405">
                <c:v>6.59</c:v>
              </c:pt>
              <c:pt idx="406">
                <c:v>6.59</c:v>
              </c:pt>
              <c:pt idx="407">
                <c:v>6.59</c:v>
              </c:pt>
              <c:pt idx="408">
                <c:v>6.59</c:v>
              </c:pt>
              <c:pt idx="409">
                <c:v>6.59</c:v>
              </c:pt>
              <c:pt idx="410">
                <c:v>6.59</c:v>
              </c:pt>
              <c:pt idx="411">
                <c:v>6.59</c:v>
              </c:pt>
              <c:pt idx="412">
                <c:v>6.59</c:v>
              </c:pt>
              <c:pt idx="413">
                <c:v>6.59</c:v>
              </c:pt>
              <c:pt idx="414">
                <c:v>6.59</c:v>
              </c:pt>
              <c:pt idx="415">
                <c:v>6.59</c:v>
              </c:pt>
              <c:pt idx="416">
                <c:v>6.59</c:v>
              </c:pt>
              <c:pt idx="417">
                <c:v>6.59</c:v>
              </c:pt>
              <c:pt idx="418">
                <c:v>6.59</c:v>
              </c:pt>
              <c:pt idx="419">
                <c:v>6.59</c:v>
              </c:pt>
              <c:pt idx="420">
                <c:v>6.59</c:v>
              </c:pt>
              <c:pt idx="421">
                <c:v>6.59</c:v>
              </c:pt>
              <c:pt idx="422">
                <c:v>6.59</c:v>
              </c:pt>
              <c:pt idx="423">
                <c:v>6.59</c:v>
              </c:pt>
              <c:pt idx="424">
                <c:v>6.59</c:v>
              </c:pt>
              <c:pt idx="425">
                <c:v>6.59</c:v>
              </c:pt>
              <c:pt idx="426">
                <c:v>6.59</c:v>
              </c:pt>
              <c:pt idx="427">
                <c:v>6.59</c:v>
              </c:pt>
              <c:pt idx="428">
                <c:v>6.59</c:v>
              </c:pt>
              <c:pt idx="429">
                <c:v>6.59</c:v>
              </c:pt>
              <c:pt idx="430">
                <c:v>6.59</c:v>
              </c:pt>
              <c:pt idx="431">
                <c:v>6.59</c:v>
              </c:pt>
              <c:pt idx="432">
                <c:v>6.59</c:v>
              </c:pt>
              <c:pt idx="433">
                <c:v>6.59</c:v>
              </c:pt>
              <c:pt idx="434">
                <c:v>6.59</c:v>
              </c:pt>
              <c:pt idx="435">
                <c:v>6.59</c:v>
              </c:pt>
              <c:pt idx="436">
                <c:v>6.59</c:v>
              </c:pt>
              <c:pt idx="437">
                <c:v>6.59</c:v>
              </c:pt>
              <c:pt idx="438">
                <c:v>6.59</c:v>
              </c:pt>
              <c:pt idx="439">
                <c:v>6.59</c:v>
              </c:pt>
              <c:pt idx="440">
                <c:v>6.59</c:v>
              </c:pt>
              <c:pt idx="441">
                <c:v>6.59</c:v>
              </c:pt>
              <c:pt idx="442">
                <c:v>6.59</c:v>
              </c:pt>
              <c:pt idx="443">
                <c:v>6.59</c:v>
              </c:pt>
              <c:pt idx="444">
                <c:v>6.59</c:v>
              </c:pt>
              <c:pt idx="445">
                <c:v>6.59</c:v>
              </c:pt>
              <c:pt idx="446">
                <c:v>6.59</c:v>
              </c:pt>
              <c:pt idx="447">
                <c:v>6.59</c:v>
              </c:pt>
              <c:pt idx="448">
                <c:v>6.59</c:v>
              </c:pt>
              <c:pt idx="449">
                <c:v>6.59</c:v>
              </c:pt>
              <c:pt idx="450">
                <c:v>6.59</c:v>
              </c:pt>
              <c:pt idx="451">
                <c:v>6.59</c:v>
              </c:pt>
              <c:pt idx="452">
                <c:v>6.59</c:v>
              </c:pt>
              <c:pt idx="453">
                <c:v>6.59</c:v>
              </c:pt>
              <c:pt idx="454">
                <c:v>6.59</c:v>
              </c:pt>
              <c:pt idx="455">
                <c:v>6.59</c:v>
              </c:pt>
              <c:pt idx="456">
                <c:v>6.59</c:v>
              </c:pt>
              <c:pt idx="457">
                <c:v>6.59</c:v>
              </c:pt>
              <c:pt idx="458">
                <c:v>6.59</c:v>
              </c:pt>
              <c:pt idx="459">
                <c:v>6.59</c:v>
              </c:pt>
              <c:pt idx="460">
                <c:v>6.59</c:v>
              </c:pt>
              <c:pt idx="461">
                <c:v>6.59</c:v>
              </c:pt>
              <c:pt idx="462">
                <c:v>6.59</c:v>
              </c:pt>
              <c:pt idx="463">
                <c:v>6.59</c:v>
              </c:pt>
              <c:pt idx="464">
                <c:v>6.59</c:v>
              </c:pt>
              <c:pt idx="465">
                <c:v>6.59</c:v>
              </c:pt>
              <c:pt idx="466">
                <c:v>6.59</c:v>
              </c:pt>
              <c:pt idx="467">
                <c:v>6.59</c:v>
              </c:pt>
              <c:pt idx="468">
                <c:v>6.59</c:v>
              </c:pt>
              <c:pt idx="469">
                <c:v>6.59</c:v>
              </c:pt>
              <c:pt idx="470">
                <c:v>6.59</c:v>
              </c:pt>
              <c:pt idx="471">
                <c:v>6.59</c:v>
              </c:pt>
              <c:pt idx="472">
                <c:v>6.59</c:v>
              </c:pt>
              <c:pt idx="473">
                <c:v>6.59</c:v>
              </c:pt>
              <c:pt idx="474">
                <c:v>6.59</c:v>
              </c:pt>
              <c:pt idx="475">
                <c:v>6.59</c:v>
              </c:pt>
              <c:pt idx="476">
                <c:v>6.59</c:v>
              </c:pt>
              <c:pt idx="477">
                <c:v>6.59</c:v>
              </c:pt>
              <c:pt idx="478">
                <c:v>6.59</c:v>
              </c:pt>
              <c:pt idx="479">
                <c:v>6.59</c:v>
              </c:pt>
              <c:pt idx="480">
                <c:v>6.59</c:v>
              </c:pt>
              <c:pt idx="481">
                <c:v>6.59</c:v>
              </c:pt>
              <c:pt idx="482">
                <c:v>6.59</c:v>
              </c:pt>
              <c:pt idx="483">
                <c:v>6.59</c:v>
              </c:pt>
              <c:pt idx="484">
                <c:v>6.59</c:v>
              </c:pt>
              <c:pt idx="485">
                <c:v>6.59</c:v>
              </c:pt>
              <c:pt idx="486">
                <c:v>6.59</c:v>
              </c:pt>
              <c:pt idx="487">
                <c:v>6.59</c:v>
              </c:pt>
              <c:pt idx="488">
                <c:v>6.59</c:v>
              </c:pt>
              <c:pt idx="489">
                <c:v>6.59</c:v>
              </c:pt>
              <c:pt idx="490">
                <c:v>6.59</c:v>
              </c:pt>
              <c:pt idx="491">
                <c:v>6.59</c:v>
              </c:pt>
              <c:pt idx="492">
                <c:v>6.59</c:v>
              </c:pt>
              <c:pt idx="493">
                <c:v>6.59</c:v>
              </c:pt>
              <c:pt idx="494">
                <c:v>6.59</c:v>
              </c:pt>
              <c:pt idx="495">
                <c:v>6.59</c:v>
              </c:pt>
              <c:pt idx="496">
                <c:v>6.59</c:v>
              </c:pt>
              <c:pt idx="497">
                <c:v>6.59</c:v>
              </c:pt>
              <c:pt idx="498">
                <c:v>6.59</c:v>
              </c:pt>
              <c:pt idx="499">
                <c:v>6.59</c:v>
              </c:pt>
              <c:pt idx="500">
                <c:v>6.59</c:v>
              </c:pt>
              <c:pt idx="501">
                <c:v>6.59</c:v>
              </c:pt>
              <c:pt idx="502">
                <c:v>6.59</c:v>
              </c:pt>
              <c:pt idx="503">
                <c:v>6.59</c:v>
              </c:pt>
              <c:pt idx="504">
                <c:v>6.59</c:v>
              </c:pt>
              <c:pt idx="505">
                <c:v>6.59</c:v>
              </c:pt>
              <c:pt idx="506">
                <c:v>6.59</c:v>
              </c:pt>
              <c:pt idx="507">
                <c:v>6.59</c:v>
              </c:pt>
              <c:pt idx="508">
                <c:v>6.59</c:v>
              </c:pt>
              <c:pt idx="509">
                <c:v>6.59</c:v>
              </c:pt>
              <c:pt idx="510">
                <c:v>6.59</c:v>
              </c:pt>
              <c:pt idx="511">
                <c:v>6.59</c:v>
              </c:pt>
              <c:pt idx="512">
                <c:v>6.59</c:v>
              </c:pt>
              <c:pt idx="513">
                <c:v>6.59</c:v>
              </c:pt>
              <c:pt idx="514">
                <c:v>6.59</c:v>
              </c:pt>
              <c:pt idx="515">
                <c:v>6.59</c:v>
              </c:pt>
              <c:pt idx="516">
                <c:v>6.59</c:v>
              </c:pt>
              <c:pt idx="517">
                <c:v>6.59</c:v>
              </c:pt>
              <c:pt idx="518">
                <c:v>6.59</c:v>
              </c:pt>
              <c:pt idx="519">
                <c:v>6.59</c:v>
              </c:pt>
              <c:pt idx="520">
                <c:v>6.59</c:v>
              </c:pt>
              <c:pt idx="521">
                <c:v>6.59</c:v>
              </c:pt>
              <c:pt idx="522">
                <c:v>6.59</c:v>
              </c:pt>
              <c:pt idx="523">
                <c:v>6.59</c:v>
              </c:pt>
              <c:pt idx="524">
                <c:v>6.59</c:v>
              </c:pt>
              <c:pt idx="525">
                <c:v>6.59</c:v>
              </c:pt>
              <c:pt idx="526">
                <c:v>6.59</c:v>
              </c:pt>
              <c:pt idx="527">
                <c:v>6.59</c:v>
              </c:pt>
              <c:pt idx="528">
                <c:v>6.59</c:v>
              </c:pt>
              <c:pt idx="529">
                <c:v>6.59</c:v>
              </c:pt>
              <c:pt idx="530">
                <c:v>6.59</c:v>
              </c:pt>
              <c:pt idx="531">
                <c:v>6.59</c:v>
              </c:pt>
              <c:pt idx="532">
                <c:v>6.59</c:v>
              </c:pt>
              <c:pt idx="533">
                <c:v>6.59</c:v>
              </c:pt>
              <c:pt idx="534">
                <c:v>6.59</c:v>
              </c:pt>
              <c:pt idx="535">
                <c:v>6.59</c:v>
              </c:pt>
              <c:pt idx="536">
                <c:v>6.59</c:v>
              </c:pt>
              <c:pt idx="537">
                <c:v>6.59</c:v>
              </c:pt>
              <c:pt idx="538">
                <c:v>6.59</c:v>
              </c:pt>
              <c:pt idx="539">
                <c:v>6.59</c:v>
              </c:pt>
              <c:pt idx="540">
                <c:v>6.59</c:v>
              </c:pt>
              <c:pt idx="541">
                <c:v>6.59</c:v>
              </c:pt>
              <c:pt idx="542">
                <c:v>6.59</c:v>
              </c:pt>
              <c:pt idx="543">
                <c:v>6.59</c:v>
              </c:pt>
              <c:pt idx="544">
                <c:v>6.59</c:v>
              </c:pt>
              <c:pt idx="545">
                <c:v>6.59</c:v>
              </c:pt>
              <c:pt idx="546">
                <c:v>6.59</c:v>
              </c:pt>
              <c:pt idx="547">
                <c:v>6.59</c:v>
              </c:pt>
              <c:pt idx="548">
                <c:v>6.59</c:v>
              </c:pt>
              <c:pt idx="549">
                <c:v>6.59</c:v>
              </c:pt>
              <c:pt idx="550">
                <c:v>6.59</c:v>
              </c:pt>
              <c:pt idx="551">
                <c:v>6.59</c:v>
              </c:pt>
              <c:pt idx="552">
                <c:v>6.59</c:v>
              </c:pt>
              <c:pt idx="553">
                <c:v>6.59</c:v>
              </c:pt>
              <c:pt idx="554">
                <c:v>6.59</c:v>
              </c:pt>
              <c:pt idx="555">
                <c:v>6.59</c:v>
              </c:pt>
              <c:pt idx="556">
                <c:v>6.59</c:v>
              </c:pt>
              <c:pt idx="557">
                <c:v>6.59</c:v>
              </c:pt>
              <c:pt idx="558">
                <c:v>6.59</c:v>
              </c:pt>
              <c:pt idx="559">
                <c:v>6.59</c:v>
              </c:pt>
              <c:pt idx="560">
                <c:v>6.59</c:v>
              </c:pt>
              <c:pt idx="561">
                <c:v>6.59</c:v>
              </c:pt>
              <c:pt idx="562">
                <c:v>6.59</c:v>
              </c:pt>
              <c:pt idx="563">
                <c:v>6.59</c:v>
              </c:pt>
              <c:pt idx="564">
                <c:v>6.59</c:v>
              </c:pt>
              <c:pt idx="565">
                <c:v>6.59</c:v>
              </c:pt>
              <c:pt idx="566">
                <c:v>6.59</c:v>
              </c:pt>
              <c:pt idx="567">
                <c:v>6.59</c:v>
              </c:pt>
              <c:pt idx="568">
                <c:v>6.59</c:v>
              </c:pt>
              <c:pt idx="569">
                <c:v>6.59</c:v>
              </c:pt>
              <c:pt idx="570">
                <c:v>6.59</c:v>
              </c:pt>
              <c:pt idx="571">
                <c:v>6.59</c:v>
              </c:pt>
              <c:pt idx="572">
                <c:v>6.59</c:v>
              </c:pt>
              <c:pt idx="573">
                <c:v>6.59</c:v>
              </c:pt>
              <c:pt idx="574">
                <c:v>6.59</c:v>
              </c:pt>
              <c:pt idx="575">
                <c:v>6.59</c:v>
              </c:pt>
              <c:pt idx="576">
                <c:v>6.59</c:v>
              </c:pt>
              <c:pt idx="577">
                <c:v>6.59</c:v>
              </c:pt>
              <c:pt idx="578">
                <c:v>6.59</c:v>
              </c:pt>
              <c:pt idx="579">
                <c:v>6.59</c:v>
              </c:pt>
              <c:pt idx="580">
                <c:v>6.59</c:v>
              </c:pt>
              <c:pt idx="581">
                <c:v>6.59</c:v>
              </c:pt>
              <c:pt idx="582">
                <c:v>6.59</c:v>
              </c:pt>
              <c:pt idx="583">
                <c:v>6.59</c:v>
              </c:pt>
              <c:pt idx="584">
                <c:v>6.59</c:v>
              </c:pt>
              <c:pt idx="585">
                <c:v>6.59</c:v>
              </c:pt>
              <c:pt idx="586">
                <c:v>6.59</c:v>
              </c:pt>
              <c:pt idx="587">
                <c:v>6.59</c:v>
              </c:pt>
              <c:pt idx="588">
                <c:v>6.59</c:v>
              </c:pt>
              <c:pt idx="589">
                <c:v>6.59</c:v>
              </c:pt>
              <c:pt idx="590">
                <c:v>6.59</c:v>
              </c:pt>
              <c:pt idx="591">
                <c:v>6.59</c:v>
              </c:pt>
              <c:pt idx="592">
                <c:v>6.59</c:v>
              </c:pt>
              <c:pt idx="593">
                <c:v>6.59</c:v>
              </c:pt>
              <c:pt idx="594">
                <c:v>6.59</c:v>
              </c:pt>
              <c:pt idx="595">
                <c:v>6.59</c:v>
              </c:pt>
              <c:pt idx="596">
                <c:v>6.59</c:v>
              </c:pt>
              <c:pt idx="597">
                <c:v>6.59</c:v>
              </c:pt>
              <c:pt idx="598">
                <c:v>6.59</c:v>
              </c:pt>
              <c:pt idx="599">
                <c:v>6.59</c:v>
              </c:pt>
              <c:pt idx="600">
                <c:v>6.59</c:v>
              </c:pt>
              <c:pt idx="601">
                <c:v>6.59</c:v>
              </c:pt>
              <c:pt idx="602">
                <c:v>6.59</c:v>
              </c:pt>
              <c:pt idx="603">
                <c:v>6.59</c:v>
              </c:pt>
              <c:pt idx="604">
                <c:v>6.59</c:v>
              </c:pt>
              <c:pt idx="605">
                <c:v>6.59</c:v>
              </c:pt>
              <c:pt idx="606">
                <c:v>6.59</c:v>
              </c:pt>
              <c:pt idx="607">
                <c:v>6.59</c:v>
              </c:pt>
              <c:pt idx="608">
                <c:v>6.59</c:v>
              </c:pt>
              <c:pt idx="609">
                <c:v>6.59</c:v>
              </c:pt>
              <c:pt idx="610">
                <c:v>6.59</c:v>
              </c:pt>
              <c:pt idx="611">
                <c:v>6.59</c:v>
              </c:pt>
              <c:pt idx="612">
                <c:v>6.59</c:v>
              </c:pt>
              <c:pt idx="613">
                <c:v>6.59</c:v>
              </c:pt>
              <c:pt idx="614">
                <c:v>6.59</c:v>
              </c:pt>
              <c:pt idx="615">
                <c:v>6.59</c:v>
              </c:pt>
              <c:pt idx="616">
                <c:v>6.59</c:v>
              </c:pt>
              <c:pt idx="617">
                <c:v>6.59</c:v>
              </c:pt>
              <c:pt idx="618">
                <c:v>6.59</c:v>
              </c:pt>
              <c:pt idx="619">
                <c:v>6.59</c:v>
              </c:pt>
              <c:pt idx="620">
                <c:v>6.59</c:v>
              </c:pt>
              <c:pt idx="621">
                <c:v>6.59</c:v>
              </c:pt>
              <c:pt idx="622">
                <c:v>6.59</c:v>
              </c:pt>
              <c:pt idx="623">
                <c:v>6.59</c:v>
              </c:pt>
              <c:pt idx="624">
                <c:v>6.59</c:v>
              </c:pt>
              <c:pt idx="625">
                <c:v>6.59</c:v>
              </c:pt>
              <c:pt idx="626">
                <c:v>6.59</c:v>
              </c:pt>
              <c:pt idx="627">
                <c:v>6.59</c:v>
              </c:pt>
              <c:pt idx="628">
                <c:v>6.59</c:v>
              </c:pt>
              <c:pt idx="629">
                <c:v>6.59</c:v>
              </c:pt>
              <c:pt idx="630">
                <c:v>6.59</c:v>
              </c:pt>
              <c:pt idx="631">
                <c:v>6.59</c:v>
              </c:pt>
              <c:pt idx="632">
                <c:v>6.59</c:v>
              </c:pt>
              <c:pt idx="633">
                <c:v>6.59</c:v>
              </c:pt>
              <c:pt idx="634">
                <c:v>6.59</c:v>
              </c:pt>
              <c:pt idx="635">
                <c:v>6.59</c:v>
              </c:pt>
              <c:pt idx="636">
                <c:v>6.59</c:v>
              </c:pt>
              <c:pt idx="637">
                <c:v>6.59</c:v>
              </c:pt>
              <c:pt idx="638">
                <c:v>6.59</c:v>
              </c:pt>
              <c:pt idx="639">
                <c:v>6.59</c:v>
              </c:pt>
              <c:pt idx="640">
                <c:v>6.59</c:v>
              </c:pt>
              <c:pt idx="641">
                <c:v>6.59</c:v>
              </c:pt>
              <c:pt idx="642">
                <c:v>6.59</c:v>
              </c:pt>
              <c:pt idx="643">
                <c:v>6.59</c:v>
              </c:pt>
              <c:pt idx="644">
                <c:v>6.59</c:v>
              </c:pt>
              <c:pt idx="645">
                <c:v>6.59</c:v>
              </c:pt>
              <c:pt idx="646">
                <c:v>6.59</c:v>
              </c:pt>
              <c:pt idx="647">
                <c:v>6.59</c:v>
              </c:pt>
              <c:pt idx="648">
                <c:v>6.59</c:v>
              </c:pt>
              <c:pt idx="649">
                <c:v>6.59</c:v>
              </c:pt>
              <c:pt idx="650">
                <c:v>6.59</c:v>
              </c:pt>
              <c:pt idx="651">
                <c:v>6.59</c:v>
              </c:pt>
              <c:pt idx="652">
                <c:v>6.59</c:v>
              </c:pt>
              <c:pt idx="653">
                <c:v>6.59</c:v>
              </c:pt>
              <c:pt idx="654">
                <c:v>6.59</c:v>
              </c:pt>
              <c:pt idx="655">
                <c:v>6.59</c:v>
              </c:pt>
              <c:pt idx="656">
                <c:v>6.59</c:v>
              </c:pt>
              <c:pt idx="657">
                <c:v>6.59</c:v>
              </c:pt>
              <c:pt idx="658">
                <c:v>6.59</c:v>
              </c:pt>
              <c:pt idx="659">
                <c:v>6.59</c:v>
              </c:pt>
              <c:pt idx="660">
                <c:v>6.59</c:v>
              </c:pt>
              <c:pt idx="661">
                <c:v>6.59</c:v>
              </c:pt>
              <c:pt idx="662">
                <c:v>6.59</c:v>
              </c:pt>
              <c:pt idx="663">
                <c:v>6.59</c:v>
              </c:pt>
              <c:pt idx="664">
                <c:v>6.59</c:v>
              </c:pt>
              <c:pt idx="665">
                <c:v>6.59</c:v>
              </c:pt>
              <c:pt idx="666">
                <c:v>6.59</c:v>
              </c:pt>
              <c:pt idx="667">
                <c:v>6.59</c:v>
              </c:pt>
              <c:pt idx="668">
                <c:v>6.59</c:v>
              </c:pt>
              <c:pt idx="669">
                <c:v>6.59</c:v>
              </c:pt>
              <c:pt idx="670">
                <c:v>6.59</c:v>
              </c:pt>
              <c:pt idx="671">
                <c:v>6.59</c:v>
              </c:pt>
              <c:pt idx="672">
                <c:v>6.59</c:v>
              </c:pt>
              <c:pt idx="673">
                <c:v>6.59</c:v>
              </c:pt>
              <c:pt idx="674">
                <c:v>6.59</c:v>
              </c:pt>
              <c:pt idx="675">
                <c:v>6.59</c:v>
              </c:pt>
              <c:pt idx="676">
                <c:v>6.59</c:v>
              </c:pt>
              <c:pt idx="677">
                <c:v>6.59</c:v>
              </c:pt>
              <c:pt idx="678">
                <c:v>6.59</c:v>
              </c:pt>
              <c:pt idx="679">
                <c:v>6.59</c:v>
              </c:pt>
              <c:pt idx="680">
                <c:v>6.59</c:v>
              </c:pt>
              <c:pt idx="681">
                <c:v>6.59</c:v>
              </c:pt>
              <c:pt idx="682">
                <c:v>6.59</c:v>
              </c:pt>
              <c:pt idx="683">
                <c:v>6.59</c:v>
              </c:pt>
              <c:pt idx="684">
                <c:v>6.59</c:v>
              </c:pt>
              <c:pt idx="685">
                <c:v>6.59</c:v>
              </c:pt>
              <c:pt idx="686">
                <c:v>6.59</c:v>
              </c:pt>
              <c:pt idx="687">
                <c:v>6.59</c:v>
              </c:pt>
              <c:pt idx="688">
                <c:v>6.59</c:v>
              </c:pt>
              <c:pt idx="689">
                <c:v>6.59</c:v>
              </c:pt>
              <c:pt idx="690">
                <c:v>6.59</c:v>
              </c:pt>
              <c:pt idx="691">
                <c:v>6.59</c:v>
              </c:pt>
              <c:pt idx="692">
                <c:v>6.59</c:v>
              </c:pt>
              <c:pt idx="693">
                <c:v>6.59</c:v>
              </c:pt>
              <c:pt idx="694">
                <c:v>6.59</c:v>
              </c:pt>
              <c:pt idx="695">
                <c:v>6.59</c:v>
              </c:pt>
              <c:pt idx="696">
                <c:v>6.59</c:v>
              </c:pt>
              <c:pt idx="697">
                <c:v>6.59</c:v>
              </c:pt>
              <c:pt idx="698">
                <c:v>6.59</c:v>
              </c:pt>
              <c:pt idx="699">
                <c:v>6.59</c:v>
              </c:pt>
              <c:pt idx="700">
                <c:v>6.59</c:v>
              </c:pt>
              <c:pt idx="701">
                <c:v>6.59</c:v>
              </c:pt>
              <c:pt idx="702">
                <c:v>6.59</c:v>
              </c:pt>
              <c:pt idx="703">
                <c:v>6.59</c:v>
              </c:pt>
              <c:pt idx="704">
                <c:v>6.59</c:v>
              </c:pt>
              <c:pt idx="705">
                <c:v>6.59</c:v>
              </c:pt>
              <c:pt idx="706">
                <c:v>6.59</c:v>
              </c:pt>
              <c:pt idx="707">
                <c:v>6.59</c:v>
              </c:pt>
              <c:pt idx="708">
                <c:v>6.59</c:v>
              </c:pt>
              <c:pt idx="709">
                <c:v>6.59</c:v>
              </c:pt>
              <c:pt idx="710">
                <c:v>6.59</c:v>
              </c:pt>
              <c:pt idx="711">
                <c:v>6.59</c:v>
              </c:pt>
              <c:pt idx="712">
                <c:v>6.59</c:v>
              </c:pt>
              <c:pt idx="713">
                <c:v>6.59</c:v>
              </c:pt>
              <c:pt idx="714">
                <c:v>6.59</c:v>
              </c:pt>
              <c:pt idx="715">
                <c:v>6.59</c:v>
              </c:pt>
              <c:pt idx="716">
                <c:v>6.59</c:v>
              </c:pt>
              <c:pt idx="717">
                <c:v>6.59</c:v>
              </c:pt>
              <c:pt idx="718">
                <c:v>6.59</c:v>
              </c:pt>
              <c:pt idx="719">
                <c:v>6.59</c:v>
              </c:pt>
              <c:pt idx="720">
                <c:v>6.59</c:v>
              </c:pt>
              <c:pt idx="721">
                <c:v>6.59</c:v>
              </c:pt>
              <c:pt idx="722">
                <c:v>6.59</c:v>
              </c:pt>
              <c:pt idx="723">
                <c:v>6.59</c:v>
              </c:pt>
              <c:pt idx="724">
                <c:v>6.59</c:v>
              </c:pt>
              <c:pt idx="725">
                <c:v>6.59</c:v>
              </c:pt>
              <c:pt idx="726">
                <c:v>6.59</c:v>
              </c:pt>
              <c:pt idx="727">
                <c:v>6.59</c:v>
              </c:pt>
              <c:pt idx="728">
                <c:v>6.59</c:v>
              </c:pt>
              <c:pt idx="729">
                <c:v>6.59</c:v>
              </c:pt>
              <c:pt idx="730">
                <c:v>6.59</c:v>
              </c:pt>
              <c:pt idx="731">
                <c:v>6.59</c:v>
              </c:pt>
              <c:pt idx="732">
                <c:v>6.59</c:v>
              </c:pt>
              <c:pt idx="733">
                <c:v>6.59</c:v>
              </c:pt>
              <c:pt idx="734">
                <c:v>6.59</c:v>
              </c:pt>
              <c:pt idx="735">
                <c:v>6.59</c:v>
              </c:pt>
              <c:pt idx="736">
                <c:v>6.59</c:v>
              </c:pt>
              <c:pt idx="737">
                <c:v>6.59</c:v>
              </c:pt>
              <c:pt idx="738">
                <c:v>6.59</c:v>
              </c:pt>
              <c:pt idx="739">
                <c:v>6.59</c:v>
              </c:pt>
              <c:pt idx="740">
                <c:v>6.59</c:v>
              </c:pt>
              <c:pt idx="741">
                <c:v>6.59</c:v>
              </c:pt>
              <c:pt idx="742">
                <c:v>6.59</c:v>
              </c:pt>
              <c:pt idx="743">
                <c:v>6.59</c:v>
              </c:pt>
              <c:pt idx="744">
                <c:v>6.59</c:v>
              </c:pt>
              <c:pt idx="745">
                <c:v>6.59</c:v>
              </c:pt>
              <c:pt idx="746">
                <c:v>6.59</c:v>
              </c:pt>
              <c:pt idx="747">
                <c:v>6.59</c:v>
              </c:pt>
              <c:pt idx="748">
                <c:v>6.59</c:v>
              </c:pt>
              <c:pt idx="749">
                <c:v>6.59</c:v>
              </c:pt>
              <c:pt idx="750">
                <c:v>6.59</c:v>
              </c:pt>
              <c:pt idx="751">
                <c:v>6.59</c:v>
              </c:pt>
              <c:pt idx="752">
                <c:v>6.59</c:v>
              </c:pt>
              <c:pt idx="753">
                <c:v>6.59</c:v>
              </c:pt>
              <c:pt idx="754">
                <c:v>6.59</c:v>
              </c:pt>
              <c:pt idx="755">
                <c:v>6.59</c:v>
              </c:pt>
              <c:pt idx="756">
                <c:v>6.59</c:v>
              </c:pt>
              <c:pt idx="757">
                <c:v>6.59</c:v>
              </c:pt>
              <c:pt idx="758">
                <c:v>6.59</c:v>
              </c:pt>
              <c:pt idx="759">
                <c:v>6.59</c:v>
              </c:pt>
              <c:pt idx="760">
                <c:v>6.59</c:v>
              </c:pt>
              <c:pt idx="761">
                <c:v>6.59</c:v>
              </c:pt>
              <c:pt idx="762">
                <c:v>6.59</c:v>
              </c:pt>
              <c:pt idx="763">
                <c:v>6.59</c:v>
              </c:pt>
              <c:pt idx="764">
                <c:v>6.59</c:v>
              </c:pt>
              <c:pt idx="765">
                <c:v>6.59</c:v>
              </c:pt>
              <c:pt idx="766">
                <c:v>6.59</c:v>
              </c:pt>
              <c:pt idx="767">
                <c:v>6.59</c:v>
              </c:pt>
              <c:pt idx="768">
                <c:v>6.59</c:v>
              </c:pt>
              <c:pt idx="769">
                <c:v>6.59</c:v>
              </c:pt>
              <c:pt idx="770">
                <c:v>6.59</c:v>
              </c:pt>
              <c:pt idx="771">
                <c:v>6.59</c:v>
              </c:pt>
              <c:pt idx="772">
                <c:v>6.59</c:v>
              </c:pt>
              <c:pt idx="773">
                <c:v>6.59</c:v>
              </c:pt>
              <c:pt idx="774">
                <c:v>6.59</c:v>
              </c:pt>
              <c:pt idx="775">
                <c:v>6.59</c:v>
              </c:pt>
              <c:pt idx="776">
                <c:v>6.59</c:v>
              </c:pt>
              <c:pt idx="777">
                <c:v>6.59</c:v>
              </c:pt>
              <c:pt idx="778">
                <c:v>6.59</c:v>
              </c:pt>
              <c:pt idx="779">
                <c:v>6.59</c:v>
              </c:pt>
              <c:pt idx="780">
                <c:v>6.59</c:v>
              </c:pt>
              <c:pt idx="781">
                <c:v>6.59</c:v>
              </c:pt>
              <c:pt idx="782">
                <c:v>6.59</c:v>
              </c:pt>
              <c:pt idx="783">
                <c:v>6.59</c:v>
              </c:pt>
              <c:pt idx="784">
                <c:v>6.59</c:v>
              </c:pt>
              <c:pt idx="785">
                <c:v>6.59</c:v>
              </c:pt>
              <c:pt idx="786">
                <c:v>6.59</c:v>
              </c:pt>
              <c:pt idx="787">
                <c:v>6.59</c:v>
              </c:pt>
              <c:pt idx="788">
                <c:v>6.59</c:v>
              </c:pt>
              <c:pt idx="789">
                <c:v>6.59</c:v>
              </c:pt>
              <c:pt idx="790">
                <c:v>6.59</c:v>
              </c:pt>
              <c:pt idx="791">
                <c:v>6.59</c:v>
              </c:pt>
              <c:pt idx="792">
                <c:v>6.59</c:v>
              </c:pt>
              <c:pt idx="793">
                <c:v>6.59</c:v>
              </c:pt>
              <c:pt idx="794">
                <c:v>6.59</c:v>
              </c:pt>
              <c:pt idx="795">
                <c:v>6.59</c:v>
              </c:pt>
              <c:pt idx="796">
                <c:v>6.59</c:v>
              </c:pt>
              <c:pt idx="797">
                <c:v>6.59</c:v>
              </c:pt>
              <c:pt idx="798">
                <c:v>6.59</c:v>
              </c:pt>
              <c:pt idx="799">
                <c:v>6.59</c:v>
              </c:pt>
              <c:pt idx="800">
                <c:v>6.59</c:v>
              </c:pt>
              <c:pt idx="801">
                <c:v>6.59</c:v>
              </c:pt>
              <c:pt idx="802">
                <c:v>6.59</c:v>
              </c:pt>
              <c:pt idx="803">
                <c:v>6.59</c:v>
              </c:pt>
              <c:pt idx="804">
                <c:v>6.59</c:v>
              </c:pt>
              <c:pt idx="805">
                <c:v>6.59</c:v>
              </c:pt>
              <c:pt idx="806">
                <c:v>6.59</c:v>
              </c:pt>
              <c:pt idx="807">
                <c:v>6.59</c:v>
              </c:pt>
              <c:pt idx="808">
                <c:v>6.59</c:v>
              </c:pt>
              <c:pt idx="809">
                <c:v>6.59</c:v>
              </c:pt>
              <c:pt idx="810">
                <c:v>6.59</c:v>
              </c:pt>
              <c:pt idx="811">
                <c:v>6.59</c:v>
              </c:pt>
              <c:pt idx="812">
                <c:v>6.59</c:v>
              </c:pt>
              <c:pt idx="813">
                <c:v>6.59</c:v>
              </c:pt>
              <c:pt idx="814">
                <c:v>6.59</c:v>
              </c:pt>
              <c:pt idx="815">
                <c:v>6.59</c:v>
              </c:pt>
              <c:pt idx="816">
                <c:v>6.59</c:v>
              </c:pt>
              <c:pt idx="817">
                <c:v>6.59</c:v>
              </c:pt>
              <c:pt idx="818">
                <c:v>6.59</c:v>
              </c:pt>
              <c:pt idx="819">
                <c:v>6.59</c:v>
              </c:pt>
              <c:pt idx="820">
                <c:v>6.59</c:v>
              </c:pt>
              <c:pt idx="821">
                <c:v>6.59</c:v>
              </c:pt>
              <c:pt idx="822">
                <c:v>6.59</c:v>
              </c:pt>
              <c:pt idx="823">
                <c:v>6.59</c:v>
              </c:pt>
              <c:pt idx="824">
                <c:v>6.59</c:v>
              </c:pt>
              <c:pt idx="825">
                <c:v>6.59</c:v>
              </c:pt>
              <c:pt idx="826">
                <c:v>6.59</c:v>
              </c:pt>
              <c:pt idx="827">
                <c:v>6.59</c:v>
              </c:pt>
              <c:pt idx="828">
                <c:v>6.59</c:v>
              </c:pt>
              <c:pt idx="829">
                <c:v>6.59</c:v>
              </c:pt>
              <c:pt idx="830">
                <c:v>6.59</c:v>
              </c:pt>
              <c:pt idx="831">
                <c:v>6.59</c:v>
              </c:pt>
              <c:pt idx="832">
                <c:v>6.59</c:v>
              </c:pt>
              <c:pt idx="833">
                <c:v>6.59</c:v>
              </c:pt>
              <c:pt idx="834">
                <c:v>6.59</c:v>
              </c:pt>
              <c:pt idx="835">
                <c:v>6.59</c:v>
              </c:pt>
              <c:pt idx="836">
                <c:v>6.59</c:v>
              </c:pt>
              <c:pt idx="837">
                <c:v>6.59</c:v>
              </c:pt>
              <c:pt idx="838">
                <c:v>6.59</c:v>
              </c:pt>
              <c:pt idx="839">
                <c:v>6.59</c:v>
              </c:pt>
              <c:pt idx="840">
                <c:v>6.59</c:v>
              </c:pt>
              <c:pt idx="841">
                <c:v>6.59</c:v>
              </c:pt>
              <c:pt idx="842">
                <c:v>6.59</c:v>
              </c:pt>
              <c:pt idx="843">
                <c:v>6.59</c:v>
              </c:pt>
              <c:pt idx="844">
                <c:v>6.59</c:v>
              </c:pt>
              <c:pt idx="845">
                <c:v>6.59</c:v>
              </c:pt>
              <c:pt idx="846">
                <c:v>6.59</c:v>
              </c:pt>
              <c:pt idx="847">
                <c:v>6.59</c:v>
              </c:pt>
              <c:pt idx="848">
                <c:v>6.59</c:v>
              </c:pt>
              <c:pt idx="849">
                <c:v>6.59</c:v>
              </c:pt>
              <c:pt idx="850">
                <c:v>6.59</c:v>
              </c:pt>
              <c:pt idx="851">
                <c:v>6.59</c:v>
              </c:pt>
              <c:pt idx="852">
                <c:v>6.59</c:v>
              </c:pt>
              <c:pt idx="853">
                <c:v>6.59</c:v>
              </c:pt>
              <c:pt idx="854">
                <c:v>6.59</c:v>
              </c:pt>
              <c:pt idx="855">
                <c:v>6.59</c:v>
              </c:pt>
              <c:pt idx="856">
                <c:v>6.59</c:v>
              </c:pt>
              <c:pt idx="857">
                <c:v>6.59</c:v>
              </c:pt>
              <c:pt idx="858">
                <c:v>6.59</c:v>
              </c:pt>
              <c:pt idx="859">
                <c:v>6.59</c:v>
              </c:pt>
              <c:pt idx="860">
                <c:v>6.59</c:v>
              </c:pt>
              <c:pt idx="861">
                <c:v>6.59</c:v>
              </c:pt>
              <c:pt idx="862">
                <c:v>6.59</c:v>
              </c:pt>
              <c:pt idx="863">
                <c:v>6.59</c:v>
              </c:pt>
              <c:pt idx="864">
                <c:v>6.59</c:v>
              </c:pt>
              <c:pt idx="865">
                <c:v>6.59</c:v>
              </c:pt>
              <c:pt idx="866">
                <c:v>6.59</c:v>
              </c:pt>
              <c:pt idx="867">
                <c:v>6.59</c:v>
              </c:pt>
              <c:pt idx="868">
                <c:v>6.59</c:v>
              </c:pt>
              <c:pt idx="869">
                <c:v>6.59</c:v>
              </c:pt>
              <c:pt idx="870">
                <c:v>6.59</c:v>
              </c:pt>
              <c:pt idx="871">
                <c:v>6.59</c:v>
              </c:pt>
              <c:pt idx="872">
                <c:v>6.59</c:v>
              </c:pt>
              <c:pt idx="873">
                <c:v>6.59</c:v>
              </c:pt>
              <c:pt idx="874">
                <c:v>6.59</c:v>
              </c:pt>
              <c:pt idx="875">
                <c:v>6.59</c:v>
              </c:pt>
              <c:pt idx="876">
                <c:v>6.59</c:v>
              </c:pt>
              <c:pt idx="877">
                <c:v>6.59</c:v>
              </c:pt>
              <c:pt idx="878">
                <c:v>6.59</c:v>
              </c:pt>
              <c:pt idx="879">
                <c:v>6.59</c:v>
              </c:pt>
              <c:pt idx="880">
                <c:v>6.59</c:v>
              </c:pt>
              <c:pt idx="881">
                <c:v>6.59</c:v>
              </c:pt>
              <c:pt idx="882">
                <c:v>6.59</c:v>
              </c:pt>
              <c:pt idx="883">
                <c:v>6.59</c:v>
              </c:pt>
              <c:pt idx="884">
                <c:v>6.59</c:v>
              </c:pt>
              <c:pt idx="885">
                <c:v>6.59</c:v>
              </c:pt>
              <c:pt idx="886">
                <c:v>6.59</c:v>
              </c:pt>
              <c:pt idx="887">
                <c:v>6.59</c:v>
              </c:pt>
              <c:pt idx="888">
                <c:v>6.59</c:v>
              </c:pt>
              <c:pt idx="889">
                <c:v>6.59</c:v>
              </c:pt>
              <c:pt idx="890">
                <c:v>6.59</c:v>
              </c:pt>
              <c:pt idx="891">
                <c:v>6.59</c:v>
              </c:pt>
              <c:pt idx="892">
                <c:v>6.59</c:v>
              </c:pt>
              <c:pt idx="893">
                <c:v>6.59</c:v>
              </c:pt>
              <c:pt idx="894">
                <c:v>6.59</c:v>
              </c:pt>
              <c:pt idx="895">
                <c:v>6.59</c:v>
              </c:pt>
              <c:pt idx="896">
                <c:v>6.59</c:v>
              </c:pt>
              <c:pt idx="897">
                <c:v>6.59</c:v>
              </c:pt>
              <c:pt idx="898">
                <c:v>6.59</c:v>
              </c:pt>
              <c:pt idx="899">
                <c:v>6.59</c:v>
              </c:pt>
              <c:pt idx="900">
                <c:v>6.59</c:v>
              </c:pt>
              <c:pt idx="901">
                <c:v>6.59</c:v>
              </c:pt>
              <c:pt idx="902">
                <c:v>6.59</c:v>
              </c:pt>
              <c:pt idx="903">
                <c:v>6.59</c:v>
              </c:pt>
              <c:pt idx="904">
                <c:v>6.59</c:v>
              </c:pt>
              <c:pt idx="905">
                <c:v>6.59</c:v>
              </c:pt>
              <c:pt idx="906">
                <c:v>6.59</c:v>
              </c:pt>
              <c:pt idx="907">
                <c:v>6.59</c:v>
              </c:pt>
              <c:pt idx="908">
                <c:v>6.59</c:v>
              </c:pt>
              <c:pt idx="909">
                <c:v>6.59</c:v>
              </c:pt>
              <c:pt idx="910">
                <c:v>6.59</c:v>
              </c:pt>
              <c:pt idx="911">
                <c:v>6.59</c:v>
              </c:pt>
              <c:pt idx="912">
                <c:v>6.59</c:v>
              </c:pt>
              <c:pt idx="913">
                <c:v>6.59</c:v>
              </c:pt>
              <c:pt idx="914">
                <c:v>6.59</c:v>
              </c:pt>
              <c:pt idx="915">
                <c:v>6.59</c:v>
              </c:pt>
              <c:pt idx="916">
                <c:v>6.59</c:v>
              </c:pt>
              <c:pt idx="917">
                <c:v>6.59</c:v>
              </c:pt>
              <c:pt idx="918">
                <c:v>6.59</c:v>
              </c:pt>
              <c:pt idx="919">
                <c:v>6.59</c:v>
              </c:pt>
              <c:pt idx="920">
                <c:v>6.59</c:v>
              </c:pt>
              <c:pt idx="921">
                <c:v>6.59</c:v>
              </c:pt>
              <c:pt idx="922">
                <c:v>6.59</c:v>
              </c:pt>
              <c:pt idx="923">
                <c:v>6.59</c:v>
              </c:pt>
              <c:pt idx="924">
                <c:v>6.59</c:v>
              </c:pt>
              <c:pt idx="925">
                <c:v>6.59</c:v>
              </c:pt>
              <c:pt idx="926">
                <c:v>6.59</c:v>
              </c:pt>
              <c:pt idx="927">
                <c:v>6.59</c:v>
              </c:pt>
              <c:pt idx="928">
                <c:v>6.59</c:v>
              </c:pt>
              <c:pt idx="929">
                <c:v>6.59</c:v>
              </c:pt>
              <c:pt idx="930">
                <c:v>6.59</c:v>
              </c:pt>
              <c:pt idx="931">
                <c:v>6.59</c:v>
              </c:pt>
              <c:pt idx="932">
                <c:v>6.59</c:v>
              </c:pt>
              <c:pt idx="933">
                <c:v>6.59</c:v>
              </c:pt>
              <c:pt idx="934">
                <c:v>6.59</c:v>
              </c:pt>
              <c:pt idx="935">
                <c:v>6.59</c:v>
              </c:pt>
              <c:pt idx="936">
                <c:v>6.59</c:v>
              </c:pt>
              <c:pt idx="937">
                <c:v>6.59</c:v>
              </c:pt>
              <c:pt idx="938">
                <c:v>6.59</c:v>
              </c:pt>
              <c:pt idx="939">
                <c:v>6.59</c:v>
              </c:pt>
              <c:pt idx="940">
                <c:v>6.59</c:v>
              </c:pt>
              <c:pt idx="941">
                <c:v>6.59</c:v>
              </c:pt>
              <c:pt idx="942">
                <c:v>6.59</c:v>
              </c:pt>
              <c:pt idx="943">
                <c:v>6.59</c:v>
              </c:pt>
              <c:pt idx="944">
                <c:v>6.59</c:v>
              </c:pt>
              <c:pt idx="945">
                <c:v>6.59</c:v>
              </c:pt>
              <c:pt idx="946">
                <c:v>6.59</c:v>
              </c:pt>
              <c:pt idx="947">
                <c:v>6.59</c:v>
              </c:pt>
              <c:pt idx="948">
                <c:v>6.59</c:v>
              </c:pt>
              <c:pt idx="949">
                <c:v>6.59</c:v>
              </c:pt>
              <c:pt idx="950">
                <c:v>6.59</c:v>
              </c:pt>
              <c:pt idx="951">
                <c:v>6.59</c:v>
              </c:pt>
              <c:pt idx="952">
                <c:v>6.59</c:v>
              </c:pt>
              <c:pt idx="953">
                <c:v>6.59</c:v>
              </c:pt>
              <c:pt idx="954">
                <c:v>6.59</c:v>
              </c:pt>
              <c:pt idx="955">
                <c:v>6.59</c:v>
              </c:pt>
              <c:pt idx="956">
                <c:v>6.59</c:v>
              </c:pt>
              <c:pt idx="957">
                <c:v>6.59</c:v>
              </c:pt>
              <c:pt idx="958">
                <c:v>6.59</c:v>
              </c:pt>
              <c:pt idx="959">
                <c:v>6.59</c:v>
              </c:pt>
              <c:pt idx="960">
                <c:v>6.59</c:v>
              </c:pt>
              <c:pt idx="961">
                <c:v>6.59</c:v>
              </c:pt>
              <c:pt idx="962">
                <c:v>6.59</c:v>
              </c:pt>
              <c:pt idx="963">
                <c:v>6.59</c:v>
              </c:pt>
              <c:pt idx="964">
                <c:v>6.59</c:v>
              </c:pt>
              <c:pt idx="965">
                <c:v>6.59</c:v>
              </c:pt>
              <c:pt idx="966">
                <c:v>6.59</c:v>
              </c:pt>
              <c:pt idx="967">
                <c:v>6.59</c:v>
              </c:pt>
              <c:pt idx="968">
                <c:v>6.59</c:v>
              </c:pt>
              <c:pt idx="969">
                <c:v>6.59</c:v>
              </c:pt>
              <c:pt idx="970">
                <c:v>6.59</c:v>
              </c:pt>
              <c:pt idx="971">
                <c:v>6.59</c:v>
              </c:pt>
              <c:pt idx="972">
                <c:v>6.59</c:v>
              </c:pt>
              <c:pt idx="973">
                <c:v>6.59</c:v>
              </c:pt>
              <c:pt idx="974">
                <c:v>6.59</c:v>
              </c:pt>
              <c:pt idx="975">
                <c:v>6.59</c:v>
              </c:pt>
              <c:pt idx="976">
                <c:v>6.59</c:v>
              </c:pt>
              <c:pt idx="977">
                <c:v>6.59</c:v>
              </c:pt>
              <c:pt idx="978">
                <c:v>6.59</c:v>
              </c:pt>
              <c:pt idx="979">
                <c:v>6.59</c:v>
              </c:pt>
              <c:pt idx="980">
                <c:v>6.59</c:v>
              </c:pt>
              <c:pt idx="981">
                <c:v>6.59</c:v>
              </c:pt>
              <c:pt idx="982">
                <c:v>6.59</c:v>
              </c:pt>
              <c:pt idx="983">
                <c:v>6.59</c:v>
              </c:pt>
              <c:pt idx="984">
                <c:v>6.59</c:v>
              </c:pt>
              <c:pt idx="985">
                <c:v>6.59</c:v>
              </c:pt>
              <c:pt idx="986">
                <c:v>6.59</c:v>
              </c:pt>
              <c:pt idx="987">
                <c:v>6.59</c:v>
              </c:pt>
              <c:pt idx="988">
                <c:v>6.59</c:v>
              </c:pt>
              <c:pt idx="989">
                <c:v>6.59</c:v>
              </c:pt>
              <c:pt idx="990">
                <c:v>6.59</c:v>
              </c:pt>
              <c:pt idx="991">
                <c:v>6.59</c:v>
              </c:pt>
              <c:pt idx="992">
                <c:v>6.59</c:v>
              </c:pt>
              <c:pt idx="993">
                <c:v>6.59</c:v>
              </c:pt>
              <c:pt idx="994">
                <c:v>6.59</c:v>
              </c:pt>
              <c:pt idx="995">
                <c:v>6.59</c:v>
              </c:pt>
              <c:pt idx="996">
                <c:v>6.59</c:v>
              </c:pt>
              <c:pt idx="997">
                <c:v>6.59</c:v>
              </c:pt>
              <c:pt idx="998">
                <c:v>6.59</c:v>
              </c:pt>
              <c:pt idx="999">
                <c:v>6.59</c:v>
              </c:pt>
              <c:pt idx="1000">
                <c:v>6.59</c:v>
              </c:pt>
              <c:pt idx="1001">
                <c:v>6.59</c:v>
              </c:pt>
              <c:pt idx="1002">
                <c:v>6.59</c:v>
              </c:pt>
              <c:pt idx="1003">
                <c:v>6.59</c:v>
              </c:pt>
              <c:pt idx="1004">
                <c:v>6.59</c:v>
              </c:pt>
              <c:pt idx="1005">
                <c:v>6.59</c:v>
              </c:pt>
              <c:pt idx="1006">
                <c:v>6.59</c:v>
              </c:pt>
              <c:pt idx="1007">
                <c:v>6.59</c:v>
              </c:pt>
              <c:pt idx="1008">
                <c:v>6.59</c:v>
              </c:pt>
              <c:pt idx="1009">
                <c:v>6.59</c:v>
              </c:pt>
              <c:pt idx="1010">
                <c:v>6.59</c:v>
              </c:pt>
              <c:pt idx="1011">
                <c:v>6.59</c:v>
              </c:pt>
              <c:pt idx="1012">
                <c:v>6.59</c:v>
              </c:pt>
              <c:pt idx="1013">
                <c:v>6.59</c:v>
              </c:pt>
              <c:pt idx="1014">
                <c:v>6.59</c:v>
              </c:pt>
              <c:pt idx="1015">
                <c:v>6.59</c:v>
              </c:pt>
              <c:pt idx="1016">
                <c:v>6.59</c:v>
              </c:pt>
              <c:pt idx="1017">
                <c:v>6.59</c:v>
              </c:pt>
              <c:pt idx="1018">
                <c:v>6.59</c:v>
              </c:pt>
              <c:pt idx="1019">
                <c:v>6.59</c:v>
              </c:pt>
              <c:pt idx="1020">
                <c:v>6.59</c:v>
              </c:pt>
              <c:pt idx="1021">
                <c:v>6.59</c:v>
              </c:pt>
              <c:pt idx="1022">
                <c:v>6.59</c:v>
              </c:pt>
              <c:pt idx="1023">
                <c:v>6.59</c:v>
              </c:pt>
              <c:pt idx="1024">
                <c:v>6.59</c:v>
              </c:pt>
              <c:pt idx="1025">
                <c:v>6.59</c:v>
              </c:pt>
              <c:pt idx="1026">
                <c:v>6.59</c:v>
              </c:pt>
              <c:pt idx="1027">
                <c:v>6.59</c:v>
              </c:pt>
              <c:pt idx="1028">
                <c:v>6.59</c:v>
              </c:pt>
              <c:pt idx="1029">
                <c:v>6.59</c:v>
              </c:pt>
              <c:pt idx="1030">
                <c:v>6.59</c:v>
              </c:pt>
              <c:pt idx="1031">
                <c:v>6.59</c:v>
              </c:pt>
              <c:pt idx="1032">
                <c:v>6.59</c:v>
              </c:pt>
              <c:pt idx="1033">
                <c:v>6.59</c:v>
              </c:pt>
              <c:pt idx="1034">
                <c:v>6.59</c:v>
              </c:pt>
              <c:pt idx="1035">
                <c:v>6.59</c:v>
              </c:pt>
              <c:pt idx="1036">
                <c:v>6.59</c:v>
              </c:pt>
              <c:pt idx="1037">
                <c:v>6.59</c:v>
              </c:pt>
              <c:pt idx="1038">
                <c:v>6.59</c:v>
              </c:pt>
              <c:pt idx="1039">
                <c:v>6.59</c:v>
              </c:pt>
              <c:pt idx="1040">
                <c:v>6.59</c:v>
              </c:pt>
              <c:pt idx="1041">
                <c:v>6.59</c:v>
              </c:pt>
              <c:pt idx="1042">
                <c:v>6.59</c:v>
              </c:pt>
              <c:pt idx="1043">
                <c:v>6.59</c:v>
              </c:pt>
              <c:pt idx="1044">
                <c:v>6.59</c:v>
              </c:pt>
              <c:pt idx="1045">
                <c:v>6.59</c:v>
              </c:pt>
              <c:pt idx="1046">
                <c:v>6.59</c:v>
              </c:pt>
              <c:pt idx="1047">
                <c:v>6.59</c:v>
              </c:pt>
              <c:pt idx="1048">
                <c:v>6.59</c:v>
              </c:pt>
              <c:pt idx="1049">
                <c:v>6.59</c:v>
              </c:pt>
              <c:pt idx="1050">
                <c:v>6.59</c:v>
              </c:pt>
              <c:pt idx="1051">
                <c:v>6.59</c:v>
              </c:pt>
              <c:pt idx="1052">
                <c:v>6.59</c:v>
              </c:pt>
              <c:pt idx="1053">
                <c:v>6.59</c:v>
              </c:pt>
              <c:pt idx="1054">
                <c:v>6.59</c:v>
              </c:pt>
              <c:pt idx="1055">
                <c:v>6.59</c:v>
              </c:pt>
              <c:pt idx="1056">
                <c:v>6.59</c:v>
              </c:pt>
              <c:pt idx="1057">
                <c:v>6.59</c:v>
              </c:pt>
              <c:pt idx="1058">
                <c:v>6.59</c:v>
              </c:pt>
              <c:pt idx="1059">
                <c:v>6.59</c:v>
              </c:pt>
              <c:pt idx="1060">
                <c:v>6.59</c:v>
              </c:pt>
              <c:pt idx="1061">
                <c:v>6.59</c:v>
              </c:pt>
              <c:pt idx="1062">
                <c:v>6.59</c:v>
              </c:pt>
              <c:pt idx="1063">
                <c:v>6.59</c:v>
              </c:pt>
              <c:pt idx="1064">
                <c:v>6.59</c:v>
              </c:pt>
              <c:pt idx="1065">
                <c:v>6.59</c:v>
              </c:pt>
              <c:pt idx="1066">
                <c:v>6.59</c:v>
              </c:pt>
              <c:pt idx="1067">
                <c:v>6.59</c:v>
              </c:pt>
              <c:pt idx="1068">
                <c:v>6.59</c:v>
              </c:pt>
              <c:pt idx="1069">
                <c:v>6.59</c:v>
              </c:pt>
              <c:pt idx="1070">
                <c:v>6.59</c:v>
              </c:pt>
              <c:pt idx="1071">
                <c:v>6.59</c:v>
              </c:pt>
              <c:pt idx="1072">
                <c:v>6.59</c:v>
              </c:pt>
              <c:pt idx="1073">
                <c:v>6.59</c:v>
              </c:pt>
              <c:pt idx="1074">
                <c:v>6.59</c:v>
              </c:pt>
              <c:pt idx="1075">
                <c:v>6.59</c:v>
              </c:pt>
              <c:pt idx="1076">
                <c:v>6.59</c:v>
              </c:pt>
              <c:pt idx="1077">
                <c:v>6.59</c:v>
              </c:pt>
              <c:pt idx="1078">
                <c:v>6.59</c:v>
              </c:pt>
              <c:pt idx="1079">
                <c:v>6.59</c:v>
              </c:pt>
              <c:pt idx="1080">
                <c:v>6.59</c:v>
              </c:pt>
              <c:pt idx="1081">
                <c:v>6.59</c:v>
              </c:pt>
              <c:pt idx="1082">
                <c:v>6.59</c:v>
              </c:pt>
              <c:pt idx="1083">
                <c:v>6.59</c:v>
              </c:pt>
              <c:pt idx="1084">
                <c:v>6.59</c:v>
              </c:pt>
              <c:pt idx="1085">
                <c:v>6.59</c:v>
              </c:pt>
              <c:pt idx="1086">
                <c:v>6.59</c:v>
              </c:pt>
              <c:pt idx="1087">
                <c:v>6.59</c:v>
              </c:pt>
              <c:pt idx="1088">
                <c:v>6.59</c:v>
              </c:pt>
              <c:pt idx="1089">
                <c:v>6.59</c:v>
              </c:pt>
              <c:pt idx="1090">
                <c:v>6.59</c:v>
              </c:pt>
              <c:pt idx="1091">
                <c:v>6.59</c:v>
              </c:pt>
              <c:pt idx="1092">
                <c:v>6.59</c:v>
              </c:pt>
              <c:pt idx="1093">
                <c:v>6.59</c:v>
              </c:pt>
              <c:pt idx="1094">
                <c:v>6.59</c:v>
              </c:pt>
              <c:pt idx="1095">
                <c:v>6.59</c:v>
              </c:pt>
              <c:pt idx="1096">
                <c:v>6.59</c:v>
              </c:pt>
              <c:pt idx="1097">
                <c:v>6.59</c:v>
              </c:pt>
              <c:pt idx="1098">
                <c:v>6.59</c:v>
              </c:pt>
              <c:pt idx="1100">
                <c:v>4.4969346659345097</c:v>
              </c:pt>
              <c:pt idx="1101">
                <c:v>4.4969346659345097</c:v>
              </c:pt>
              <c:pt idx="1102">
                <c:v>4.4969346659345097</c:v>
              </c:pt>
              <c:pt idx="1103">
                <c:v>4.4969346659345097</c:v>
              </c:pt>
              <c:pt idx="1104">
                <c:v>4.4969346659345097</c:v>
              </c:pt>
              <c:pt idx="1105">
                <c:v>4.4969346659345097</c:v>
              </c:pt>
            </c:numLit>
          </c:yVal>
          <c:smooth val="0"/>
          <c:extLst>
            <c:ext xmlns:c16="http://schemas.microsoft.com/office/drawing/2014/chart" uri="{C3380CC4-5D6E-409C-BE32-E72D297353CC}">
              <c16:uniqueId val="{0000000C-DFA5-4E98-B9C7-D8F5CA0875D5}"/>
            </c:ext>
          </c:extLst>
        </c:ser>
        <c:ser>
          <c:idx val="1"/>
          <c:order val="3"/>
          <c:spPr>
            <a:ln w="19050" cap="rnd">
              <a:noFill/>
              <a:round/>
            </a:ln>
            <a:effectLst>
              <a:outerShdw blurRad="40000" dist="23000" dir="5400000" rotWithShape="0">
                <a:srgbClr val="000000">
                  <a:alpha val="35000"/>
                </a:srgbClr>
              </a:outerShdw>
            </a:effectLst>
          </c:spPr>
          <c:marker>
            <c:symbol val="none"/>
          </c:marker>
          <c:dLbls>
            <c:dLbl>
              <c:idx val="110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A5-4E98-B9C7-D8F5CA0875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Lit>
              <c:formatCode>General</c:formatCode>
              <c:ptCount val="1106"/>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41856</c:v>
              </c:pt>
              <c:pt idx="25">
                <c:v>41857</c:v>
              </c:pt>
              <c:pt idx="26">
                <c:v>41858</c:v>
              </c:pt>
              <c:pt idx="27">
                <c:v>41859</c:v>
              </c:pt>
              <c:pt idx="28">
                <c:v>41862</c:v>
              </c:pt>
              <c:pt idx="29">
                <c:v>41863</c:v>
              </c:pt>
              <c:pt idx="30">
                <c:v>41864</c:v>
              </c:pt>
              <c:pt idx="31">
                <c:v>41865</c:v>
              </c:pt>
              <c:pt idx="32">
                <c:v>41866</c:v>
              </c:pt>
              <c:pt idx="33">
                <c:v>41869</c:v>
              </c:pt>
              <c:pt idx="34">
                <c:v>41870</c:v>
              </c:pt>
              <c:pt idx="35">
                <c:v>41871</c:v>
              </c:pt>
              <c:pt idx="36">
                <c:v>41872</c:v>
              </c:pt>
              <c:pt idx="37">
                <c:v>41873</c:v>
              </c:pt>
              <c:pt idx="38">
                <c:v>41876</c:v>
              </c:pt>
              <c:pt idx="39">
                <c:v>41877</c:v>
              </c:pt>
              <c:pt idx="40">
                <c:v>41878</c:v>
              </c:pt>
              <c:pt idx="41">
                <c:v>41879</c:v>
              </c:pt>
              <c:pt idx="42">
                <c:v>41880</c:v>
              </c:pt>
              <c:pt idx="43">
                <c:v>41883</c:v>
              </c:pt>
              <c:pt idx="44">
                <c:v>41884</c:v>
              </c:pt>
              <c:pt idx="45">
                <c:v>41885</c:v>
              </c:pt>
              <c:pt idx="46">
                <c:v>41886</c:v>
              </c:pt>
              <c:pt idx="47">
                <c:v>41887</c:v>
              </c:pt>
              <c:pt idx="48">
                <c:v>41890</c:v>
              </c:pt>
              <c:pt idx="49">
                <c:v>41891</c:v>
              </c:pt>
              <c:pt idx="50">
                <c:v>41892</c:v>
              </c:pt>
              <c:pt idx="51">
                <c:v>41893</c:v>
              </c:pt>
              <c:pt idx="52">
                <c:v>41894</c:v>
              </c:pt>
              <c:pt idx="53">
                <c:v>41897</c:v>
              </c:pt>
              <c:pt idx="54">
                <c:v>41898</c:v>
              </c:pt>
              <c:pt idx="55">
                <c:v>41899</c:v>
              </c:pt>
              <c:pt idx="56">
                <c:v>41900</c:v>
              </c:pt>
              <c:pt idx="57">
                <c:v>41901</c:v>
              </c:pt>
              <c:pt idx="58">
                <c:v>41904</c:v>
              </c:pt>
              <c:pt idx="59">
                <c:v>41905</c:v>
              </c:pt>
              <c:pt idx="60">
                <c:v>41906</c:v>
              </c:pt>
              <c:pt idx="61">
                <c:v>41907</c:v>
              </c:pt>
              <c:pt idx="62">
                <c:v>41908</c:v>
              </c:pt>
              <c:pt idx="63">
                <c:v>41911</c:v>
              </c:pt>
              <c:pt idx="64">
                <c:v>41912</c:v>
              </c:pt>
              <c:pt idx="65">
                <c:v>41913</c:v>
              </c:pt>
              <c:pt idx="66">
                <c:v>41914</c:v>
              </c:pt>
              <c:pt idx="67">
                <c:v>41915</c:v>
              </c:pt>
              <c:pt idx="68">
                <c:v>41919</c:v>
              </c:pt>
              <c:pt idx="69">
                <c:v>41920</c:v>
              </c:pt>
              <c:pt idx="70">
                <c:v>41921</c:v>
              </c:pt>
              <c:pt idx="71">
                <c:v>41922</c:v>
              </c:pt>
              <c:pt idx="72">
                <c:v>41925</c:v>
              </c:pt>
              <c:pt idx="73">
                <c:v>41926</c:v>
              </c:pt>
              <c:pt idx="74">
                <c:v>41927</c:v>
              </c:pt>
              <c:pt idx="75">
                <c:v>41928</c:v>
              </c:pt>
              <c:pt idx="76">
                <c:v>41929</c:v>
              </c:pt>
              <c:pt idx="77">
                <c:v>41932</c:v>
              </c:pt>
              <c:pt idx="78">
                <c:v>41933</c:v>
              </c:pt>
              <c:pt idx="79">
                <c:v>41934</c:v>
              </c:pt>
              <c:pt idx="80">
                <c:v>41935</c:v>
              </c:pt>
              <c:pt idx="81">
                <c:v>41936</c:v>
              </c:pt>
              <c:pt idx="82">
                <c:v>41939</c:v>
              </c:pt>
              <c:pt idx="83">
                <c:v>41940</c:v>
              </c:pt>
              <c:pt idx="84">
                <c:v>41941</c:v>
              </c:pt>
              <c:pt idx="85">
                <c:v>41942</c:v>
              </c:pt>
              <c:pt idx="86">
                <c:v>41943</c:v>
              </c:pt>
              <c:pt idx="87">
                <c:v>41946</c:v>
              </c:pt>
              <c:pt idx="88">
                <c:v>41947</c:v>
              </c:pt>
              <c:pt idx="89">
                <c:v>41948</c:v>
              </c:pt>
              <c:pt idx="90">
                <c:v>41949</c:v>
              </c:pt>
              <c:pt idx="91">
                <c:v>41950</c:v>
              </c:pt>
              <c:pt idx="92">
                <c:v>41953</c:v>
              </c:pt>
              <c:pt idx="93">
                <c:v>41954</c:v>
              </c:pt>
              <c:pt idx="94">
                <c:v>41955</c:v>
              </c:pt>
              <c:pt idx="95">
                <c:v>41956</c:v>
              </c:pt>
              <c:pt idx="96">
                <c:v>41957</c:v>
              </c:pt>
              <c:pt idx="97">
                <c:v>41960</c:v>
              </c:pt>
              <c:pt idx="98">
                <c:v>41961</c:v>
              </c:pt>
              <c:pt idx="99">
                <c:v>41962</c:v>
              </c:pt>
              <c:pt idx="100">
                <c:v>41963</c:v>
              </c:pt>
              <c:pt idx="101">
                <c:v>41964</c:v>
              </c:pt>
              <c:pt idx="102">
                <c:v>41967</c:v>
              </c:pt>
              <c:pt idx="103">
                <c:v>41968</c:v>
              </c:pt>
              <c:pt idx="104">
                <c:v>41969</c:v>
              </c:pt>
              <c:pt idx="105">
                <c:v>41970</c:v>
              </c:pt>
              <c:pt idx="106">
                <c:v>41971</c:v>
              </c:pt>
              <c:pt idx="107">
                <c:v>41974</c:v>
              </c:pt>
              <c:pt idx="108">
                <c:v>41975</c:v>
              </c:pt>
              <c:pt idx="109">
                <c:v>41976</c:v>
              </c:pt>
              <c:pt idx="110">
                <c:v>41977</c:v>
              </c:pt>
              <c:pt idx="111">
                <c:v>41978</c:v>
              </c:pt>
              <c:pt idx="112">
                <c:v>41981</c:v>
              </c:pt>
              <c:pt idx="113">
                <c:v>41982</c:v>
              </c:pt>
              <c:pt idx="114">
                <c:v>41983</c:v>
              </c:pt>
              <c:pt idx="115">
                <c:v>41984</c:v>
              </c:pt>
              <c:pt idx="116">
                <c:v>41985</c:v>
              </c:pt>
              <c:pt idx="117">
                <c:v>41988</c:v>
              </c:pt>
              <c:pt idx="118">
                <c:v>41989</c:v>
              </c:pt>
              <c:pt idx="119">
                <c:v>41990</c:v>
              </c:pt>
              <c:pt idx="120">
                <c:v>41991</c:v>
              </c:pt>
              <c:pt idx="121">
                <c:v>41992</c:v>
              </c:pt>
              <c:pt idx="122">
                <c:v>41995</c:v>
              </c:pt>
              <c:pt idx="123">
                <c:v>41996</c:v>
              </c:pt>
              <c:pt idx="124">
                <c:v>41997</c:v>
              </c:pt>
              <c:pt idx="125">
                <c:v>42002</c:v>
              </c:pt>
              <c:pt idx="126">
                <c:v>42003</c:v>
              </c:pt>
              <c:pt idx="127">
                <c:v>42004</c:v>
              </c:pt>
              <c:pt idx="128">
                <c:v>42006</c:v>
              </c:pt>
              <c:pt idx="129">
                <c:v>42009</c:v>
              </c:pt>
              <c:pt idx="130">
                <c:v>42010</c:v>
              </c:pt>
              <c:pt idx="131">
                <c:v>42011</c:v>
              </c:pt>
              <c:pt idx="132">
                <c:v>42012</c:v>
              </c:pt>
              <c:pt idx="133">
                <c:v>42013</c:v>
              </c:pt>
              <c:pt idx="134">
                <c:v>42016</c:v>
              </c:pt>
              <c:pt idx="135">
                <c:v>42017</c:v>
              </c:pt>
              <c:pt idx="136">
                <c:v>42018</c:v>
              </c:pt>
              <c:pt idx="137">
                <c:v>42019</c:v>
              </c:pt>
              <c:pt idx="138">
                <c:v>42020</c:v>
              </c:pt>
              <c:pt idx="139">
                <c:v>42023</c:v>
              </c:pt>
              <c:pt idx="140">
                <c:v>42024</c:v>
              </c:pt>
              <c:pt idx="141">
                <c:v>42025</c:v>
              </c:pt>
              <c:pt idx="142">
                <c:v>42026</c:v>
              </c:pt>
              <c:pt idx="143">
                <c:v>42027</c:v>
              </c:pt>
              <c:pt idx="144">
                <c:v>42031</c:v>
              </c:pt>
              <c:pt idx="145">
                <c:v>42032</c:v>
              </c:pt>
              <c:pt idx="146">
                <c:v>42033</c:v>
              </c:pt>
              <c:pt idx="147">
                <c:v>42034</c:v>
              </c:pt>
              <c:pt idx="148">
                <c:v>42037</c:v>
              </c:pt>
              <c:pt idx="149">
                <c:v>42038</c:v>
              </c:pt>
              <c:pt idx="150">
                <c:v>42039</c:v>
              </c:pt>
              <c:pt idx="151">
                <c:v>42040</c:v>
              </c:pt>
              <c:pt idx="152">
                <c:v>42041</c:v>
              </c:pt>
              <c:pt idx="153">
                <c:v>42044</c:v>
              </c:pt>
              <c:pt idx="154">
                <c:v>42045</c:v>
              </c:pt>
              <c:pt idx="155">
                <c:v>42046</c:v>
              </c:pt>
              <c:pt idx="156">
                <c:v>42047</c:v>
              </c:pt>
              <c:pt idx="157">
                <c:v>42048</c:v>
              </c:pt>
              <c:pt idx="158">
                <c:v>42051</c:v>
              </c:pt>
              <c:pt idx="159">
                <c:v>42052</c:v>
              </c:pt>
              <c:pt idx="160">
                <c:v>42053</c:v>
              </c:pt>
              <c:pt idx="161">
                <c:v>42054</c:v>
              </c:pt>
              <c:pt idx="162">
                <c:v>42055</c:v>
              </c:pt>
              <c:pt idx="163">
                <c:v>42058</c:v>
              </c:pt>
              <c:pt idx="164">
                <c:v>42059</c:v>
              </c:pt>
              <c:pt idx="165">
                <c:v>42060</c:v>
              </c:pt>
              <c:pt idx="166">
                <c:v>42061</c:v>
              </c:pt>
              <c:pt idx="167">
                <c:v>42062</c:v>
              </c:pt>
              <c:pt idx="168">
                <c:v>42065</c:v>
              </c:pt>
              <c:pt idx="169">
                <c:v>42066</c:v>
              </c:pt>
              <c:pt idx="170">
                <c:v>42067</c:v>
              </c:pt>
              <c:pt idx="171">
                <c:v>42068</c:v>
              </c:pt>
              <c:pt idx="172">
                <c:v>42069</c:v>
              </c:pt>
              <c:pt idx="173">
                <c:v>42072</c:v>
              </c:pt>
              <c:pt idx="174">
                <c:v>42073</c:v>
              </c:pt>
              <c:pt idx="175">
                <c:v>42074</c:v>
              </c:pt>
              <c:pt idx="176">
                <c:v>42075</c:v>
              </c:pt>
              <c:pt idx="177">
                <c:v>42076</c:v>
              </c:pt>
              <c:pt idx="178">
                <c:v>42079</c:v>
              </c:pt>
              <c:pt idx="179">
                <c:v>42080</c:v>
              </c:pt>
              <c:pt idx="180">
                <c:v>42081</c:v>
              </c:pt>
              <c:pt idx="181">
                <c:v>42082</c:v>
              </c:pt>
              <c:pt idx="182">
                <c:v>42083</c:v>
              </c:pt>
              <c:pt idx="183">
                <c:v>42086</c:v>
              </c:pt>
              <c:pt idx="184">
                <c:v>42087</c:v>
              </c:pt>
              <c:pt idx="185">
                <c:v>42088</c:v>
              </c:pt>
              <c:pt idx="186">
                <c:v>42089</c:v>
              </c:pt>
              <c:pt idx="187">
                <c:v>42090</c:v>
              </c:pt>
              <c:pt idx="188">
                <c:v>42093</c:v>
              </c:pt>
              <c:pt idx="189">
                <c:v>42094</c:v>
              </c:pt>
              <c:pt idx="190">
                <c:v>42095</c:v>
              </c:pt>
              <c:pt idx="191">
                <c:v>42096</c:v>
              </c:pt>
              <c:pt idx="192">
                <c:v>42101</c:v>
              </c:pt>
              <c:pt idx="193">
                <c:v>42102</c:v>
              </c:pt>
              <c:pt idx="194">
                <c:v>42103</c:v>
              </c:pt>
              <c:pt idx="195">
                <c:v>42104</c:v>
              </c:pt>
              <c:pt idx="196">
                <c:v>42107</c:v>
              </c:pt>
              <c:pt idx="197">
                <c:v>42108</c:v>
              </c:pt>
              <c:pt idx="198">
                <c:v>42109</c:v>
              </c:pt>
              <c:pt idx="199">
                <c:v>42110</c:v>
              </c:pt>
              <c:pt idx="200">
                <c:v>42111</c:v>
              </c:pt>
              <c:pt idx="201">
                <c:v>42114</c:v>
              </c:pt>
              <c:pt idx="202">
                <c:v>42115</c:v>
              </c:pt>
              <c:pt idx="203">
                <c:v>42116</c:v>
              </c:pt>
              <c:pt idx="204">
                <c:v>42117</c:v>
              </c:pt>
              <c:pt idx="205">
                <c:v>42118</c:v>
              </c:pt>
              <c:pt idx="206">
                <c:v>42121</c:v>
              </c:pt>
              <c:pt idx="207">
                <c:v>42122</c:v>
              </c:pt>
              <c:pt idx="208">
                <c:v>42123</c:v>
              </c:pt>
              <c:pt idx="209">
                <c:v>42124</c:v>
              </c:pt>
              <c:pt idx="210">
                <c:v>42125</c:v>
              </c:pt>
              <c:pt idx="211">
                <c:v>42128</c:v>
              </c:pt>
              <c:pt idx="212">
                <c:v>42129</c:v>
              </c:pt>
              <c:pt idx="213">
                <c:v>42130</c:v>
              </c:pt>
              <c:pt idx="214">
                <c:v>42131</c:v>
              </c:pt>
              <c:pt idx="215">
                <c:v>42132</c:v>
              </c:pt>
              <c:pt idx="216">
                <c:v>42135</c:v>
              </c:pt>
              <c:pt idx="217">
                <c:v>42136</c:v>
              </c:pt>
              <c:pt idx="218">
                <c:v>42137</c:v>
              </c:pt>
              <c:pt idx="219">
                <c:v>42138</c:v>
              </c:pt>
              <c:pt idx="220">
                <c:v>42139</c:v>
              </c:pt>
              <c:pt idx="221">
                <c:v>42142</c:v>
              </c:pt>
              <c:pt idx="222">
                <c:v>42143</c:v>
              </c:pt>
              <c:pt idx="223">
                <c:v>42144</c:v>
              </c:pt>
              <c:pt idx="224">
                <c:v>42145</c:v>
              </c:pt>
              <c:pt idx="225">
                <c:v>42146</c:v>
              </c:pt>
              <c:pt idx="226">
                <c:v>42149</c:v>
              </c:pt>
              <c:pt idx="227">
                <c:v>42150</c:v>
              </c:pt>
              <c:pt idx="228">
                <c:v>42151</c:v>
              </c:pt>
              <c:pt idx="229">
                <c:v>42152</c:v>
              </c:pt>
              <c:pt idx="230">
                <c:v>42153</c:v>
              </c:pt>
              <c:pt idx="231">
                <c:v>42156</c:v>
              </c:pt>
              <c:pt idx="232">
                <c:v>42157</c:v>
              </c:pt>
              <c:pt idx="233">
                <c:v>42158</c:v>
              </c:pt>
              <c:pt idx="234">
                <c:v>42159</c:v>
              </c:pt>
              <c:pt idx="235">
                <c:v>42160</c:v>
              </c:pt>
              <c:pt idx="236">
                <c:v>42164</c:v>
              </c:pt>
              <c:pt idx="237">
                <c:v>42165</c:v>
              </c:pt>
              <c:pt idx="238">
                <c:v>42166</c:v>
              </c:pt>
              <c:pt idx="239">
                <c:v>42167</c:v>
              </c:pt>
              <c:pt idx="240">
                <c:v>42170</c:v>
              </c:pt>
              <c:pt idx="241">
                <c:v>42171</c:v>
              </c:pt>
              <c:pt idx="242">
                <c:v>42172</c:v>
              </c:pt>
              <c:pt idx="243">
                <c:v>42173</c:v>
              </c:pt>
              <c:pt idx="244">
                <c:v>42174</c:v>
              </c:pt>
              <c:pt idx="245">
                <c:v>42177</c:v>
              </c:pt>
              <c:pt idx="246">
                <c:v>42178</c:v>
              </c:pt>
              <c:pt idx="247">
                <c:v>42179</c:v>
              </c:pt>
              <c:pt idx="248">
                <c:v>42180</c:v>
              </c:pt>
              <c:pt idx="249">
                <c:v>42181</c:v>
              </c:pt>
              <c:pt idx="250">
                <c:v>42184</c:v>
              </c:pt>
              <c:pt idx="251">
                <c:v>42185</c:v>
              </c:pt>
              <c:pt idx="252">
                <c:v>42186</c:v>
              </c:pt>
              <c:pt idx="253">
                <c:v>42187</c:v>
              </c:pt>
              <c:pt idx="254">
                <c:v>42188</c:v>
              </c:pt>
              <c:pt idx="255">
                <c:v>42191</c:v>
              </c:pt>
              <c:pt idx="256">
                <c:v>42192</c:v>
              </c:pt>
              <c:pt idx="257">
                <c:v>42193</c:v>
              </c:pt>
              <c:pt idx="258">
                <c:v>42194</c:v>
              </c:pt>
              <c:pt idx="259">
                <c:v>42195</c:v>
              </c:pt>
              <c:pt idx="260">
                <c:v>42198</c:v>
              </c:pt>
              <c:pt idx="261">
                <c:v>42199</c:v>
              </c:pt>
              <c:pt idx="262">
                <c:v>42200</c:v>
              </c:pt>
              <c:pt idx="263">
                <c:v>42201</c:v>
              </c:pt>
              <c:pt idx="264">
                <c:v>42202</c:v>
              </c:pt>
              <c:pt idx="265">
                <c:v>42205</c:v>
              </c:pt>
              <c:pt idx="266">
                <c:v>42206</c:v>
              </c:pt>
              <c:pt idx="267">
                <c:v>42207</c:v>
              </c:pt>
              <c:pt idx="268">
                <c:v>42208</c:v>
              </c:pt>
              <c:pt idx="269">
                <c:v>42209</c:v>
              </c:pt>
              <c:pt idx="270">
                <c:v>42212</c:v>
              </c:pt>
              <c:pt idx="271">
                <c:v>42213</c:v>
              </c:pt>
              <c:pt idx="272">
                <c:v>42214</c:v>
              </c:pt>
              <c:pt idx="273">
                <c:v>42215</c:v>
              </c:pt>
              <c:pt idx="274">
                <c:v>42216</c:v>
              </c:pt>
              <c:pt idx="275">
                <c:v>42220</c:v>
              </c:pt>
              <c:pt idx="276">
                <c:v>42221</c:v>
              </c:pt>
              <c:pt idx="277">
                <c:v>42222</c:v>
              </c:pt>
              <c:pt idx="278">
                <c:v>42223</c:v>
              </c:pt>
              <c:pt idx="279">
                <c:v>42226</c:v>
              </c:pt>
              <c:pt idx="280">
                <c:v>42227</c:v>
              </c:pt>
              <c:pt idx="281">
                <c:v>42228</c:v>
              </c:pt>
              <c:pt idx="282">
                <c:v>42229</c:v>
              </c:pt>
              <c:pt idx="283">
                <c:v>42230</c:v>
              </c:pt>
              <c:pt idx="284">
                <c:v>42233</c:v>
              </c:pt>
              <c:pt idx="285">
                <c:v>42234</c:v>
              </c:pt>
              <c:pt idx="286">
                <c:v>42235</c:v>
              </c:pt>
              <c:pt idx="287">
                <c:v>42236</c:v>
              </c:pt>
              <c:pt idx="288">
                <c:v>42237</c:v>
              </c:pt>
              <c:pt idx="289">
                <c:v>42240</c:v>
              </c:pt>
              <c:pt idx="290">
                <c:v>42241</c:v>
              </c:pt>
              <c:pt idx="291">
                <c:v>42242</c:v>
              </c:pt>
              <c:pt idx="292">
                <c:v>42243</c:v>
              </c:pt>
              <c:pt idx="293">
                <c:v>42244</c:v>
              </c:pt>
              <c:pt idx="294">
                <c:v>42247</c:v>
              </c:pt>
              <c:pt idx="295">
                <c:v>42248</c:v>
              </c:pt>
              <c:pt idx="296">
                <c:v>42249</c:v>
              </c:pt>
              <c:pt idx="297">
                <c:v>42250</c:v>
              </c:pt>
              <c:pt idx="298">
                <c:v>42251</c:v>
              </c:pt>
              <c:pt idx="299">
                <c:v>42254</c:v>
              </c:pt>
              <c:pt idx="300">
                <c:v>42255</c:v>
              </c:pt>
              <c:pt idx="301">
                <c:v>42256</c:v>
              </c:pt>
              <c:pt idx="302">
                <c:v>42257</c:v>
              </c:pt>
              <c:pt idx="303">
                <c:v>42258</c:v>
              </c:pt>
              <c:pt idx="304">
                <c:v>42261</c:v>
              </c:pt>
              <c:pt idx="305">
                <c:v>42262</c:v>
              </c:pt>
              <c:pt idx="306">
                <c:v>42263</c:v>
              </c:pt>
              <c:pt idx="307">
                <c:v>42264</c:v>
              </c:pt>
              <c:pt idx="308">
                <c:v>42265</c:v>
              </c:pt>
              <c:pt idx="309">
                <c:v>42268</c:v>
              </c:pt>
              <c:pt idx="310">
                <c:v>42269</c:v>
              </c:pt>
              <c:pt idx="311">
                <c:v>42270</c:v>
              </c:pt>
              <c:pt idx="312">
                <c:v>42271</c:v>
              </c:pt>
              <c:pt idx="313">
                <c:v>42272</c:v>
              </c:pt>
              <c:pt idx="314">
                <c:v>42275</c:v>
              </c:pt>
              <c:pt idx="315">
                <c:v>42276</c:v>
              </c:pt>
              <c:pt idx="316">
                <c:v>42277</c:v>
              </c:pt>
              <c:pt idx="317">
                <c:v>42278</c:v>
              </c:pt>
              <c:pt idx="318">
                <c:v>42279</c:v>
              </c:pt>
              <c:pt idx="319">
                <c:v>42283</c:v>
              </c:pt>
              <c:pt idx="320">
                <c:v>42284</c:v>
              </c:pt>
              <c:pt idx="321">
                <c:v>42285</c:v>
              </c:pt>
              <c:pt idx="322">
                <c:v>42286</c:v>
              </c:pt>
              <c:pt idx="323">
                <c:v>42289</c:v>
              </c:pt>
              <c:pt idx="324">
                <c:v>42290</c:v>
              </c:pt>
              <c:pt idx="325">
                <c:v>42291</c:v>
              </c:pt>
              <c:pt idx="326">
                <c:v>42292</c:v>
              </c:pt>
              <c:pt idx="327">
                <c:v>42293</c:v>
              </c:pt>
              <c:pt idx="328">
                <c:v>42296</c:v>
              </c:pt>
              <c:pt idx="329">
                <c:v>42297</c:v>
              </c:pt>
              <c:pt idx="330">
                <c:v>42298</c:v>
              </c:pt>
              <c:pt idx="331">
                <c:v>42299</c:v>
              </c:pt>
              <c:pt idx="332">
                <c:v>42300</c:v>
              </c:pt>
              <c:pt idx="333">
                <c:v>42303</c:v>
              </c:pt>
              <c:pt idx="334">
                <c:v>42304</c:v>
              </c:pt>
              <c:pt idx="335">
                <c:v>42305</c:v>
              </c:pt>
              <c:pt idx="336">
                <c:v>42306</c:v>
              </c:pt>
              <c:pt idx="337">
                <c:v>42307</c:v>
              </c:pt>
              <c:pt idx="338">
                <c:v>42310</c:v>
              </c:pt>
              <c:pt idx="339">
                <c:v>42311</c:v>
              </c:pt>
              <c:pt idx="340">
                <c:v>42312</c:v>
              </c:pt>
              <c:pt idx="341">
                <c:v>42313</c:v>
              </c:pt>
              <c:pt idx="342">
                <c:v>42314</c:v>
              </c:pt>
              <c:pt idx="343">
                <c:v>42317</c:v>
              </c:pt>
              <c:pt idx="344">
                <c:v>42318</c:v>
              </c:pt>
              <c:pt idx="345">
                <c:v>42319</c:v>
              </c:pt>
              <c:pt idx="346">
                <c:v>42320</c:v>
              </c:pt>
              <c:pt idx="347">
                <c:v>42321</c:v>
              </c:pt>
              <c:pt idx="348">
                <c:v>42324</c:v>
              </c:pt>
              <c:pt idx="349">
                <c:v>42325</c:v>
              </c:pt>
              <c:pt idx="350">
                <c:v>42326</c:v>
              </c:pt>
              <c:pt idx="351">
                <c:v>42327</c:v>
              </c:pt>
              <c:pt idx="352">
                <c:v>42328</c:v>
              </c:pt>
              <c:pt idx="353">
                <c:v>42331</c:v>
              </c:pt>
              <c:pt idx="354">
                <c:v>42332</c:v>
              </c:pt>
              <c:pt idx="355">
                <c:v>42333</c:v>
              </c:pt>
              <c:pt idx="356">
                <c:v>42334</c:v>
              </c:pt>
              <c:pt idx="357">
                <c:v>42335</c:v>
              </c:pt>
              <c:pt idx="358">
                <c:v>42338</c:v>
              </c:pt>
              <c:pt idx="359">
                <c:v>42339</c:v>
              </c:pt>
              <c:pt idx="360">
                <c:v>42340</c:v>
              </c:pt>
              <c:pt idx="361">
                <c:v>42341</c:v>
              </c:pt>
              <c:pt idx="362">
                <c:v>42342</c:v>
              </c:pt>
              <c:pt idx="363">
                <c:v>42345</c:v>
              </c:pt>
              <c:pt idx="364">
                <c:v>42346</c:v>
              </c:pt>
              <c:pt idx="365">
                <c:v>42347</c:v>
              </c:pt>
              <c:pt idx="366">
                <c:v>42348</c:v>
              </c:pt>
              <c:pt idx="367">
                <c:v>42349</c:v>
              </c:pt>
              <c:pt idx="368">
                <c:v>42352</c:v>
              </c:pt>
              <c:pt idx="369">
                <c:v>42353</c:v>
              </c:pt>
              <c:pt idx="370">
                <c:v>42354</c:v>
              </c:pt>
              <c:pt idx="371">
                <c:v>42355</c:v>
              </c:pt>
              <c:pt idx="372">
                <c:v>42356</c:v>
              </c:pt>
              <c:pt idx="373">
                <c:v>42359</c:v>
              </c:pt>
              <c:pt idx="374">
                <c:v>42360</c:v>
              </c:pt>
              <c:pt idx="375">
                <c:v>42361</c:v>
              </c:pt>
              <c:pt idx="376">
                <c:v>42362</c:v>
              </c:pt>
              <c:pt idx="377">
                <c:v>42367</c:v>
              </c:pt>
              <c:pt idx="378">
                <c:v>42368</c:v>
              </c:pt>
              <c:pt idx="379">
                <c:v>42369</c:v>
              </c:pt>
              <c:pt idx="380">
                <c:v>42373</c:v>
              </c:pt>
              <c:pt idx="381">
                <c:v>42374</c:v>
              </c:pt>
              <c:pt idx="382">
                <c:v>42375</c:v>
              </c:pt>
              <c:pt idx="383">
                <c:v>42376</c:v>
              </c:pt>
              <c:pt idx="384">
                <c:v>42377</c:v>
              </c:pt>
              <c:pt idx="385">
                <c:v>42380</c:v>
              </c:pt>
              <c:pt idx="386">
                <c:v>42381</c:v>
              </c:pt>
              <c:pt idx="387">
                <c:v>42382</c:v>
              </c:pt>
              <c:pt idx="388">
                <c:v>42383</c:v>
              </c:pt>
              <c:pt idx="389">
                <c:v>42384</c:v>
              </c:pt>
              <c:pt idx="390">
                <c:v>42387</c:v>
              </c:pt>
              <c:pt idx="391">
                <c:v>42388</c:v>
              </c:pt>
              <c:pt idx="392">
                <c:v>42389</c:v>
              </c:pt>
              <c:pt idx="393">
                <c:v>42390</c:v>
              </c:pt>
              <c:pt idx="394">
                <c:v>42391</c:v>
              </c:pt>
              <c:pt idx="395">
                <c:v>42394</c:v>
              </c:pt>
              <c:pt idx="396">
                <c:v>42396</c:v>
              </c:pt>
              <c:pt idx="397">
                <c:v>42397</c:v>
              </c:pt>
              <c:pt idx="398">
                <c:v>42398</c:v>
              </c:pt>
              <c:pt idx="399">
                <c:v>42401</c:v>
              </c:pt>
              <c:pt idx="400">
                <c:v>42402</c:v>
              </c:pt>
              <c:pt idx="401">
                <c:v>42403</c:v>
              </c:pt>
              <c:pt idx="402">
                <c:v>42404</c:v>
              </c:pt>
              <c:pt idx="403">
                <c:v>42405</c:v>
              </c:pt>
              <c:pt idx="404">
                <c:v>42408</c:v>
              </c:pt>
              <c:pt idx="405">
                <c:v>42409</c:v>
              </c:pt>
              <c:pt idx="406">
                <c:v>42410</c:v>
              </c:pt>
              <c:pt idx="407">
                <c:v>42411</c:v>
              </c:pt>
              <c:pt idx="408">
                <c:v>42412</c:v>
              </c:pt>
              <c:pt idx="409">
                <c:v>42415</c:v>
              </c:pt>
              <c:pt idx="410">
                <c:v>42416</c:v>
              </c:pt>
              <c:pt idx="411">
                <c:v>42417</c:v>
              </c:pt>
              <c:pt idx="412">
                <c:v>42418</c:v>
              </c:pt>
              <c:pt idx="413">
                <c:v>42419</c:v>
              </c:pt>
              <c:pt idx="414">
                <c:v>42422</c:v>
              </c:pt>
              <c:pt idx="415">
                <c:v>42423</c:v>
              </c:pt>
              <c:pt idx="416">
                <c:v>42424</c:v>
              </c:pt>
              <c:pt idx="417">
                <c:v>42425</c:v>
              </c:pt>
              <c:pt idx="418">
                <c:v>42426</c:v>
              </c:pt>
              <c:pt idx="419">
                <c:v>42429</c:v>
              </c:pt>
              <c:pt idx="420">
                <c:v>42430</c:v>
              </c:pt>
              <c:pt idx="421">
                <c:v>42431</c:v>
              </c:pt>
              <c:pt idx="422">
                <c:v>42432</c:v>
              </c:pt>
              <c:pt idx="423">
                <c:v>42433</c:v>
              </c:pt>
              <c:pt idx="424">
                <c:v>42436</c:v>
              </c:pt>
              <c:pt idx="425">
                <c:v>42437</c:v>
              </c:pt>
              <c:pt idx="426">
                <c:v>42438</c:v>
              </c:pt>
              <c:pt idx="427">
                <c:v>42439</c:v>
              </c:pt>
              <c:pt idx="428">
                <c:v>42440</c:v>
              </c:pt>
              <c:pt idx="429">
                <c:v>42443</c:v>
              </c:pt>
              <c:pt idx="430">
                <c:v>42444</c:v>
              </c:pt>
              <c:pt idx="431">
                <c:v>42445</c:v>
              </c:pt>
              <c:pt idx="432">
                <c:v>42446</c:v>
              </c:pt>
              <c:pt idx="433">
                <c:v>42447</c:v>
              </c:pt>
              <c:pt idx="434">
                <c:v>42450</c:v>
              </c:pt>
              <c:pt idx="435">
                <c:v>42451</c:v>
              </c:pt>
              <c:pt idx="436">
                <c:v>42452</c:v>
              </c:pt>
              <c:pt idx="437">
                <c:v>42453</c:v>
              </c:pt>
              <c:pt idx="438">
                <c:v>42458</c:v>
              </c:pt>
              <c:pt idx="439">
                <c:v>42459</c:v>
              </c:pt>
              <c:pt idx="440">
                <c:v>42460</c:v>
              </c:pt>
              <c:pt idx="441">
                <c:v>42461</c:v>
              </c:pt>
              <c:pt idx="442">
                <c:v>42464</c:v>
              </c:pt>
              <c:pt idx="443">
                <c:v>42465</c:v>
              </c:pt>
              <c:pt idx="444">
                <c:v>42466</c:v>
              </c:pt>
              <c:pt idx="445">
                <c:v>42467</c:v>
              </c:pt>
              <c:pt idx="446">
                <c:v>42468</c:v>
              </c:pt>
              <c:pt idx="447">
                <c:v>42471</c:v>
              </c:pt>
              <c:pt idx="448">
                <c:v>42472</c:v>
              </c:pt>
              <c:pt idx="449">
                <c:v>42473</c:v>
              </c:pt>
              <c:pt idx="450">
                <c:v>42474</c:v>
              </c:pt>
              <c:pt idx="451">
                <c:v>42475</c:v>
              </c:pt>
              <c:pt idx="452">
                <c:v>42478</c:v>
              </c:pt>
              <c:pt idx="453">
                <c:v>42479</c:v>
              </c:pt>
              <c:pt idx="454">
                <c:v>42480</c:v>
              </c:pt>
              <c:pt idx="455">
                <c:v>42481</c:v>
              </c:pt>
              <c:pt idx="456">
                <c:v>42482</c:v>
              </c:pt>
              <c:pt idx="457">
                <c:v>42486</c:v>
              </c:pt>
              <c:pt idx="458">
                <c:v>42487</c:v>
              </c:pt>
              <c:pt idx="459">
                <c:v>42488</c:v>
              </c:pt>
              <c:pt idx="460">
                <c:v>42489</c:v>
              </c:pt>
              <c:pt idx="461">
                <c:v>42492</c:v>
              </c:pt>
              <c:pt idx="462">
                <c:v>42493</c:v>
              </c:pt>
              <c:pt idx="463">
                <c:v>42494</c:v>
              </c:pt>
              <c:pt idx="464">
                <c:v>42495</c:v>
              </c:pt>
              <c:pt idx="465">
                <c:v>42496</c:v>
              </c:pt>
              <c:pt idx="466">
                <c:v>42499</c:v>
              </c:pt>
              <c:pt idx="467">
                <c:v>42500</c:v>
              </c:pt>
              <c:pt idx="468">
                <c:v>42501</c:v>
              </c:pt>
              <c:pt idx="469">
                <c:v>42502</c:v>
              </c:pt>
              <c:pt idx="470">
                <c:v>42503</c:v>
              </c:pt>
              <c:pt idx="471">
                <c:v>42506</c:v>
              </c:pt>
              <c:pt idx="472">
                <c:v>42507</c:v>
              </c:pt>
              <c:pt idx="473">
                <c:v>42508</c:v>
              </c:pt>
              <c:pt idx="474">
                <c:v>42509</c:v>
              </c:pt>
              <c:pt idx="475">
                <c:v>42510</c:v>
              </c:pt>
              <c:pt idx="476">
                <c:v>42513</c:v>
              </c:pt>
              <c:pt idx="477">
                <c:v>42514</c:v>
              </c:pt>
              <c:pt idx="478">
                <c:v>42515</c:v>
              </c:pt>
              <c:pt idx="479">
                <c:v>42516</c:v>
              </c:pt>
              <c:pt idx="480">
                <c:v>42517</c:v>
              </c:pt>
              <c:pt idx="481">
                <c:v>42520</c:v>
              </c:pt>
              <c:pt idx="482">
                <c:v>42521</c:v>
              </c:pt>
              <c:pt idx="483">
                <c:v>42522</c:v>
              </c:pt>
              <c:pt idx="484">
                <c:v>42523</c:v>
              </c:pt>
              <c:pt idx="485">
                <c:v>42524</c:v>
              </c:pt>
              <c:pt idx="486">
                <c:v>42527</c:v>
              </c:pt>
              <c:pt idx="487">
                <c:v>42528</c:v>
              </c:pt>
              <c:pt idx="488">
                <c:v>42529</c:v>
              </c:pt>
              <c:pt idx="489">
                <c:v>42530</c:v>
              </c:pt>
              <c:pt idx="490">
                <c:v>42531</c:v>
              </c:pt>
              <c:pt idx="491">
                <c:v>42535</c:v>
              </c:pt>
              <c:pt idx="492">
                <c:v>42536</c:v>
              </c:pt>
              <c:pt idx="493">
                <c:v>42537</c:v>
              </c:pt>
              <c:pt idx="494">
                <c:v>42538</c:v>
              </c:pt>
              <c:pt idx="495">
                <c:v>42541</c:v>
              </c:pt>
              <c:pt idx="496">
                <c:v>42542</c:v>
              </c:pt>
              <c:pt idx="497">
                <c:v>42543</c:v>
              </c:pt>
              <c:pt idx="498">
                <c:v>42544</c:v>
              </c:pt>
              <c:pt idx="499">
                <c:v>42545</c:v>
              </c:pt>
              <c:pt idx="500">
                <c:v>42548</c:v>
              </c:pt>
              <c:pt idx="501">
                <c:v>42549</c:v>
              </c:pt>
              <c:pt idx="502">
                <c:v>42550</c:v>
              </c:pt>
              <c:pt idx="503">
                <c:v>42551</c:v>
              </c:pt>
              <c:pt idx="504">
                <c:v>42552</c:v>
              </c:pt>
              <c:pt idx="505">
                <c:v>42555</c:v>
              </c:pt>
              <c:pt idx="506">
                <c:v>42556</c:v>
              </c:pt>
              <c:pt idx="507">
                <c:v>42557</c:v>
              </c:pt>
              <c:pt idx="508">
                <c:v>42558</c:v>
              </c:pt>
              <c:pt idx="509">
                <c:v>42559</c:v>
              </c:pt>
              <c:pt idx="510">
                <c:v>42562</c:v>
              </c:pt>
              <c:pt idx="511">
                <c:v>42563</c:v>
              </c:pt>
              <c:pt idx="512">
                <c:v>42564</c:v>
              </c:pt>
              <c:pt idx="513">
                <c:v>42565</c:v>
              </c:pt>
              <c:pt idx="514">
                <c:v>42566</c:v>
              </c:pt>
              <c:pt idx="515">
                <c:v>42569</c:v>
              </c:pt>
              <c:pt idx="516">
                <c:v>42570</c:v>
              </c:pt>
              <c:pt idx="517">
                <c:v>42571</c:v>
              </c:pt>
              <c:pt idx="518">
                <c:v>42572</c:v>
              </c:pt>
              <c:pt idx="519">
                <c:v>42573</c:v>
              </c:pt>
              <c:pt idx="520">
                <c:v>42576</c:v>
              </c:pt>
              <c:pt idx="521">
                <c:v>42577</c:v>
              </c:pt>
              <c:pt idx="522">
                <c:v>42578</c:v>
              </c:pt>
              <c:pt idx="523">
                <c:v>42579</c:v>
              </c:pt>
              <c:pt idx="524">
                <c:v>42580</c:v>
              </c:pt>
              <c:pt idx="525">
                <c:v>42583</c:v>
              </c:pt>
              <c:pt idx="526">
                <c:v>42584</c:v>
              </c:pt>
              <c:pt idx="527">
                <c:v>42585</c:v>
              </c:pt>
              <c:pt idx="528">
                <c:v>42586</c:v>
              </c:pt>
              <c:pt idx="529">
                <c:v>42587</c:v>
              </c:pt>
              <c:pt idx="530">
                <c:v>42590</c:v>
              </c:pt>
              <c:pt idx="531">
                <c:v>42591</c:v>
              </c:pt>
              <c:pt idx="532">
                <c:v>42592</c:v>
              </c:pt>
              <c:pt idx="533">
                <c:v>42593</c:v>
              </c:pt>
              <c:pt idx="534">
                <c:v>42594</c:v>
              </c:pt>
              <c:pt idx="535">
                <c:v>42597</c:v>
              </c:pt>
              <c:pt idx="536">
                <c:v>42598</c:v>
              </c:pt>
              <c:pt idx="537">
                <c:v>42599</c:v>
              </c:pt>
              <c:pt idx="538">
                <c:v>42600</c:v>
              </c:pt>
              <c:pt idx="539">
                <c:v>42601</c:v>
              </c:pt>
              <c:pt idx="540">
                <c:v>42604</c:v>
              </c:pt>
              <c:pt idx="541">
                <c:v>42605</c:v>
              </c:pt>
              <c:pt idx="542">
                <c:v>42606</c:v>
              </c:pt>
              <c:pt idx="543">
                <c:v>42607</c:v>
              </c:pt>
              <c:pt idx="544">
                <c:v>42608</c:v>
              </c:pt>
              <c:pt idx="545">
                <c:v>42611</c:v>
              </c:pt>
              <c:pt idx="546">
                <c:v>42612</c:v>
              </c:pt>
              <c:pt idx="547">
                <c:v>42613</c:v>
              </c:pt>
              <c:pt idx="548">
                <c:v>42614</c:v>
              </c:pt>
              <c:pt idx="549">
                <c:v>42615</c:v>
              </c:pt>
              <c:pt idx="550">
                <c:v>42618</c:v>
              </c:pt>
              <c:pt idx="551">
                <c:v>42619</c:v>
              </c:pt>
              <c:pt idx="552">
                <c:v>42620</c:v>
              </c:pt>
              <c:pt idx="553">
                <c:v>42621</c:v>
              </c:pt>
              <c:pt idx="554">
                <c:v>42622</c:v>
              </c:pt>
              <c:pt idx="555">
                <c:v>42625</c:v>
              </c:pt>
              <c:pt idx="556">
                <c:v>42626</c:v>
              </c:pt>
              <c:pt idx="557">
                <c:v>42627</c:v>
              </c:pt>
              <c:pt idx="558">
                <c:v>42628</c:v>
              </c:pt>
              <c:pt idx="559">
                <c:v>42629</c:v>
              </c:pt>
              <c:pt idx="560">
                <c:v>42632</c:v>
              </c:pt>
              <c:pt idx="561">
                <c:v>42633</c:v>
              </c:pt>
              <c:pt idx="562">
                <c:v>42634</c:v>
              </c:pt>
              <c:pt idx="563">
                <c:v>42635</c:v>
              </c:pt>
              <c:pt idx="564">
                <c:v>42636</c:v>
              </c:pt>
              <c:pt idx="565">
                <c:v>42639</c:v>
              </c:pt>
              <c:pt idx="566">
                <c:v>42640</c:v>
              </c:pt>
              <c:pt idx="567">
                <c:v>42641</c:v>
              </c:pt>
              <c:pt idx="568">
                <c:v>42642</c:v>
              </c:pt>
              <c:pt idx="569">
                <c:v>42643</c:v>
              </c:pt>
              <c:pt idx="570">
                <c:v>42646</c:v>
              </c:pt>
              <c:pt idx="571">
                <c:v>42647</c:v>
              </c:pt>
              <c:pt idx="572">
                <c:v>42648</c:v>
              </c:pt>
              <c:pt idx="573">
                <c:v>42649</c:v>
              </c:pt>
              <c:pt idx="574">
                <c:v>42650</c:v>
              </c:pt>
              <c:pt idx="575">
                <c:v>42653</c:v>
              </c:pt>
              <c:pt idx="576">
                <c:v>42654</c:v>
              </c:pt>
              <c:pt idx="577">
                <c:v>42655</c:v>
              </c:pt>
              <c:pt idx="578">
                <c:v>42656</c:v>
              </c:pt>
              <c:pt idx="579">
                <c:v>42657</c:v>
              </c:pt>
              <c:pt idx="580">
                <c:v>42660</c:v>
              </c:pt>
              <c:pt idx="581">
                <c:v>42661</c:v>
              </c:pt>
              <c:pt idx="582">
                <c:v>42662</c:v>
              </c:pt>
              <c:pt idx="583">
                <c:v>42663</c:v>
              </c:pt>
              <c:pt idx="584">
                <c:v>42664</c:v>
              </c:pt>
              <c:pt idx="585">
                <c:v>42667</c:v>
              </c:pt>
              <c:pt idx="586">
                <c:v>42668</c:v>
              </c:pt>
              <c:pt idx="587">
                <c:v>42669</c:v>
              </c:pt>
              <c:pt idx="588">
                <c:v>42670</c:v>
              </c:pt>
              <c:pt idx="589">
                <c:v>42671</c:v>
              </c:pt>
              <c:pt idx="590">
                <c:v>42674</c:v>
              </c:pt>
              <c:pt idx="591">
                <c:v>42675</c:v>
              </c:pt>
              <c:pt idx="592">
                <c:v>42676</c:v>
              </c:pt>
              <c:pt idx="593">
                <c:v>42677</c:v>
              </c:pt>
              <c:pt idx="594">
                <c:v>42678</c:v>
              </c:pt>
              <c:pt idx="595">
                <c:v>42681</c:v>
              </c:pt>
              <c:pt idx="596">
                <c:v>42682</c:v>
              </c:pt>
              <c:pt idx="597">
                <c:v>42683</c:v>
              </c:pt>
              <c:pt idx="598">
                <c:v>42684</c:v>
              </c:pt>
              <c:pt idx="599">
                <c:v>42685</c:v>
              </c:pt>
              <c:pt idx="600">
                <c:v>42688</c:v>
              </c:pt>
              <c:pt idx="601">
                <c:v>42689</c:v>
              </c:pt>
              <c:pt idx="602">
                <c:v>42690</c:v>
              </c:pt>
              <c:pt idx="603">
                <c:v>42691</c:v>
              </c:pt>
              <c:pt idx="604">
                <c:v>42692</c:v>
              </c:pt>
              <c:pt idx="605">
                <c:v>42695</c:v>
              </c:pt>
              <c:pt idx="606">
                <c:v>42696</c:v>
              </c:pt>
              <c:pt idx="607">
                <c:v>42697</c:v>
              </c:pt>
              <c:pt idx="608">
                <c:v>42698</c:v>
              </c:pt>
              <c:pt idx="609">
                <c:v>42699</c:v>
              </c:pt>
              <c:pt idx="610">
                <c:v>42702</c:v>
              </c:pt>
              <c:pt idx="611">
                <c:v>42703</c:v>
              </c:pt>
              <c:pt idx="612">
                <c:v>42704</c:v>
              </c:pt>
              <c:pt idx="613">
                <c:v>42705</c:v>
              </c:pt>
              <c:pt idx="614">
                <c:v>42706</c:v>
              </c:pt>
              <c:pt idx="615">
                <c:v>42709</c:v>
              </c:pt>
              <c:pt idx="616">
                <c:v>42710</c:v>
              </c:pt>
              <c:pt idx="617">
                <c:v>42711</c:v>
              </c:pt>
              <c:pt idx="618">
                <c:v>42712</c:v>
              </c:pt>
              <c:pt idx="619">
                <c:v>42713</c:v>
              </c:pt>
              <c:pt idx="620">
                <c:v>42716</c:v>
              </c:pt>
              <c:pt idx="621">
                <c:v>42717</c:v>
              </c:pt>
              <c:pt idx="622">
                <c:v>42718</c:v>
              </c:pt>
              <c:pt idx="623">
                <c:v>42719</c:v>
              </c:pt>
              <c:pt idx="624">
                <c:v>42720</c:v>
              </c:pt>
              <c:pt idx="625">
                <c:v>42723</c:v>
              </c:pt>
              <c:pt idx="626">
                <c:v>42724</c:v>
              </c:pt>
              <c:pt idx="627">
                <c:v>42725</c:v>
              </c:pt>
              <c:pt idx="628">
                <c:v>42726</c:v>
              </c:pt>
              <c:pt idx="629">
                <c:v>42727</c:v>
              </c:pt>
              <c:pt idx="630">
                <c:v>42732</c:v>
              </c:pt>
              <c:pt idx="631">
                <c:v>42733</c:v>
              </c:pt>
              <c:pt idx="632">
                <c:v>42734</c:v>
              </c:pt>
              <c:pt idx="633">
                <c:v>42738</c:v>
              </c:pt>
              <c:pt idx="634">
                <c:v>42739</c:v>
              </c:pt>
              <c:pt idx="635">
                <c:v>42740</c:v>
              </c:pt>
              <c:pt idx="636">
                <c:v>42741</c:v>
              </c:pt>
              <c:pt idx="637">
                <c:v>42744</c:v>
              </c:pt>
              <c:pt idx="638">
                <c:v>42745</c:v>
              </c:pt>
              <c:pt idx="639">
                <c:v>42746</c:v>
              </c:pt>
              <c:pt idx="640">
                <c:v>42747</c:v>
              </c:pt>
              <c:pt idx="641">
                <c:v>42748</c:v>
              </c:pt>
              <c:pt idx="642">
                <c:v>42751</c:v>
              </c:pt>
              <c:pt idx="643">
                <c:v>42752</c:v>
              </c:pt>
              <c:pt idx="644">
                <c:v>42753</c:v>
              </c:pt>
              <c:pt idx="645">
                <c:v>42754</c:v>
              </c:pt>
              <c:pt idx="646">
                <c:v>42755</c:v>
              </c:pt>
              <c:pt idx="647">
                <c:v>42758</c:v>
              </c:pt>
              <c:pt idx="648">
                <c:v>42759</c:v>
              </c:pt>
              <c:pt idx="649">
                <c:v>42760</c:v>
              </c:pt>
              <c:pt idx="650">
                <c:v>42762</c:v>
              </c:pt>
              <c:pt idx="651">
                <c:v>42765</c:v>
              </c:pt>
              <c:pt idx="652">
                <c:v>42766</c:v>
              </c:pt>
              <c:pt idx="653">
                <c:v>42767</c:v>
              </c:pt>
              <c:pt idx="654">
                <c:v>42768</c:v>
              </c:pt>
              <c:pt idx="655">
                <c:v>42769</c:v>
              </c:pt>
              <c:pt idx="656">
                <c:v>42772</c:v>
              </c:pt>
              <c:pt idx="657">
                <c:v>42773</c:v>
              </c:pt>
              <c:pt idx="658">
                <c:v>42774</c:v>
              </c:pt>
              <c:pt idx="659">
                <c:v>42775</c:v>
              </c:pt>
              <c:pt idx="660">
                <c:v>42776</c:v>
              </c:pt>
              <c:pt idx="661">
                <c:v>42779</c:v>
              </c:pt>
              <c:pt idx="662">
                <c:v>42780</c:v>
              </c:pt>
              <c:pt idx="663">
                <c:v>42781</c:v>
              </c:pt>
              <c:pt idx="664">
                <c:v>42782</c:v>
              </c:pt>
              <c:pt idx="665">
                <c:v>42783</c:v>
              </c:pt>
              <c:pt idx="666">
                <c:v>42786</c:v>
              </c:pt>
              <c:pt idx="667">
                <c:v>42787</c:v>
              </c:pt>
              <c:pt idx="668">
                <c:v>42788</c:v>
              </c:pt>
              <c:pt idx="669">
                <c:v>42789</c:v>
              </c:pt>
              <c:pt idx="670">
                <c:v>42790</c:v>
              </c:pt>
              <c:pt idx="671">
                <c:v>42793</c:v>
              </c:pt>
              <c:pt idx="672">
                <c:v>42794</c:v>
              </c:pt>
              <c:pt idx="673">
                <c:v>42795</c:v>
              </c:pt>
              <c:pt idx="674">
                <c:v>42796</c:v>
              </c:pt>
              <c:pt idx="675">
                <c:v>42797</c:v>
              </c:pt>
              <c:pt idx="676">
                <c:v>42800</c:v>
              </c:pt>
              <c:pt idx="677">
                <c:v>42801</c:v>
              </c:pt>
              <c:pt idx="678">
                <c:v>42802</c:v>
              </c:pt>
              <c:pt idx="679">
                <c:v>42803</c:v>
              </c:pt>
              <c:pt idx="680">
                <c:v>42804</c:v>
              </c:pt>
              <c:pt idx="681">
                <c:v>42807</c:v>
              </c:pt>
              <c:pt idx="682">
                <c:v>42808</c:v>
              </c:pt>
              <c:pt idx="683">
                <c:v>42809</c:v>
              </c:pt>
              <c:pt idx="684">
                <c:v>42810</c:v>
              </c:pt>
              <c:pt idx="685">
                <c:v>42811</c:v>
              </c:pt>
              <c:pt idx="686">
                <c:v>42814</c:v>
              </c:pt>
              <c:pt idx="687">
                <c:v>42815</c:v>
              </c:pt>
              <c:pt idx="688">
                <c:v>42816</c:v>
              </c:pt>
              <c:pt idx="689">
                <c:v>42817</c:v>
              </c:pt>
              <c:pt idx="690">
                <c:v>42818</c:v>
              </c:pt>
              <c:pt idx="691">
                <c:v>42821</c:v>
              </c:pt>
              <c:pt idx="692">
                <c:v>42822</c:v>
              </c:pt>
              <c:pt idx="693">
                <c:v>42823</c:v>
              </c:pt>
              <c:pt idx="694">
                <c:v>42824</c:v>
              </c:pt>
              <c:pt idx="695">
                <c:v>42825</c:v>
              </c:pt>
              <c:pt idx="696">
                <c:v>42828</c:v>
              </c:pt>
              <c:pt idx="697">
                <c:v>42829</c:v>
              </c:pt>
              <c:pt idx="698">
                <c:v>42830</c:v>
              </c:pt>
              <c:pt idx="699">
                <c:v>42831</c:v>
              </c:pt>
              <c:pt idx="700">
                <c:v>42832</c:v>
              </c:pt>
              <c:pt idx="701">
                <c:v>42835</c:v>
              </c:pt>
              <c:pt idx="702">
                <c:v>42836</c:v>
              </c:pt>
              <c:pt idx="703">
                <c:v>42837</c:v>
              </c:pt>
              <c:pt idx="704">
                <c:v>42838</c:v>
              </c:pt>
              <c:pt idx="705">
                <c:v>42843</c:v>
              </c:pt>
              <c:pt idx="706">
                <c:v>42844</c:v>
              </c:pt>
              <c:pt idx="707">
                <c:v>42845</c:v>
              </c:pt>
              <c:pt idx="708">
                <c:v>42846</c:v>
              </c:pt>
              <c:pt idx="709">
                <c:v>42849</c:v>
              </c:pt>
              <c:pt idx="710">
                <c:v>42851</c:v>
              </c:pt>
              <c:pt idx="711">
                <c:v>42852</c:v>
              </c:pt>
              <c:pt idx="712">
                <c:v>42853</c:v>
              </c:pt>
              <c:pt idx="713">
                <c:v>42856</c:v>
              </c:pt>
              <c:pt idx="714">
                <c:v>42857</c:v>
              </c:pt>
              <c:pt idx="715">
                <c:v>42858</c:v>
              </c:pt>
              <c:pt idx="716">
                <c:v>42859</c:v>
              </c:pt>
              <c:pt idx="717">
                <c:v>42860</c:v>
              </c:pt>
              <c:pt idx="718">
                <c:v>42863</c:v>
              </c:pt>
              <c:pt idx="719">
                <c:v>42864</c:v>
              </c:pt>
              <c:pt idx="720">
                <c:v>42865</c:v>
              </c:pt>
              <c:pt idx="721">
                <c:v>42866</c:v>
              </c:pt>
              <c:pt idx="722">
                <c:v>42867</c:v>
              </c:pt>
              <c:pt idx="723">
                <c:v>42870</c:v>
              </c:pt>
              <c:pt idx="724">
                <c:v>42871</c:v>
              </c:pt>
              <c:pt idx="725">
                <c:v>42872</c:v>
              </c:pt>
              <c:pt idx="726">
                <c:v>42873</c:v>
              </c:pt>
              <c:pt idx="727">
                <c:v>42874</c:v>
              </c:pt>
              <c:pt idx="728">
                <c:v>42877</c:v>
              </c:pt>
              <c:pt idx="729">
                <c:v>42878</c:v>
              </c:pt>
              <c:pt idx="730">
                <c:v>42879</c:v>
              </c:pt>
              <c:pt idx="731">
                <c:v>42880</c:v>
              </c:pt>
              <c:pt idx="732">
                <c:v>42881</c:v>
              </c:pt>
              <c:pt idx="733">
                <c:v>42884</c:v>
              </c:pt>
              <c:pt idx="734">
                <c:v>42885</c:v>
              </c:pt>
              <c:pt idx="735">
                <c:v>42886</c:v>
              </c:pt>
              <c:pt idx="736">
                <c:v>42887</c:v>
              </c:pt>
              <c:pt idx="737">
                <c:v>42888</c:v>
              </c:pt>
              <c:pt idx="738">
                <c:v>42891</c:v>
              </c:pt>
              <c:pt idx="739">
                <c:v>42892</c:v>
              </c:pt>
              <c:pt idx="740">
                <c:v>42893</c:v>
              </c:pt>
              <c:pt idx="741">
                <c:v>42894</c:v>
              </c:pt>
              <c:pt idx="742">
                <c:v>42895</c:v>
              </c:pt>
              <c:pt idx="743">
                <c:v>42899</c:v>
              </c:pt>
              <c:pt idx="744">
                <c:v>42900</c:v>
              </c:pt>
              <c:pt idx="745">
                <c:v>42901</c:v>
              </c:pt>
              <c:pt idx="746">
                <c:v>42902</c:v>
              </c:pt>
              <c:pt idx="747">
                <c:v>42905</c:v>
              </c:pt>
              <c:pt idx="748">
                <c:v>42906</c:v>
              </c:pt>
              <c:pt idx="749">
                <c:v>42907</c:v>
              </c:pt>
              <c:pt idx="750">
                <c:v>42908</c:v>
              </c:pt>
              <c:pt idx="751">
                <c:v>42909</c:v>
              </c:pt>
              <c:pt idx="752">
                <c:v>42912</c:v>
              </c:pt>
              <c:pt idx="753">
                <c:v>42913</c:v>
              </c:pt>
              <c:pt idx="754">
                <c:v>42914</c:v>
              </c:pt>
              <c:pt idx="755">
                <c:v>42915</c:v>
              </c:pt>
              <c:pt idx="756">
                <c:v>42916</c:v>
              </c:pt>
              <c:pt idx="757">
                <c:v>42919</c:v>
              </c:pt>
              <c:pt idx="758">
                <c:v>42920</c:v>
              </c:pt>
              <c:pt idx="759">
                <c:v>42921</c:v>
              </c:pt>
              <c:pt idx="760">
                <c:v>42922</c:v>
              </c:pt>
              <c:pt idx="761">
                <c:v>42923</c:v>
              </c:pt>
              <c:pt idx="762">
                <c:v>42926</c:v>
              </c:pt>
              <c:pt idx="763">
                <c:v>42927</c:v>
              </c:pt>
              <c:pt idx="764">
                <c:v>42928</c:v>
              </c:pt>
              <c:pt idx="765">
                <c:v>42929</c:v>
              </c:pt>
              <c:pt idx="766">
                <c:v>42930</c:v>
              </c:pt>
              <c:pt idx="767">
                <c:v>42933</c:v>
              </c:pt>
              <c:pt idx="768">
                <c:v>42934</c:v>
              </c:pt>
              <c:pt idx="769">
                <c:v>42935</c:v>
              </c:pt>
              <c:pt idx="770">
                <c:v>42936</c:v>
              </c:pt>
              <c:pt idx="771">
                <c:v>42937</c:v>
              </c:pt>
              <c:pt idx="772">
                <c:v>42940</c:v>
              </c:pt>
              <c:pt idx="773">
                <c:v>42941</c:v>
              </c:pt>
              <c:pt idx="774">
                <c:v>42942</c:v>
              </c:pt>
              <c:pt idx="775">
                <c:v>42943</c:v>
              </c:pt>
              <c:pt idx="776">
                <c:v>42944</c:v>
              </c:pt>
              <c:pt idx="777">
                <c:v>42947</c:v>
              </c:pt>
              <c:pt idx="778">
                <c:v>42948</c:v>
              </c:pt>
              <c:pt idx="779">
                <c:v>42949</c:v>
              </c:pt>
              <c:pt idx="780">
                <c:v>42950</c:v>
              </c:pt>
              <c:pt idx="781">
                <c:v>42951</c:v>
              </c:pt>
              <c:pt idx="782">
                <c:v>42954</c:v>
              </c:pt>
              <c:pt idx="783">
                <c:v>42955</c:v>
              </c:pt>
              <c:pt idx="784">
                <c:v>42956</c:v>
              </c:pt>
              <c:pt idx="785">
                <c:v>42957</c:v>
              </c:pt>
              <c:pt idx="786">
                <c:v>42958</c:v>
              </c:pt>
              <c:pt idx="787">
                <c:v>42961</c:v>
              </c:pt>
              <c:pt idx="788">
                <c:v>42962</c:v>
              </c:pt>
              <c:pt idx="789">
                <c:v>42963</c:v>
              </c:pt>
              <c:pt idx="790">
                <c:v>42964</c:v>
              </c:pt>
              <c:pt idx="791">
                <c:v>42965</c:v>
              </c:pt>
              <c:pt idx="792">
                <c:v>42968</c:v>
              </c:pt>
              <c:pt idx="793">
                <c:v>42969</c:v>
              </c:pt>
              <c:pt idx="794">
                <c:v>42970</c:v>
              </c:pt>
              <c:pt idx="795">
                <c:v>42971</c:v>
              </c:pt>
              <c:pt idx="796">
                <c:v>42972</c:v>
              </c:pt>
              <c:pt idx="797">
                <c:v>42975</c:v>
              </c:pt>
              <c:pt idx="798">
                <c:v>42976</c:v>
              </c:pt>
              <c:pt idx="799">
                <c:v>42977</c:v>
              </c:pt>
              <c:pt idx="800">
                <c:v>42978</c:v>
              </c:pt>
              <c:pt idx="801">
                <c:v>42979</c:v>
              </c:pt>
              <c:pt idx="802">
                <c:v>42982</c:v>
              </c:pt>
              <c:pt idx="803">
                <c:v>42983</c:v>
              </c:pt>
              <c:pt idx="804">
                <c:v>42984</c:v>
              </c:pt>
              <c:pt idx="805">
                <c:v>42985</c:v>
              </c:pt>
              <c:pt idx="806">
                <c:v>42986</c:v>
              </c:pt>
              <c:pt idx="807">
                <c:v>42989</c:v>
              </c:pt>
              <c:pt idx="808">
                <c:v>42990</c:v>
              </c:pt>
              <c:pt idx="809">
                <c:v>42991</c:v>
              </c:pt>
              <c:pt idx="810">
                <c:v>42992</c:v>
              </c:pt>
              <c:pt idx="811">
                <c:v>42993</c:v>
              </c:pt>
              <c:pt idx="812">
                <c:v>42996</c:v>
              </c:pt>
              <c:pt idx="813">
                <c:v>42997</c:v>
              </c:pt>
              <c:pt idx="814">
                <c:v>42998</c:v>
              </c:pt>
              <c:pt idx="815">
                <c:v>42999</c:v>
              </c:pt>
              <c:pt idx="816">
                <c:v>43000</c:v>
              </c:pt>
              <c:pt idx="817">
                <c:v>43003</c:v>
              </c:pt>
              <c:pt idx="818">
                <c:v>43004</c:v>
              </c:pt>
              <c:pt idx="819">
                <c:v>43005</c:v>
              </c:pt>
              <c:pt idx="820">
                <c:v>43006</c:v>
              </c:pt>
              <c:pt idx="821">
                <c:v>43007</c:v>
              </c:pt>
              <c:pt idx="822">
                <c:v>43010</c:v>
              </c:pt>
              <c:pt idx="823">
                <c:v>43011</c:v>
              </c:pt>
              <c:pt idx="824">
                <c:v>43012</c:v>
              </c:pt>
              <c:pt idx="825">
                <c:v>43013</c:v>
              </c:pt>
              <c:pt idx="826">
                <c:v>43014</c:v>
              </c:pt>
              <c:pt idx="827">
                <c:v>43017</c:v>
              </c:pt>
              <c:pt idx="828">
                <c:v>43018</c:v>
              </c:pt>
              <c:pt idx="829">
                <c:v>43019</c:v>
              </c:pt>
              <c:pt idx="830">
                <c:v>43020</c:v>
              </c:pt>
              <c:pt idx="831">
                <c:v>43021</c:v>
              </c:pt>
              <c:pt idx="832">
                <c:v>43024</c:v>
              </c:pt>
              <c:pt idx="833">
                <c:v>43025</c:v>
              </c:pt>
              <c:pt idx="834">
                <c:v>43026</c:v>
              </c:pt>
              <c:pt idx="835">
                <c:v>43027</c:v>
              </c:pt>
              <c:pt idx="836">
                <c:v>43028</c:v>
              </c:pt>
              <c:pt idx="837">
                <c:v>43031</c:v>
              </c:pt>
              <c:pt idx="838">
                <c:v>43032</c:v>
              </c:pt>
              <c:pt idx="839">
                <c:v>43033</c:v>
              </c:pt>
              <c:pt idx="840">
                <c:v>43034</c:v>
              </c:pt>
              <c:pt idx="841">
                <c:v>43035</c:v>
              </c:pt>
              <c:pt idx="842">
                <c:v>43038</c:v>
              </c:pt>
              <c:pt idx="843">
                <c:v>43039</c:v>
              </c:pt>
              <c:pt idx="844">
                <c:v>43040</c:v>
              </c:pt>
              <c:pt idx="845">
                <c:v>43041</c:v>
              </c:pt>
              <c:pt idx="846">
                <c:v>43042</c:v>
              </c:pt>
              <c:pt idx="847">
                <c:v>43045</c:v>
              </c:pt>
              <c:pt idx="848">
                <c:v>43046</c:v>
              </c:pt>
              <c:pt idx="849">
                <c:v>43047</c:v>
              </c:pt>
              <c:pt idx="850">
                <c:v>43048</c:v>
              </c:pt>
              <c:pt idx="851">
                <c:v>43049</c:v>
              </c:pt>
              <c:pt idx="852">
                <c:v>43052</c:v>
              </c:pt>
              <c:pt idx="853">
                <c:v>43053</c:v>
              </c:pt>
              <c:pt idx="854">
                <c:v>43054</c:v>
              </c:pt>
              <c:pt idx="855">
                <c:v>43055</c:v>
              </c:pt>
              <c:pt idx="856">
                <c:v>43056</c:v>
              </c:pt>
              <c:pt idx="857">
                <c:v>43059</c:v>
              </c:pt>
              <c:pt idx="858">
                <c:v>43060</c:v>
              </c:pt>
              <c:pt idx="859">
                <c:v>43061</c:v>
              </c:pt>
              <c:pt idx="860">
                <c:v>43062</c:v>
              </c:pt>
              <c:pt idx="861">
                <c:v>43063</c:v>
              </c:pt>
              <c:pt idx="862">
                <c:v>43066</c:v>
              </c:pt>
              <c:pt idx="863">
                <c:v>43067</c:v>
              </c:pt>
              <c:pt idx="864">
                <c:v>43068</c:v>
              </c:pt>
              <c:pt idx="865">
                <c:v>43069</c:v>
              </c:pt>
              <c:pt idx="866">
                <c:v>43070</c:v>
              </c:pt>
              <c:pt idx="867">
                <c:v>43073</c:v>
              </c:pt>
              <c:pt idx="868">
                <c:v>43074</c:v>
              </c:pt>
              <c:pt idx="869">
                <c:v>43075</c:v>
              </c:pt>
              <c:pt idx="870">
                <c:v>43076</c:v>
              </c:pt>
              <c:pt idx="871">
                <c:v>43077</c:v>
              </c:pt>
              <c:pt idx="872">
                <c:v>43080</c:v>
              </c:pt>
              <c:pt idx="873">
                <c:v>43081</c:v>
              </c:pt>
              <c:pt idx="874">
                <c:v>43082</c:v>
              </c:pt>
              <c:pt idx="875">
                <c:v>43083</c:v>
              </c:pt>
              <c:pt idx="876">
                <c:v>43084</c:v>
              </c:pt>
              <c:pt idx="877">
                <c:v>43087</c:v>
              </c:pt>
              <c:pt idx="878">
                <c:v>43088</c:v>
              </c:pt>
              <c:pt idx="879">
                <c:v>43089</c:v>
              </c:pt>
              <c:pt idx="880">
                <c:v>43090</c:v>
              </c:pt>
              <c:pt idx="881">
                <c:v>43091</c:v>
              </c:pt>
              <c:pt idx="882">
                <c:v>43096</c:v>
              </c:pt>
              <c:pt idx="883">
                <c:v>43097</c:v>
              </c:pt>
              <c:pt idx="884">
                <c:v>43098</c:v>
              </c:pt>
              <c:pt idx="885">
                <c:v>43102</c:v>
              </c:pt>
              <c:pt idx="886">
                <c:v>43103</c:v>
              </c:pt>
              <c:pt idx="887">
                <c:v>43104</c:v>
              </c:pt>
              <c:pt idx="888">
                <c:v>43105</c:v>
              </c:pt>
              <c:pt idx="889">
                <c:v>43108</c:v>
              </c:pt>
              <c:pt idx="890">
                <c:v>43109</c:v>
              </c:pt>
              <c:pt idx="891">
                <c:v>43110</c:v>
              </c:pt>
              <c:pt idx="892">
                <c:v>43111</c:v>
              </c:pt>
              <c:pt idx="893">
                <c:v>43112</c:v>
              </c:pt>
              <c:pt idx="894">
                <c:v>43115</c:v>
              </c:pt>
              <c:pt idx="895">
                <c:v>43116</c:v>
              </c:pt>
              <c:pt idx="896">
                <c:v>43117</c:v>
              </c:pt>
              <c:pt idx="897">
                <c:v>43118</c:v>
              </c:pt>
              <c:pt idx="898">
                <c:v>43119</c:v>
              </c:pt>
              <c:pt idx="899">
                <c:v>43122</c:v>
              </c:pt>
              <c:pt idx="900">
                <c:v>43123</c:v>
              </c:pt>
              <c:pt idx="901">
                <c:v>43124</c:v>
              </c:pt>
              <c:pt idx="902">
                <c:v>43125</c:v>
              </c:pt>
              <c:pt idx="903">
                <c:v>43129</c:v>
              </c:pt>
              <c:pt idx="904">
                <c:v>43130</c:v>
              </c:pt>
              <c:pt idx="905">
                <c:v>43131</c:v>
              </c:pt>
              <c:pt idx="906">
                <c:v>43132</c:v>
              </c:pt>
              <c:pt idx="907">
                <c:v>43133</c:v>
              </c:pt>
              <c:pt idx="908">
                <c:v>43136</c:v>
              </c:pt>
              <c:pt idx="909">
                <c:v>43137</c:v>
              </c:pt>
              <c:pt idx="910">
                <c:v>43138</c:v>
              </c:pt>
              <c:pt idx="911">
                <c:v>43139</c:v>
              </c:pt>
              <c:pt idx="912">
                <c:v>43140</c:v>
              </c:pt>
              <c:pt idx="913">
                <c:v>43143</c:v>
              </c:pt>
              <c:pt idx="914">
                <c:v>43144</c:v>
              </c:pt>
              <c:pt idx="915">
                <c:v>43145</c:v>
              </c:pt>
              <c:pt idx="916">
                <c:v>43146</c:v>
              </c:pt>
              <c:pt idx="917">
                <c:v>43147</c:v>
              </c:pt>
              <c:pt idx="918">
                <c:v>43150</c:v>
              </c:pt>
              <c:pt idx="919">
                <c:v>43151</c:v>
              </c:pt>
              <c:pt idx="920">
                <c:v>43152</c:v>
              </c:pt>
              <c:pt idx="921">
                <c:v>43153</c:v>
              </c:pt>
              <c:pt idx="922">
                <c:v>43154</c:v>
              </c:pt>
              <c:pt idx="923">
                <c:v>43157</c:v>
              </c:pt>
              <c:pt idx="924">
                <c:v>43158</c:v>
              </c:pt>
              <c:pt idx="925">
                <c:v>43159</c:v>
              </c:pt>
              <c:pt idx="926">
                <c:v>43160</c:v>
              </c:pt>
              <c:pt idx="927">
                <c:v>43161</c:v>
              </c:pt>
              <c:pt idx="928">
                <c:v>43164</c:v>
              </c:pt>
              <c:pt idx="929">
                <c:v>43165</c:v>
              </c:pt>
              <c:pt idx="930">
                <c:v>43166</c:v>
              </c:pt>
              <c:pt idx="931">
                <c:v>43167</c:v>
              </c:pt>
              <c:pt idx="932">
                <c:v>43168</c:v>
              </c:pt>
              <c:pt idx="933">
                <c:v>43171</c:v>
              </c:pt>
              <c:pt idx="934">
                <c:v>43172</c:v>
              </c:pt>
              <c:pt idx="935">
                <c:v>43173</c:v>
              </c:pt>
              <c:pt idx="936">
                <c:v>43174</c:v>
              </c:pt>
              <c:pt idx="937">
                <c:v>43175</c:v>
              </c:pt>
              <c:pt idx="938">
                <c:v>43178</c:v>
              </c:pt>
              <c:pt idx="939">
                <c:v>43179</c:v>
              </c:pt>
              <c:pt idx="940">
                <c:v>43180</c:v>
              </c:pt>
              <c:pt idx="941">
                <c:v>43181</c:v>
              </c:pt>
              <c:pt idx="942">
                <c:v>43182</c:v>
              </c:pt>
              <c:pt idx="943">
                <c:v>43185</c:v>
              </c:pt>
              <c:pt idx="944">
                <c:v>43186</c:v>
              </c:pt>
              <c:pt idx="945">
                <c:v>43187</c:v>
              </c:pt>
              <c:pt idx="946">
                <c:v>43188</c:v>
              </c:pt>
              <c:pt idx="947">
                <c:v>43193</c:v>
              </c:pt>
              <c:pt idx="948">
                <c:v>43194</c:v>
              </c:pt>
              <c:pt idx="949">
                <c:v>43195</c:v>
              </c:pt>
              <c:pt idx="950">
                <c:v>43196</c:v>
              </c:pt>
              <c:pt idx="951">
                <c:v>43199</c:v>
              </c:pt>
              <c:pt idx="952">
                <c:v>43200</c:v>
              </c:pt>
              <c:pt idx="953">
                <c:v>43201</c:v>
              </c:pt>
              <c:pt idx="954">
                <c:v>43202</c:v>
              </c:pt>
              <c:pt idx="955">
                <c:v>43203</c:v>
              </c:pt>
              <c:pt idx="956">
                <c:v>43206</c:v>
              </c:pt>
              <c:pt idx="957">
                <c:v>43207</c:v>
              </c:pt>
              <c:pt idx="958">
                <c:v>43208</c:v>
              </c:pt>
              <c:pt idx="959">
                <c:v>43209</c:v>
              </c:pt>
              <c:pt idx="960">
                <c:v>43210</c:v>
              </c:pt>
              <c:pt idx="961">
                <c:v>43213</c:v>
              </c:pt>
              <c:pt idx="962">
                <c:v>43214</c:v>
              </c:pt>
              <c:pt idx="963">
                <c:v>43216</c:v>
              </c:pt>
              <c:pt idx="964">
                <c:v>43217</c:v>
              </c:pt>
              <c:pt idx="965">
                <c:v>43220</c:v>
              </c:pt>
              <c:pt idx="966">
                <c:v>43221</c:v>
              </c:pt>
              <c:pt idx="967">
                <c:v>43222</c:v>
              </c:pt>
              <c:pt idx="968">
                <c:v>43223</c:v>
              </c:pt>
              <c:pt idx="969">
                <c:v>43224</c:v>
              </c:pt>
              <c:pt idx="970">
                <c:v>43227</c:v>
              </c:pt>
              <c:pt idx="971">
                <c:v>43228</c:v>
              </c:pt>
              <c:pt idx="972">
                <c:v>43229</c:v>
              </c:pt>
              <c:pt idx="973">
                <c:v>43230</c:v>
              </c:pt>
              <c:pt idx="974">
                <c:v>43231</c:v>
              </c:pt>
              <c:pt idx="975">
                <c:v>43234</c:v>
              </c:pt>
              <c:pt idx="976">
                <c:v>43235</c:v>
              </c:pt>
              <c:pt idx="977">
                <c:v>43236</c:v>
              </c:pt>
              <c:pt idx="978">
                <c:v>43237</c:v>
              </c:pt>
              <c:pt idx="979">
                <c:v>43238</c:v>
              </c:pt>
              <c:pt idx="980">
                <c:v>43241</c:v>
              </c:pt>
              <c:pt idx="981">
                <c:v>43242</c:v>
              </c:pt>
              <c:pt idx="982">
                <c:v>43243</c:v>
              </c:pt>
              <c:pt idx="983">
                <c:v>43244</c:v>
              </c:pt>
              <c:pt idx="984">
                <c:v>43245</c:v>
              </c:pt>
              <c:pt idx="985">
                <c:v>43248</c:v>
              </c:pt>
              <c:pt idx="986">
                <c:v>43249</c:v>
              </c:pt>
              <c:pt idx="987">
                <c:v>43250</c:v>
              </c:pt>
              <c:pt idx="988">
                <c:v>43251</c:v>
              </c:pt>
              <c:pt idx="989">
                <c:v>43252</c:v>
              </c:pt>
              <c:pt idx="990">
                <c:v>43255</c:v>
              </c:pt>
              <c:pt idx="991">
                <c:v>43256</c:v>
              </c:pt>
              <c:pt idx="992">
                <c:v>43257</c:v>
              </c:pt>
              <c:pt idx="993">
                <c:v>43258</c:v>
              </c:pt>
              <c:pt idx="994">
                <c:v>43259</c:v>
              </c:pt>
              <c:pt idx="995">
                <c:v>43263</c:v>
              </c:pt>
              <c:pt idx="996">
                <c:v>43264</c:v>
              </c:pt>
              <c:pt idx="997">
                <c:v>43265</c:v>
              </c:pt>
              <c:pt idx="998">
                <c:v>43266</c:v>
              </c:pt>
              <c:pt idx="999">
                <c:v>43269</c:v>
              </c:pt>
              <c:pt idx="1000">
                <c:v>43270</c:v>
              </c:pt>
              <c:pt idx="1001">
                <c:v>43271</c:v>
              </c:pt>
              <c:pt idx="1002">
                <c:v>43272</c:v>
              </c:pt>
              <c:pt idx="1003">
                <c:v>43273</c:v>
              </c:pt>
              <c:pt idx="1004">
                <c:v>43276</c:v>
              </c:pt>
              <c:pt idx="1005">
                <c:v>43277</c:v>
              </c:pt>
              <c:pt idx="1006">
                <c:v>43278</c:v>
              </c:pt>
              <c:pt idx="1007">
                <c:v>43279</c:v>
              </c:pt>
              <c:pt idx="1008">
                <c:v>43280</c:v>
              </c:pt>
              <c:pt idx="1009">
                <c:v>43283</c:v>
              </c:pt>
              <c:pt idx="1010">
                <c:v>43284</c:v>
              </c:pt>
              <c:pt idx="1011">
                <c:v>43285</c:v>
              </c:pt>
              <c:pt idx="1012">
                <c:v>43286</c:v>
              </c:pt>
              <c:pt idx="1013">
                <c:v>43287</c:v>
              </c:pt>
              <c:pt idx="1014">
                <c:v>43290</c:v>
              </c:pt>
              <c:pt idx="1015">
                <c:v>43291</c:v>
              </c:pt>
              <c:pt idx="1016">
                <c:v>43292</c:v>
              </c:pt>
              <c:pt idx="1017">
                <c:v>43293</c:v>
              </c:pt>
              <c:pt idx="1018">
                <c:v>43294</c:v>
              </c:pt>
              <c:pt idx="1019">
                <c:v>43297</c:v>
              </c:pt>
              <c:pt idx="1020">
                <c:v>43298</c:v>
              </c:pt>
              <c:pt idx="1021">
                <c:v>43299</c:v>
              </c:pt>
              <c:pt idx="1022">
                <c:v>43300</c:v>
              </c:pt>
              <c:pt idx="1023">
                <c:v>43301</c:v>
              </c:pt>
              <c:pt idx="1024">
                <c:v>43304</c:v>
              </c:pt>
              <c:pt idx="1025">
                <c:v>43305</c:v>
              </c:pt>
              <c:pt idx="1026">
                <c:v>43306</c:v>
              </c:pt>
              <c:pt idx="1027">
                <c:v>43307</c:v>
              </c:pt>
              <c:pt idx="1028">
                <c:v>43308</c:v>
              </c:pt>
              <c:pt idx="1029">
                <c:v>43311</c:v>
              </c:pt>
              <c:pt idx="1030">
                <c:v>43312</c:v>
              </c:pt>
              <c:pt idx="1031">
                <c:v>43313</c:v>
              </c:pt>
              <c:pt idx="1032">
                <c:v>43314</c:v>
              </c:pt>
              <c:pt idx="1033">
                <c:v>43315</c:v>
              </c:pt>
              <c:pt idx="1034">
                <c:v>43318</c:v>
              </c:pt>
              <c:pt idx="1035">
                <c:v>43319</c:v>
              </c:pt>
              <c:pt idx="1036">
                <c:v>43320</c:v>
              </c:pt>
              <c:pt idx="1037">
                <c:v>43321</c:v>
              </c:pt>
              <c:pt idx="1038">
                <c:v>43322</c:v>
              </c:pt>
              <c:pt idx="1039">
                <c:v>43325</c:v>
              </c:pt>
              <c:pt idx="1040">
                <c:v>43326</c:v>
              </c:pt>
              <c:pt idx="1041">
                <c:v>43327</c:v>
              </c:pt>
              <c:pt idx="1042">
                <c:v>43328</c:v>
              </c:pt>
              <c:pt idx="1043">
                <c:v>43329</c:v>
              </c:pt>
              <c:pt idx="1044">
                <c:v>43332</c:v>
              </c:pt>
              <c:pt idx="1045">
                <c:v>43333</c:v>
              </c:pt>
              <c:pt idx="1046">
                <c:v>43334</c:v>
              </c:pt>
              <c:pt idx="1047">
                <c:v>43335</c:v>
              </c:pt>
              <c:pt idx="1048">
                <c:v>43336</c:v>
              </c:pt>
              <c:pt idx="1049">
                <c:v>43339</c:v>
              </c:pt>
              <c:pt idx="1050">
                <c:v>43340</c:v>
              </c:pt>
              <c:pt idx="1051">
                <c:v>43341</c:v>
              </c:pt>
              <c:pt idx="1052">
                <c:v>43342</c:v>
              </c:pt>
              <c:pt idx="1053">
                <c:v>43343</c:v>
              </c:pt>
              <c:pt idx="1054">
                <c:v>43346</c:v>
              </c:pt>
              <c:pt idx="1055">
                <c:v>43347</c:v>
              </c:pt>
              <c:pt idx="1056">
                <c:v>43348</c:v>
              </c:pt>
              <c:pt idx="1057">
                <c:v>43349</c:v>
              </c:pt>
              <c:pt idx="1058">
                <c:v>43350</c:v>
              </c:pt>
              <c:pt idx="1059">
                <c:v>43353</c:v>
              </c:pt>
              <c:pt idx="1060">
                <c:v>43354</c:v>
              </c:pt>
              <c:pt idx="1061">
                <c:v>43355</c:v>
              </c:pt>
              <c:pt idx="1062">
                <c:v>43356</c:v>
              </c:pt>
              <c:pt idx="1063">
                <c:v>43357</c:v>
              </c:pt>
              <c:pt idx="1064">
                <c:v>43360</c:v>
              </c:pt>
              <c:pt idx="1065">
                <c:v>43361</c:v>
              </c:pt>
              <c:pt idx="1066">
                <c:v>43362</c:v>
              </c:pt>
              <c:pt idx="1067">
                <c:v>43363</c:v>
              </c:pt>
              <c:pt idx="1068">
                <c:v>43364</c:v>
              </c:pt>
              <c:pt idx="1069">
                <c:v>43367</c:v>
              </c:pt>
              <c:pt idx="1070">
                <c:v>43368</c:v>
              </c:pt>
              <c:pt idx="1071">
                <c:v>43369</c:v>
              </c:pt>
              <c:pt idx="1072">
                <c:v>43370</c:v>
              </c:pt>
              <c:pt idx="1073">
                <c:v>43371</c:v>
              </c:pt>
              <c:pt idx="1074">
                <c:v>43374</c:v>
              </c:pt>
              <c:pt idx="1075">
                <c:v>43375</c:v>
              </c:pt>
              <c:pt idx="1076">
                <c:v>43376</c:v>
              </c:pt>
              <c:pt idx="1077">
                <c:v>43377</c:v>
              </c:pt>
              <c:pt idx="1078">
                <c:v>43378</c:v>
              </c:pt>
              <c:pt idx="1079">
                <c:v>43381</c:v>
              </c:pt>
              <c:pt idx="1080">
                <c:v>43382</c:v>
              </c:pt>
              <c:pt idx="1081">
                <c:v>43383</c:v>
              </c:pt>
              <c:pt idx="1082">
                <c:v>43384</c:v>
              </c:pt>
              <c:pt idx="1083">
                <c:v>43385</c:v>
              </c:pt>
              <c:pt idx="1084">
                <c:v>43388</c:v>
              </c:pt>
              <c:pt idx="1085">
                <c:v>43389</c:v>
              </c:pt>
              <c:pt idx="1086">
                <c:v>43390</c:v>
              </c:pt>
              <c:pt idx="1087">
                <c:v>43391</c:v>
              </c:pt>
              <c:pt idx="1088">
                <c:v>43392</c:v>
              </c:pt>
              <c:pt idx="1089">
                <c:v>43395</c:v>
              </c:pt>
              <c:pt idx="1090">
                <c:v>43396</c:v>
              </c:pt>
              <c:pt idx="1091">
                <c:v>43397</c:v>
              </c:pt>
              <c:pt idx="1092">
                <c:v>43398</c:v>
              </c:pt>
              <c:pt idx="1093">
                <c:v>43399</c:v>
              </c:pt>
              <c:pt idx="1094">
                <c:v>43402</c:v>
              </c:pt>
              <c:pt idx="1095">
                <c:v>43403</c:v>
              </c:pt>
              <c:pt idx="1096">
                <c:v>43404</c:v>
              </c:pt>
              <c:pt idx="1097">
                <c:v>43405</c:v>
              </c:pt>
              <c:pt idx="1098">
                <c:v>43646</c:v>
              </c:pt>
              <c:pt idx="1099">
                <c:v>43647</c:v>
              </c:pt>
              <c:pt idx="1100">
                <c:v>43648</c:v>
              </c:pt>
              <c:pt idx="1101">
                <c:v>44012</c:v>
              </c:pt>
              <c:pt idx="1102">
                <c:v>44377</c:v>
              </c:pt>
              <c:pt idx="1103">
                <c:v>44742</c:v>
              </c:pt>
              <c:pt idx="1104">
                <c:v>45107</c:v>
              </c:pt>
              <c:pt idx="1105">
                <c:v>45473</c:v>
              </c:pt>
            </c:numLit>
          </c:xVal>
          <c:yVal>
            <c:numLit>
              <c:formatCode>General</c:formatCode>
              <c:ptCount val="1106"/>
              <c:pt idx="1097">
                <c:v>4.7289574114726616</c:v>
              </c:pt>
              <c:pt idx="1098">
                <c:v>4.818812954913227</c:v>
              </c:pt>
              <c:pt idx="1099">
                <c:v>4.8191857994918186</c:v>
              </c:pt>
              <c:pt idx="1100">
                <c:v>4.8195586440704101</c:v>
              </c:pt>
              <c:pt idx="1101">
                <c:v>4.9552740706777358</c:v>
              </c:pt>
              <c:pt idx="1102">
                <c:v>5.091362341863654</c:v>
              </c:pt>
              <c:pt idx="1103">
                <c:v>5.2274506130495721</c:v>
              </c:pt>
              <c:pt idx="1104">
                <c:v>5.3635388842354903</c:v>
              </c:pt>
              <c:pt idx="1105">
                <c:v>5.5</c:v>
              </c:pt>
            </c:numLit>
          </c:yVal>
          <c:smooth val="0"/>
          <c:extLst>
            <c:ext xmlns:c16="http://schemas.microsoft.com/office/drawing/2014/chart" uri="{C3380CC4-5D6E-409C-BE32-E72D297353CC}">
              <c16:uniqueId val="{0000000E-DFA5-4E98-B9C7-D8F5CA0875D5}"/>
            </c:ext>
          </c:extLst>
        </c:ser>
        <c:ser>
          <c:idx val="4"/>
          <c:order val="4"/>
          <c:spPr>
            <a:ln w="31750" cap="rnd">
              <a:solidFill>
                <a:schemeClr val="accent5"/>
              </a:solidFill>
              <a:round/>
            </a:ln>
            <a:effectLst>
              <a:outerShdw blurRad="40000" dist="23000" dir="5400000" rotWithShape="0">
                <a:srgbClr val="000000">
                  <a:alpha val="35000"/>
                </a:srgbClr>
              </a:outerShdw>
            </a:effectLst>
          </c:spPr>
          <c:marker>
            <c:symbol val="none"/>
          </c:marker>
          <c:dPt>
            <c:idx val="1098"/>
            <c:marker>
              <c:symbol val="circle"/>
              <c:size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F-DFA5-4E98-B9C7-D8F5CA0875D5}"/>
              </c:ext>
            </c:extLst>
          </c:dPt>
          <c:dLbls>
            <c:dLbl>
              <c:idx val="1098"/>
              <c:layout>
                <c:manualLayout>
                  <c:x val="-6.3608396658956443E-3"/>
                  <c:y val="-1.802478620995044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r>
                      <a:rPr lang="en-US" sz="1050" b="1"/>
                      <a:t>RRP (</a:t>
                    </a:r>
                    <a:fld id="{F801B650-79C5-486E-84BD-E96E53854FE0}" type="YVALUE">
                      <a:rPr lang="en-US" sz="1050" b="1"/>
                      <a:pPr>
                        <a:defRPr sz="1050" b="1"/>
                      </a:pPr>
                      <a:t>[Y VALUE]</a:t>
                    </a:fld>
                    <a:r>
                      <a:rPr lang="en-US" sz="1050" b="1"/>
                      <a:t>%)</a:t>
                    </a:r>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FA5-4E98-B9C7-D8F5CA0875D5}"/>
                </c:ext>
              </c:extLst>
            </c:dLbl>
            <c:dLbl>
              <c:idx val="1104"/>
              <c:layout>
                <c:manualLayout>
                  <c:x val="-2.703356858005649E-2"/>
                  <c:y val="-6.1607158063655409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r>
                      <a:rPr lang="en-US" sz="1050" b="1"/>
                      <a:t>Cost of a portfolio of 10 year debt (trailing average) </a:t>
                    </a:r>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A5-4E98-B9C7-D8F5CA0875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106"/>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41856</c:v>
              </c:pt>
              <c:pt idx="25">
                <c:v>41857</c:v>
              </c:pt>
              <c:pt idx="26">
                <c:v>41858</c:v>
              </c:pt>
              <c:pt idx="27">
                <c:v>41859</c:v>
              </c:pt>
              <c:pt idx="28">
                <c:v>41862</c:v>
              </c:pt>
              <c:pt idx="29">
                <c:v>41863</c:v>
              </c:pt>
              <c:pt idx="30">
                <c:v>41864</c:v>
              </c:pt>
              <c:pt idx="31">
                <c:v>41865</c:v>
              </c:pt>
              <c:pt idx="32">
                <c:v>41866</c:v>
              </c:pt>
              <c:pt idx="33">
                <c:v>41869</c:v>
              </c:pt>
              <c:pt idx="34">
                <c:v>41870</c:v>
              </c:pt>
              <c:pt idx="35">
                <c:v>41871</c:v>
              </c:pt>
              <c:pt idx="36">
                <c:v>41872</c:v>
              </c:pt>
              <c:pt idx="37">
                <c:v>41873</c:v>
              </c:pt>
              <c:pt idx="38">
                <c:v>41876</c:v>
              </c:pt>
              <c:pt idx="39">
                <c:v>41877</c:v>
              </c:pt>
              <c:pt idx="40">
                <c:v>41878</c:v>
              </c:pt>
              <c:pt idx="41">
                <c:v>41879</c:v>
              </c:pt>
              <c:pt idx="42">
                <c:v>41880</c:v>
              </c:pt>
              <c:pt idx="43">
                <c:v>41883</c:v>
              </c:pt>
              <c:pt idx="44">
                <c:v>41884</c:v>
              </c:pt>
              <c:pt idx="45">
                <c:v>41885</c:v>
              </c:pt>
              <c:pt idx="46">
                <c:v>41886</c:v>
              </c:pt>
              <c:pt idx="47">
                <c:v>41887</c:v>
              </c:pt>
              <c:pt idx="48">
                <c:v>41890</c:v>
              </c:pt>
              <c:pt idx="49">
                <c:v>41891</c:v>
              </c:pt>
              <c:pt idx="50">
                <c:v>41892</c:v>
              </c:pt>
              <c:pt idx="51">
                <c:v>41893</c:v>
              </c:pt>
              <c:pt idx="52">
                <c:v>41894</c:v>
              </c:pt>
              <c:pt idx="53">
                <c:v>41897</c:v>
              </c:pt>
              <c:pt idx="54">
                <c:v>41898</c:v>
              </c:pt>
              <c:pt idx="55">
                <c:v>41899</c:v>
              </c:pt>
              <c:pt idx="56">
                <c:v>41900</c:v>
              </c:pt>
              <c:pt idx="57">
                <c:v>41901</c:v>
              </c:pt>
              <c:pt idx="58">
                <c:v>41904</c:v>
              </c:pt>
              <c:pt idx="59">
                <c:v>41905</c:v>
              </c:pt>
              <c:pt idx="60">
                <c:v>41906</c:v>
              </c:pt>
              <c:pt idx="61">
                <c:v>41907</c:v>
              </c:pt>
              <c:pt idx="62">
                <c:v>41908</c:v>
              </c:pt>
              <c:pt idx="63">
                <c:v>41911</c:v>
              </c:pt>
              <c:pt idx="64">
                <c:v>41912</c:v>
              </c:pt>
              <c:pt idx="65">
                <c:v>41913</c:v>
              </c:pt>
              <c:pt idx="66">
                <c:v>41914</c:v>
              </c:pt>
              <c:pt idx="67">
                <c:v>41915</c:v>
              </c:pt>
              <c:pt idx="68">
                <c:v>41919</c:v>
              </c:pt>
              <c:pt idx="69">
                <c:v>41920</c:v>
              </c:pt>
              <c:pt idx="70">
                <c:v>41921</c:v>
              </c:pt>
              <c:pt idx="71">
                <c:v>41922</c:v>
              </c:pt>
              <c:pt idx="72">
                <c:v>41925</c:v>
              </c:pt>
              <c:pt idx="73">
                <c:v>41926</c:v>
              </c:pt>
              <c:pt idx="74">
                <c:v>41927</c:v>
              </c:pt>
              <c:pt idx="75">
                <c:v>41928</c:v>
              </c:pt>
              <c:pt idx="76">
                <c:v>41929</c:v>
              </c:pt>
              <c:pt idx="77">
                <c:v>41932</c:v>
              </c:pt>
              <c:pt idx="78">
                <c:v>41933</c:v>
              </c:pt>
              <c:pt idx="79">
                <c:v>41934</c:v>
              </c:pt>
              <c:pt idx="80">
                <c:v>41935</c:v>
              </c:pt>
              <c:pt idx="81">
                <c:v>41936</c:v>
              </c:pt>
              <c:pt idx="82">
                <c:v>41939</c:v>
              </c:pt>
              <c:pt idx="83">
                <c:v>41940</c:v>
              </c:pt>
              <c:pt idx="84">
                <c:v>41941</c:v>
              </c:pt>
              <c:pt idx="85">
                <c:v>41942</c:v>
              </c:pt>
              <c:pt idx="86">
                <c:v>41943</c:v>
              </c:pt>
              <c:pt idx="87">
                <c:v>41946</c:v>
              </c:pt>
              <c:pt idx="88">
                <c:v>41947</c:v>
              </c:pt>
              <c:pt idx="89">
                <c:v>41948</c:v>
              </c:pt>
              <c:pt idx="90">
                <c:v>41949</c:v>
              </c:pt>
              <c:pt idx="91">
                <c:v>41950</c:v>
              </c:pt>
              <c:pt idx="92">
                <c:v>41953</c:v>
              </c:pt>
              <c:pt idx="93">
                <c:v>41954</c:v>
              </c:pt>
              <c:pt idx="94">
                <c:v>41955</c:v>
              </c:pt>
              <c:pt idx="95">
                <c:v>41956</c:v>
              </c:pt>
              <c:pt idx="96">
                <c:v>41957</c:v>
              </c:pt>
              <c:pt idx="97">
                <c:v>41960</c:v>
              </c:pt>
              <c:pt idx="98">
                <c:v>41961</c:v>
              </c:pt>
              <c:pt idx="99">
                <c:v>41962</c:v>
              </c:pt>
              <c:pt idx="100">
                <c:v>41963</c:v>
              </c:pt>
              <c:pt idx="101">
                <c:v>41964</c:v>
              </c:pt>
              <c:pt idx="102">
                <c:v>41967</c:v>
              </c:pt>
              <c:pt idx="103">
                <c:v>41968</c:v>
              </c:pt>
              <c:pt idx="104">
                <c:v>41969</c:v>
              </c:pt>
              <c:pt idx="105">
                <c:v>41970</c:v>
              </c:pt>
              <c:pt idx="106">
                <c:v>41971</c:v>
              </c:pt>
              <c:pt idx="107">
                <c:v>41974</c:v>
              </c:pt>
              <c:pt idx="108">
                <c:v>41975</c:v>
              </c:pt>
              <c:pt idx="109">
                <c:v>41976</c:v>
              </c:pt>
              <c:pt idx="110">
                <c:v>41977</c:v>
              </c:pt>
              <c:pt idx="111">
                <c:v>41978</c:v>
              </c:pt>
              <c:pt idx="112">
                <c:v>41981</c:v>
              </c:pt>
              <c:pt idx="113">
                <c:v>41982</c:v>
              </c:pt>
              <c:pt idx="114">
                <c:v>41983</c:v>
              </c:pt>
              <c:pt idx="115">
                <c:v>41984</c:v>
              </c:pt>
              <c:pt idx="116">
                <c:v>41985</c:v>
              </c:pt>
              <c:pt idx="117">
                <c:v>41988</c:v>
              </c:pt>
              <c:pt idx="118">
                <c:v>41989</c:v>
              </c:pt>
              <c:pt idx="119">
                <c:v>41990</c:v>
              </c:pt>
              <c:pt idx="120">
                <c:v>41991</c:v>
              </c:pt>
              <c:pt idx="121">
                <c:v>41992</c:v>
              </c:pt>
              <c:pt idx="122">
                <c:v>41995</c:v>
              </c:pt>
              <c:pt idx="123">
                <c:v>41996</c:v>
              </c:pt>
              <c:pt idx="124">
                <c:v>41997</c:v>
              </c:pt>
              <c:pt idx="125">
                <c:v>42002</c:v>
              </c:pt>
              <c:pt idx="126">
                <c:v>42003</c:v>
              </c:pt>
              <c:pt idx="127">
                <c:v>42004</c:v>
              </c:pt>
              <c:pt idx="128">
                <c:v>42006</c:v>
              </c:pt>
              <c:pt idx="129">
                <c:v>42009</c:v>
              </c:pt>
              <c:pt idx="130">
                <c:v>42010</c:v>
              </c:pt>
              <c:pt idx="131">
                <c:v>42011</c:v>
              </c:pt>
              <c:pt idx="132">
                <c:v>42012</c:v>
              </c:pt>
              <c:pt idx="133">
                <c:v>42013</c:v>
              </c:pt>
              <c:pt idx="134">
                <c:v>42016</c:v>
              </c:pt>
              <c:pt idx="135">
                <c:v>42017</c:v>
              </c:pt>
              <c:pt idx="136">
                <c:v>42018</c:v>
              </c:pt>
              <c:pt idx="137">
                <c:v>42019</c:v>
              </c:pt>
              <c:pt idx="138">
                <c:v>42020</c:v>
              </c:pt>
              <c:pt idx="139">
                <c:v>42023</c:v>
              </c:pt>
              <c:pt idx="140">
                <c:v>42024</c:v>
              </c:pt>
              <c:pt idx="141">
                <c:v>42025</c:v>
              </c:pt>
              <c:pt idx="142">
                <c:v>42026</c:v>
              </c:pt>
              <c:pt idx="143">
                <c:v>42027</c:v>
              </c:pt>
              <c:pt idx="144">
                <c:v>42031</c:v>
              </c:pt>
              <c:pt idx="145">
                <c:v>42032</c:v>
              </c:pt>
              <c:pt idx="146">
                <c:v>42033</c:v>
              </c:pt>
              <c:pt idx="147">
                <c:v>42034</c:v>
              </c:pt>
              <c:pt idx="148">
                <c:v>42037</c:v>
              </c:pt>
              <c:pt idx="149">
                <c:v>42038</c:v>
              </c:pt>
              <c:pt idx="150">
                <c:v>42039</c:v>
              </c:pt>
              <c:pt idx="151">
                <c:v>42040</c:v>
              </c:pt>
              <c:pt idx="152">
                <c:v>42041</c:v>
              </c:pt>
              <c:pt idx="153">
                <c:v>42044</c:v>
              </c:pt>
              <c:pt idx="154">
                <c:v>42045</c:v>
              </c:pt>
              <c:pt idx="155">
                <c:v>42046</c:v>
              </c:pt>
              <c:pt idx="156">
                <c:v>42047</c:v>
              </c:pt>
              <c:pt idx="157">
                <c:v>42048</c:v>
              </c:pt>
              <c:pt idx="158">
                <c:v>42051</c:v>
              </c:pt>
              <c:pt idx="159">
                <c:v>42052</c:v>
              </c:pt>
              <c:pt idx="160">
                <c:v>42053</c:v>
              </c:pt>
              <c:pt idx="161">
                <c:v>42054</c:v>
              </c:pt>
              <c:pt idx="162">
                <c:v>42055</c:v>
              </c:pt>
              <c:pt idx="163">
                <c:v>42058</c:v>
              </c:pt>
              <c:pt idx="164">
                <c:v>42059</c:v>
              </c:pt>
              <c:pt idx="165">
                <c:v>42060</c:v>
              </c:pt>
              <c:pt idx="166">
                <c:v>42061</c:v>
              </c:pt>
              <c:pt idx="167">
                <c:v>42062</c:v>
              </c:pt>
              <c:pt idx="168">
                <c:v>42065</c:v>
              </c:pt>
              <c:pt idx="169">
                <c:v>42066</c:v>
              </c:pt>
              <c:pt idx="170">
                <c:v>42067</c:v>
              </c:pt>
              <c:pt idx="171">
                <c:v>42068</c:v>
              </c:pt>
              <c:pt idx="172">
                <c:v>42069</c:v>
              </c:pt>
              <c:pt idx="173">
                <c:v>42072</c:v>
              </c:pt>
              <c:pt idx="174">
                <c:v>42073</c:v>
              </c:pt>
              <c:pt idx="175">
                <c:v>42074</c:v>
              </c:pt>
              <c:pt idx="176">
                <c:v>42075</c:v>
              </c:pt>
              <c:pt idx="177">
                <c:v>42076</c:v>
              </c:pt>
              <c:pt idx="178">
                <c:v>42079</c:v>
              </c:pt>
              <c:pt idx="179">
                <c:v>42080</c:v>
              </c:pt>
              <c:pt idx="180">
                <c:v>42081</c:v>
              </c:pt>
              <c:pt idx="181">
                <c:v>42082</c:v>
              </c:pt>
              <c:pt idx="182">
                <c:v>42083</c:v>
              </c:pt>
              <c:pt idx="183">
                <c:v>42086</c:v>
              </c:pt>
              <c:pt idx="184">
                <c:v>42087</c:v>
              </c:pt>
              <c:pt idx="185">
                <c:v>42088</c:v>
              </c:pt>
              <c:pt idx="186">
                <c:v>42089</c:v>
              </c:pt>
              <c:pt idx="187">
                <c:v>42090</c:v>
              </c:pt>
              <c:pt idx="188">
                <c:v>42093</c:v>
              </c:pt>
              <c:pt idx="189">
                <c:v>42094</c:v>
              </c:pt>
              <c:pt idx="190">
                <c:v>42095</c:v>
              </c:pt>
              <c:pt idx="191">
                <c:v>42096</c:v>
              </c:pt>
              <c:pt idx="192">
                <c:v>42101</c:v>
              </c:pt>
              <c:pt idx="193">
                <c:v>42102</c:v>
              </c:pt>
              <c:pt idx="194">
                <c:v>42103</c:v>
              </c:pt>
              <c:pt idx="195">
                <c:v>42104</c:v>
              </c:pt>
              <c:pt idx="196">
                <c:v>42107</c:v>
              </c:pt>
              <c:pt idx="197">
                <c:v>42108</c:v>
              </c:pt>
              <c:pt idx="198">
                <c:v>42109</c:v>
              </c:pt>
              <c:pt idx="199">
                <c:v>42110</c:v>
              </c:pt>
              <c:pt idx="200">
                <c:v>42111</c:v>
              </c:pt>
              <c:pt idx="201">
                <c:v>42114</c:v>
              </c:pt>
              <c:pt idx="202">
                <c:v>42115</c:v>
              </c:pt>
              <c:pt idx="203">
                <c:v>42116</c:v>
              </c:pt>
              <c:pt idx="204">
                <c:v>42117</c:v>
              </c:pt>
              <c:pt idx="205">
                <c:v>42118</c:v>
              </c:pt>
              <c:pt idx="206">
                <c:v>42121</c:v>
              </c:pt>
              <c:pt idx="207">
                <c:v>42122</c:v>
              </c:pt>
              <c:pt idx="208">
                <c:v>42123</c:v>
              </c:pt>
              <c:pt idx="209">
                <c:v>42124</c:v>
              </c:pt>
              <c:pt idx="210">
                <c:v>42125</c:v>
              </c:pt>
              <c:pt idx="211">
                <c:v>42128</c:v>
              </c:pt>
              <c:pt idx="212">
                <c:v>42129</c:v>
              </c:pt>
              <c:pt idx="213">
                <c:v>42130</c:v>
              </c:pt>
              <c:pt idx="214">
                <c:v>42131</c:v>
              </c:pt>
              <c:pt idx="215">
                <c:v>42132</c:v>
              </c:pt>
              <c:pt idx="216">
                <c:v>42135</c:v>
              </c:pt>
              <c:pt idx="217">
                <c:v>42136</c:v>
              </c:pt>
              <c:pt idx="218">
                <c:v>42137</c:v>
              </c:pt>
              <c:pt idx="219">
                <c:v>42138</c:v>
              </c:pt>
              <c:pt idx="220">
                <c:v>42139</c:v>
              </c:pt>
              <c:pt idx="221">
                <c:v>42142</c:v>
              </c:pt>
              <c:pt idx="222">
                <c:v>42143</c:v>
              </c:pt>
              <c:pt idx="223">
                <c:v>42144</c:v>
              </c:pt>
              <c:pt idx="224">
                <c:v>42145</c:v>
              </c:pt>
              <c:pt idx="225">
                <c:v>42146</c:v>
              </c:pt>
              <c:pt idx="226">
                <c:v>42149</c:v>
              </c:pt>
              <c:pt idx="227">
                <c:v>42150</c:v>
              </c:pt>
              <c:pt idx="228">
                <c:v>42151</c:v>
              </c:pt>
              <c:pt idx="229">
                <c:v>42152</c:v>
              </c:pt>
              <c:pt idx="230">
                <c:v>42153</c:v>
              </c:pt>
              <c:pt idx="231">
                <c:v>42156</c:v>
              </c:pt>
              <c:pt idx="232">
                <c:v>42157</c:v>
              </c:pt>
              <c:pt idx="233">
                <c:v>42158</c:v>
              </c:pt>
              <c:pt idx="234">
                <c:v>42159</c:v>
              </c:pt>
              <c:pt idx="235">
                <c:v>42160</c:v>
              </c:pt>
              <c:pt idx="236">
                <c:v>42164</c:v>
              </c:pt>
              <c:pt idx="237">
                <c:v>42165</c:v>
              </c:pt>
              <c:pt idx="238">
                <c:v>42166</c:v>
              </c:pt>
              <c:pt idx="239">
                <c:v>42167</c:v>
              </c:pt>
              <c:pt idx="240">
                <c:v>42170</c:v>
              </c:pt>
              <c:pt idx="241">
                <c:v>42171</c:v>
              </c:pt>
              <c:pt idx="242">
                <c:v>42172</c:v>
              </c:pt>
              <c:pt idx="243">
                <c:v>42173</c:v>
              </c:pt>
              <c:pt idx="244">
                <c:v>42174</c:v>
              </c:pt>
              <c:pt idx="245">
                <c:v>42177</c:v>
              </c:pt>
              <c:pt idx="246">
                <c:v>42178</c:v>
              </c:pt>
              <c:pt idx="247">
                <c:v>42179</c:v>
              </c:pt>
              <c:pt idx="248">
                <c:v>42180</c:v>
              </c:pt>
              <c:pt idx="249">
                <c:v>42181</c:v>
              </c:pt>
              <c:pt idx="250">
                <c:v>42184</c:v>
              </c:pt>
              <c:pt idx="251">
                <c:v>42185</c:v>
              </c:pt>
              <c:pt idx="252">
                <c:v>42186</c:v>
              </c:pt>
              <c:pt idx="253">
                <c:v>42187</c:v>
              </c:pt>
              <c:pt idx="254">
                <c:v>42188</c:v>
              </c:pt>
              <c:pt idx="255">
                <c:v>42191</c:v>
              </c:pt>
              <c:pt idx="256">
                <c:v>42192</c:v>
              </c:pt>
              <c:pt idx="257">
                <c:v>42193</c:v>
              </c:pt>
              <c:pt idx="258">
                <c:v>42194</c:v>
              </c:pt>
              <c:pt idx="259">
                <c:v>42195</c:v>
              </c:pt>
              <c:pt idx="260">
                <c:v>42198</c:v>
              </c:pt>
              <c:pt idx="261">
                <c:v>42199</c:v>
              </c:pt>
              <c:pt idx="262">
                <c:v>42200</c:v>
              </c:pt>
              <c:pt idx="263">
                <c:v>42201</c:v>
              </c:pt>
              <c:pt idx="264">
                <c:v>42202</c:v>
              </c:pt>
              <c:pt idx="265">
                <c:v>42205</c:v>
              </c:pt>
              <c:pt idx="266">
                <c:v>42206</c:v>
              </c:pt>
              <c:pt idx="267">
                <c:v>42207</c:v>
              </c:pt>
              <c:pt idx="268">
                <c:v>42208</c:v>
              </c:pt>
              <c:pt idx="269">
                <c:v>42209</c:v>
              </c:pt>
              <c:pt idx="270">
                <c:v>42212</c:v>
              </c:pt>
              <c:pt idx="271">
                <c:v>42213</c:v>
              </c:pt>
              <c:pt idx="272">
                <c:v>42214</c:v>
              </c:pt>
              <c:pt idx="273">
                <c:v>42215</c:v>
              </c:pt>
              <c:pt idx="274">
                <c:v>42216</c:v>
              </c:pt>
              <c:pt idx="275">
                <c:v>42220</c:v>
              </c:pt>
              <c:pt idx="276">
                <c:v>42221</c:v>
              </c:pt>
              <c:pt idx="277">
                <c:v>42222</c:v>
              </c:pt>
              <c:pt idx="278">
                <c:v>42223</c:v>
              </c:pt>
              <c:pt idx="279">
                <c:v>42226</c:v>
              </c:pt>
              <c:pt idx="280">
                <c:v>42227</c:v>
              </c:pt>
              <c:pt idx="281">
                <c:v>42228</c:v>
              </c:pt>
              <c:pt idx="282">
                <c:v>42229</c:v>
              </c:pt>
              <c:pt idx="283">
                <c:v>42230</c:v>
              </c:pt>
              <c:pt idx="284">
                <c:v>42233</c:v>
              </c:pt>
              <c:pt idx="285">
                <c:v>42234</c:v>
              </c:pt>
              <c:pt idx="286">
                <c:v>42235</c:v>
              </c:pt>
              <c:pt idx="287">
                <c:v>42236</c:v>
              </c:pt>
              <c:pt idx="288">
                <c:v>42237</c:v>
              </c:pt>
              <c:pt idx="289">
                <c:v>42240</c:v>
              </c:pt>
              <c:pt idx="290">
                <c:v>42241</c:v>
              </c:pt>
              <c:pt idx="291">
                <c:v>42242</c:v>
              </c:pt>
              <c:pt idx="292">
                <c:v>42243</c:v>
              </c:pt>
              <c:pt idx="293">
                <c:v>42244</c:v>
              </c:pt>
              <c:pt idx="294">
                <c:v>42247</c:v>
              </c:pt>
              <c:pt idx="295">
                <c:v>42248</c:v>
              </c:pt>
              <c:pt idx="296">
                <c:v>42249</c:v>
              </c:pt>
              <c:pt idx="297">
                <c:v>42250</c:v>
              </c:pt>
              <c:pt idx="298">
                <c:v>42251</c:v>
              </c:pt>
              <c:pt idx="299">
                <c:v>42254</c:v>
              </c:pt>
              <c:pt idx="300">
                <c:v>42255</c:v>
              </c:pt>
              <c:pt idx="301">
                <c:v>42256</c:v>
              </c:pt>
              <c:pt idx="302">
                <c:v>42257</c:v>
              </c:pt>
              <c:pt idx="303">
                <c:v>42258</c:v>
              </c:pt>
              <c:pt idx="304">
                <c:v>42261</c:v>
              </c:pt>
              <c:pt idx="305">
                <c:v>42262</c:v>
              </c:pt>
              <c:pt idx="306">
                <c:v>42263</c:v>
              </c:pt>
              <c:pt idx="307">
                <c:v>42264</c:v>
              </c:pt>
              <c:pt idx="308">
                <c:v>42265</c:v>
              </c:pt>
              <c:pt idx="309">
                <c:v>42268</c:v>
              </c:pt>
              <c:pt idx="310">
                <c:v>42269</c:v>
              </c:pt>
              <c:pt idx="311">
                <c:v>42270</c:v>
              </c:pt>
              <c:pt idx="312">
                <c:v>42271</c:v>
              </c:pt>
              <c:pt idx="313">
                <c:v>42272</c:v>
              </c:pt>
              <c:pt idx="314">
                <c:v>42275</c:v>
              </c:pt>
              <c:pt idx="315">
                <c:v>42276</c:v>
              </c:pt>
              <c:pt idx="316">
                <c:v>42277</c:v>
              </c:pt>
              <c:pt idx="317">
                <c:v>42278</c:v>
              </c:pt>
              <c:pt idx="318">
                <c:v>42279</c:v>
              </c:pt>
              <c:pt idx="319">
                <c:v>42283</c:v>
              </c:pt>
              <c:pt idx="320">
                <c:v>42284</c:v>
              </c:pt>
              <c:pt idx="321">
                <c:v>42285</c:v>
              </c:pt>
              <c:pt idx="322">
                <c:v>42286</c:v>
              </c:pt>
              <c:pt idx="323">
                <c:v>42289</c:v>
              </c:pt>
              <c:pt idx="324">
                <c:v>42290</c:v>
              </c:pt>
              <c:pt idx="325">
                <c:v>42291</c:v>
              </c:pt>
              <c:pt idx="326">
                <c:v>42292</c:v>
              </c:pt>
              <c:pt idx="327">
                <c:v>42293</c:v>
              </c:pt>
              <c:pt idx="328">
                <c:v>42296</c:v>
              </c:pt>
              <c:pt idx="329">
                <c:v>42297</c:v>
              </c:pt>
              <c:pt idx="330">
                <c:v>42298</c:v>
              </c:pt>
              <c:pt idx="331">
                <c:v>42299</c:v>
              </c:pt>
              <c:pt idx="332">
                <c:v>42300</c:v>
              </c:pt>
              <c:pt idx="333">
                <c:v>42303</c:v>
              </c:pt>
              <c:pt idx="334">
                <c:v>42304</c:v>
              </c:pt>
              <c:pt idx="335">
                <c:v>42305</c:v>
              </c:pt>
              <c:pt idx="336">
                <c:v>42306</c:v>
              </c:pt>
              <c:pt idx="337">
                <c:v>42307</c:v>
              </c:pt>
              <c:pt idx="338">
                <c:v>42310</c:v>
              </c:pt>
              <c:pt idx="339">
                <c:v>42311</c:v>
              </c:pt>
              <c:pt idx="340">
                <c:v>42312</c:v>
              </c:pt>
              <c:pt idx="341">
                <c:v>42313</c:v>
              </c:pt>
              <c:pt idx="342">
                <c:v>42314</c:v>
              </c:pt>
              <c:pt idx="343">
                <c:v>42317</c:v>
              </c:pt>
              <c:pt idx="344">
                <c:v>42318</c:v>
              </c:pt>
              <c:pt idx="345">
                <c:v>42319</c:v>
              </c:pt>
              <c:pt idx="346">
                <c:v>42320</c:v>
              </c:pt>
              <c:pt idx="347">
                <c:v>42321</c:v>
              </c:pt>
              <c:pt idx="348">
                <c:v>42324</c:v>
              </c:pt>
              <c:pt idx="349">
                <c:v>42325</c:v>
              </c:pt>
              <c:pt idx="350">
                <c:v>42326</c:v>
              </c:pt>
              <c:pt idx="351">
                <c:v>42327</c:v>
              </c:pt>
              <c:pt idx="352">
                <c:v>42328</c:v>
              </c:pt>
              <c:pt idx="353">
                <c:v>42331</c:v>
              </c:pt>
              <c:pt idx="354">
                <c:v>42332</c:v>
              </c:pt>
              <c:pt idx="355">
                <c:v>42333</c:v>
              </c:pt>
              <c:pt idx="356">
                <c:v>42334</c:v>
              </c:pt>
              <c:pt idx="357">
                <c:v>42335</c:v>
              </c:pt>
              <c:pt idx="358">
                <c:v>42338</c:v>
              </c:pt>
              <c:pt idx="359">
                <c:v>42339</c:v>
              </c:pt>
              <c:pt idx="360">
                <c:v>42340</c:v>
              </c:pt>
              <c:pt idx="361">
                <c:v>42341</c:v>
              </c:pt>
              <c:pt idx="362">
                <c:v>42342</c:v>
              </c:pt>
              <c:pt idx="363">
                <c:v>42345</c:v>
              </c:pt>
              <c:pt idx="364">
                <c:v>42346</c:v>
              </c:pt>
              <c:pt idx="365">
                <c:v>42347</c:v>
              </c:pt>
              <c:pt idx="366">
                <c:v>42348</c:v>
              </c:pt>
              <c:pt idx="367">
                <c:v>42349</c:v>
              </c:pt>
              <c:pt idx="368">
                <c:v>42352</c:v>
              </c:pt>
              <c:pt idx="369">
                <c:v>42353</c:v>
              </c:pt>
              <c:pt idx="370">
                <c:v>42354</c:v>
              </c:pt>
              <c:pt idx="371">
                <c:v>42355</c:v>
              </c:pt>
              <c:pt idx="372">
                <c:v>42356</c:v>
              </c:pt>
              <c:pt idx="373">
                <c:v>42359</c:v>
              </c:pt>
              <c:pt idx="374">
                <c:v>42360</c:v>
              </c:pt>
              <c:pt idx="375">
                <c:v>42361</c:v>
              </c:pt>
              <c:pt idx="376">
                <c:v>42362</c:v>
              </c:pt>
              <c:pt idx="377">
                <c:v>42367</c:v>
              </c:pt>
              <c:pt idx="378">
                <c:v>42368</c:v>
              </c:pt>
              <c:pt idx="379">
                <c:v>42369</c:v>
              </c:pt>
              <c:pt idx="380">
                <c:v>42373</c:v>
              </c:pt>
              <c:pt idx="381">
                <c:v>42374</c:v>
              </c:pt>
              <c:pt idx="382">
                <c:v>42375</c:v>
              </c:pt>
              <c:pt idx="383">
                <c:v>42376</c:v>
              </c:pt>
              <c:pt idx="384">
                <c:v>42377</c:v>
              </c:pt>
              <c:pt idx="385">
                <c:v>42380</c:v>
              </c:pt>
              <c:pt idx="386">
                <c:v>42381</c:v>
              </c:pt>
              <c:pt idx="387">
                <c:v>42382</c:v>
              </c:pt>
              <c:pt idx="388">
                <c:v>42383</c:v>
              </c:pt>
              <c:pt idx="389">
                <c:v>42384</c:v>
              </c:pt>
              <c:pt idx="390">
                <c:v>42387</c:v>
              </c:pt>
              <c:pt idx="391">
                <c:v>42388</c:v>
              </c:pt>
              <c:pt idx="392">
                <c:v>42389</c:v>
              </c:pt>
              <c:pt idx="393">
                <c:v>42390</c:v>
              </c:pt>
              <c:pt idx="394">
                <c:v>42391</c:v>
              </c:pt>
              <c:pt idx="395">
                <c:v>42394</c:v>
              </c:pt>
              <c:pt idx="396">
                <c:v>42396</c:v>
              </c:pt>
              <c:pt idx="397">
                <c:v>42397</c:v>
              </c:pt>
              <c:pt idx="398">
                <c:v>42398</c:v>
              </c:pt>
              <c:pt idx="399">
                <c:v>42401</c:v>
              </c:pt>
              <c:pt idx="400">
                <c:v>42402</c:v>
              </c:pt>
              <c:pt idx="401">
                <c:v>42403</c:v>
              </c:pt>
              <c:pt idx="402">
                <c:v>42404</c:v>
              </c:pt>
              <c:pt idx="403">
                <c:v>42405</c:v>
              </c:pt>
              <c:pt idx="404">
                <c:v>42408</c:v>
              </c:pt>
              <c:pt idx="405">
                <c:v>42409</c:v>
              </c:pt>
              <c:pt idx="406">
                <c:v>42410</c:v>
              </c:pt>
              <c:pt idx="407">
                <c:v>42411</c:v>
              </c:pt>
              <c:pt idx="408">
                <c:v>42412</c:v>
              </c:pt>
              <c:pt idx="409">
                <c:v>42415</c:v>
              </c:pt>
              <c:pt idx="410">
                <c:v>42416</c:v>
              </c:pt>
              <c:pt idx="411">
                <c:v>42417</c:v>
              </c:pt>
              <c:pt idx="412">
                <c:v>42418</c:v>
              </c:pt>
              <c:pt idx="413">
                <c:v>42419</c:v>
              </c:pt>
              <c:pt idx="414">
                <c:v>42422</c:v>
              </c:pt>
              <c:pt idx="415">
                <c:v>42423</c:v>
              </c:pt>
              <c:pt idx="416">
                <c:v>42424</c:v>
              </c:pt>
              <c:pt idx="417">
                <c:v>42425</c:v>
              </c:pt>
              <c:pt idx="418">
                <c:v>42426</c:v>
              </c:pt>
              <c:pt idx="419">
                <c:v>42429</c:v>
              </c:pt>
              <c:pt idx="420">
                <c:v>42430</c:v>
              </c:pt>
              <c:pt idx="421">
                <c:v>42431</c:v>
              </c:pt>
              <c:pt idx="422">
                <c:v>42432</c:v>
              </c:pt>
              <c:pt idx="423">
                <c:v>42433</c:v>
              </c:pt>
              <c:pt idx="424">
                <c:v>42436</c:v>
              </c:pt>
              <c:pt idx="425">
                <c:v>42437</c:v>
              </c:pt>
              <c:pt idx="426">
                <c:v>42438</c:v>
              </c:pt>
              <c:pt idx="427">
                <c:v>42439</c:v>
              </c:pt>
              <c:pt idx="428">
                <c:v>42440</c:v>
              </c:pt>
              <c:pt idx="429">
                <c:v>42443</c:v>
              </c:pt>
              <c:pt idx="430">
                <c:v>42444</c:v>
              </c:pt>
              <c:pt idx="431">
                <c:v>42445</c:v>
              </c:pt>
              <c:pt idx="432">
                <c:v>42446</c:v>
              </c:pt>
              <c:pt idx="433">
                <c:v>42447</c:v>
              </c:pt>
              <c:pt idx="434">
                <c:v>42450</c:v>
              </c:pt>
              <c:pt idx="435">
                <c:v>42451</c:v>
              </c:pt>
              <c:pt idx="436">
                <c:v>42452</c:v>
              </c:pt>
              <c:pt idx="437">
                <c:v>42453</c:v>
              </c:pt>
              <c:pt idx="438">
                <c:v>42458</c:v>
              </c:pt>
              <c:pt idx="439">
                <c:v>42459</c:v>
              </c:pt>
              <c:pt idx="440">
                <c:v>42460</c:v>
              </c:pt>
              <c:pt idx="441">
                <c:v>42461</c:v>
              </c:pt>
              <c:pt idx="442">
                <c:v>42464</c:v>
              </c:pt>
              <c:pt idx="443">
                <c:v>42465</c:v>
              </c:pt>
              <c:pt idx="444">
                <c:v>42466</c:v>
              </c:pt>
              <c:pt idx="445">
                <c:v>42467</c:v>
              </c:pt>
              <c:pt idx="446">
                <c:v>42468</c:v>
              </c:pt>
              <c:pt idx="447">
                <c:v>42471</c:v>
              </c:pt>
              <c:pt idx="448">
                <c:v>42472</c:v>
              </c:pt>
              <c:pt idx="449">
                <c:v>42473</c:v>
              </c:pt>
              <c:pt idx="450">
                <c:v>42474</c:v>
              </c:pt>
              <c:pt idx="451">
                <c:v>42475</c:v>
              </c:pt>
              <c:pt idx="452">
                <c:v>42478</c:v>
              </c:pt>
              <c:pt idx="453">
                <c:v>42479</c:v>
              </c:pt>
              <c:pt idx="454">
                <c:v>42480</c:v>
              </c:pt>
              <c:pt idx="455">
                <c:v>42481</c:v>
              </c:pt>
              <c:pt idx="456">
                <c:v>42482</c:v>
              </c:pt>
              <c:pt idx="457">
                <c:v>42486</c:v>
              </c:pt>
              <c:pt idx="458">
                <c:v>42487</c:v>
              </c:pt>
              <c:pt idx="459">
                <c:v>42488</c:v>
              </c:pt>
              <c:pt idx="460">
                <c:v>42489</c:v>
              </c:pt>
              <c:pt idx="461">
                <c:v>42492</c:v>
              </c:pt>
              <c:pt idx="462">
                <c:v>42493</c:v>
              </c:pt>
              <c:pt idx="463">
                <c:v>42494</c:v>
              </c:pt>
              <c:pt idx="464">
                <c:v>42495</c:v>
              </c:pt>
              <c:pt idx="465">
                <c:v>42496</c:v>
              </c:pt>
              <c:pt idx="466">
                <c:v>42499</c:v>
              </c:pt>
              <c:pt idx="467">
                <c:v>42500</c:v>
              </c:pt>
              <c:pt idx="468">
                <c:v>42501</c:v>
              </c:pt>
              <c:pt idx="469">
                <c:v>42502</c:v>
              </c:pt>
              <c:pt idx="470">
                <c:v>42503</c:v>
              </c:pt>
              <c:pt idx="471">
                <c:v>42506</c:v>
              </c:pt>
              <c:pt idx="472">
                <c:v>42507</c:v>
              </c:pt>
              <c:pt idx="473">
                <c:v>42508</c:v>
              </c:pt>
              <c:pt idx="474">
                <c:v>42509</c:v>
              </c:pt>
              <c:pt idx="475">
                <c:v>42510</c:v>
              </c:pt>
              <c:pt idx="476">
                <c:v>42513</c:v>
              </c:pt>
              <c:pt idx="477">
                <c:v>42514</c:v>
              </c:pt>
              <c:pt idx="478">
                <c:v>42515</c:v>
              </c:pt>
              <c:pt idx="479">
                <c:v>42516</c:v>
              </c:pt>
              <c:pt idx="480">
                <c:v>42517</c:v>
              </c:pt>
              <c:pt idx="481">
                <c:v>42520</c:v>
              </c:pt>
              <c:pt idx="482">
                <c:v>42521</c:v>
              </c:pt>
              <c:pt idx="483">
                <c:v>42522</c:v>
              </c:pt>
              <c:pt idx="484">
                <c:v>42523</c:v>
              </c:pt>
              <c:pt idx="485">
                <c:v>42524</c:v>
              </c:pt>
              <c:pt idx="486">
                <c:v>42527</c:v>
              </c:pt>
              <c:pt idx="487">
                <c:v>42528</c:v>
              </c:pt>
              <c:pt idx="488">
                <c:v>42529</c:v>
              </c:pt>
              <c:pt idx="489">
                <c:v>42530</c:v>
              </c:pt>
              <c:pt idx="490">
                <c:v>42531</c:v>
              </c:pt>
              <c:pt idx="491">
                <c:v>42535</c:v>
              </c:pt>
              <c:pt idx="492">
                <c:v>42536</c:v>
              </c:pt>
              <c:pt idx="493">
                <c:v>42537</c:v>
              </c:pt>
              <c:pt idx="494">
                <c:v>42538</c:v>
              </c:pt>
              <c:pt idx="495">
                <c:v>42541</c:v>
              </c:pt>
              <c:pt idx="496">
                <c:v>42542</c:v>
              </c:pt>
              <c:pt idx="497">
                <c:v>42543</c:v>
              </c:pt>
              <c:pt idx="498">
                <c:v>42544</c:v>
              </c:pt>
              <c:pt idx="499">
                <c:v>42545</c:v>
              </c:pt>
              <c:pt idx="500">
                <c:v>42548</c:v>
              </c:pt>
              <c:pt idx="501">
                <c:v>42549</c:v>
              </c:pt>
              <c:pt idx="502">
                <c:v>42550</c:v>
              </c:pt>
              <c:pt idx="503">
                <c:v>42551</c:v>
              </c:pt>
              <c:pt idx="504">
                <c:v>42552</c:v>
              </c:pt>
              <c:pt idx="505">
                <c:v>42555</c:v>
              </c:pt>
              <c:pt idx="506">
                <c:v>42556</c:v>
              </c:pt>
              <c:pt idx="507">
                <c:v>42557</c:v>
              </c:pt>
              <c:pt idx="508">
                <c:v>42558</c:v>
              </c:pt>
              <c:pt idx="509">
                <c:v>42559</c:v>
              </c:pt>
              <c:pt idx="510">
                <c:v>42562</c:v>
              </c:pt>
              <c:pt idx="511">
                <c:v>42563</c:v>
              </c:pt>
              <c:pt idx="512">
                <c:v>42564</c:v>
              </c:pt>
              <c:pt idx="513">
                <c:v>42565</c:v>
              </c:pt>
              <c:pt idx="514">
                <c:v>42566</c:v>
              </c:pt>
              <c:pt idx="515">
                <c:v>42569</c:v>
              </c:pt>
              <c:pt idx="516">
                <c:v>42570</c:v>
              </c:pt>
              <c:pt idx="517">
                <c:v>42571</c:v>
              </c:pt>
              <c:pt idx="518">
                <c:v>42572</c:v>
              </c:pt>
              <c:pt idx="519">
                <c:v>42573</c:v>
              </c:pt>
              <c:pt idx="520">
                <c:v>42576</c:v>
              </c:pt>
              <c:pt idx="521">
                <c:v>42577</c:v>
              </c:pt>
              <c:pt idx="522">
                <c:v>42578</c:v>
              </c:pt>
              <c:pt idx="523">
                <c:v>42579</c:v>
              </c:pt>
              <c:pt idx="524">
                <c:v>42580</c:v>
              </c:pt>
              <c:pt idx="525">
                <c:v>42583</c:v>
              </c:pt>
              <c:pt idx="526">
                <c:v>42584</c:v>
              </c:pt>
              <c:pt idx="527">
                <c:v>42585</c:v>
              </c:pt>
              <c:pt idx="528">
                <c:v>42586</c:v>
              </c:pt>
              <c:pt idx="529">
                <c:v>42587</c:v>
              </c:pt>
              <c:pt idx="530">
                <c:v>42590</c:v>
              </c:pt>
              <c:pt idx="531">
                <c:v>42591</c:v>
              </c:pt>
              <c:pt idx="532">
                <c:v>42592</c:v>
              </c:pt>
              <c:pt idx="533">
                <c:v>42593</c:v>
              </c:pt>
              <c:pt idx="534">
                <c:v>42594</c:v>
              </c:pt>
              <c:pt idx="535">
                <c:v>42597</c:v>
              </c:pt>
              <c:pt idx="536">
                <c:v>42598</c:v>
              </c:pt>
              <c:pt idx="537">
                <c:v>42599</c:v>
              </c:pt>
              <c:pt idx="538">
                <c:v>42600</c:v>
              </c:pt>
              <c:pt idx="539">
                <c:v>42601</c:v>
              </c:pt>
              <c:pt idx="540">
                <c:v>42604</c:v>
              </c:pt>
              <c:pt idx="541">
                <c:v>42605</c:v>
              </c:pt>
              <c:pt idx="542">
                <c:v>42606</c:v>
              </c:pt>
              <c:pt idx="543">
                <c:v>42607</c:v>
              </c:pt>
              <c:pt idx="544">
                <c:v>42608</c:v>
              </c:pt>
              <c:pt idx="545">
                <c:v>42611</c:v>
              </c:pt>
              <c:pt idx="546">
                <c:v>42612</c:v>
              </c:pt>
              <c:pt idx="547">
                <c:v>42613</c:v>
              </c:pt>
              <c:pt idx="548">
                <c:v>42614</c:v>
              </c:pt>
              <c:pt idx="549">
                <c:v>42615</c:v>
              </c:pt>
              <c:pt idx="550">
                <c:v>42618</c:v>
              </c:pt>
              <c:pt idx="551">
                <c:v>42619</c:v>
              </c:pt>
              <c:pt idx="552">
                <c:v>42620</c:v>
              </c:pt>
              <c:pt idx="553">
                <c:v>42621</c:v>
              </c:pt>
              <c:pt idx="554">
                <c:v>42622</c:v>
              </c:pt>
              <c:pt idx="555">
                <c:v>42625</c:v>
              </c:pt>
              <c:pt idx="556">
                <c:v>42626</c:v>
              </c:pt>
              <c:pt idx="557">
                <c:v>42627</c:v>
              </c:pt>
              <c:pt idx="558">
                <c:v>42628</c:v>
              </c:pt>
              <c:pt idx="559">
                <c:v>42629</c:v>
              </c:pt>
              <c:pt idx="560">
                <c:v>42632</c:v>
              </c:pt>
              <c:pt idx="561">
                <c:v>42633</c:v>
              </c:pt>
              <c:pt idx="562">
                <c:v>42634</c:v>
              </c:pt>
              <c:pt idx="563">
                <c:v>42635</c:v>
              </c:pt>
              <c:pt idx="564">
                <c:v>42636</c:v>
              </c:pt>
              <c:pt idx="565">
                <c:v>42639</c:v>
              </c:pt>
              <c:pt idx="566">
                <c:v>42640</c:v>
              </c:pt>
              <c:pt idx="567">
                <c:v>42641</c:v>
              </c:pt>
              <c:pt idx="568">
                <c:v>42642</c:v>
              </c:pt>
              <c:pt idx="569">
                <c:v>42643</c:v>
              </c:pt>
              <c:pt idx="570">
                <c:v>42646</c:v>
              </c:pt>
              <c:pt idx="571">
                <c:v>42647</c:v>
              </c:pt>
              <c:pt idx="572">
                <c:v>42648</c:v>
              </c:pt>
              <c:pt idx="573">
                <c:v>42649</c:v>
              </c:pt>
              <c:pt idx="574">
                <c:v>42650</c:v>
              </c:pt>
              <c:pt idx="575">
                <c:v>42653</c:v>
              </c:pt>
              <c:pt idx="576">
                <c:v>42654</c:v>
              </c:pt>
              <c:pt idx="577">
                <c:v>42655</c:v>
              </c:pt>
              <c:pt idx="578">
                <c:v>42656</c:v>
              </c:pt>
              <c:pt idx="579">
                <c:v>42657</c:v>
              </c:pt>
              <c:pt idx="580">
                <c:v>42660</c:v>
              </c:pt>
              <c:pt idx="581">
                <c:v>42661</c:v>
              </c:pt>
              <c:pt idx="582">
                <c:v>42662</c:v>
              </c:pt>
              <c:pt idx="583">
                <c:v>42663</c:v>
              </c:pt>
              <c:pt idx="584">
                <c:v>42664</c:v>
              </c:pt>
              <c:pt idx="585">
                <c:v>42667</c:v>
              </c:pt>
              <c:pt idx="586">
                <c:v>42668</c:v>
              </c:pt>
              <c:pt idx="587">
                <c:v>42669</c:v>
              </c:pt>
              <c:pt idx="588">
                <c:v>42670</c:v>
              </c:pt>
              <c:pt idx="589">
                <c:v>42671</c:v>
              </c:pt>
              <c:pt idx="590">
                <c:v>42674</c:v>
              </c:pt>
              <c:pt idx="591">
                <c:v>42675</c:v>
              </c:pt>
              <c:pt idx="592">
                <c:v>42676</c:v>
              </c:pt>
              <c:pt idx="593">
                <c:v>42677</c:v>
              </c:pt>
              <c:pt idx="594">
                <c:v>42678</c:v>
              </c:pt>
              <c:pt idx="595">
                <c:v>42681</c:v>
              </c:pt>
              <c:pt idx="596">
                <c:v>42682</c:v>
              </c:pt>
              <c:pt idx="597">
                <c:v>42683</c:v>
              </c:pt>
              <c:pt idx="598">
                <c:v>42684</c:v>
              </c:pt>
              <c:pt idx="599">
                <c:v>42685</c:v>
              </c:pt>
              <c:pt idx="600">
                <c:v>42688</c:v>
              </c:pt>
              <c:pt idx="601">
                <c:v>42689</c:v>
              </c:pt>
              <c:pt idx="602">
                <c:v>42690</c:v>
              </c:pt>
              <c:pt idx="603">
                <c:v>42691</c:v>
              </c:pt>
              <c:pt idx="604">
                <c:v>42692</c:v>
              </c:pt>
              <c:pt idx="605">
                <c:v>42695</c:v>
              </c:pt>
              <c:pt idx="606">
                <c:v>42696</c:v>
              </c:pt>
              <c:pt idx="607">
                <c:v>42697</c:v>
              </c:pt>
              <c:pt idx="608">
                <c:v>42698</c:v>
              </c:pt>
              <c:pt idx="609">
                <c:v>42699</c:v>
              </c:pt>
              <c:pt idx="610">
                <c:v>42702</c:v>
              </c:pt>
              <c:pt idx="611">
                <c:v>42703</c:v>
              </c:pt>
              <c:pt idx="612">
                <c:v>42704</c:v>
              </c:pt>
              <c:pt idx="613">
                <c:v>42705</c:v>
              </c:pt>
              <c:pt idx="614">
                <c:v>42706</c:v>
              </c:pt>
              <c:pt idx="615">
                <c:v>42709</c:v>
              </c:pt>
              <c:pt idx="616">
                <c:v>42710</c:v>
              </c:pt>
              <c:pt idx="617">
                <c:v>42711</c:v>
              </c:pt>
              <c:pt idx="618">
                <c:v>42712</c:v>
              </c:pt>
              <c:pt idx="619">
                <c:v>42713</c:v>
              </c:pt>
              <c:pt idx="620">
                <c:v>42716</c:v>
              </c:pt>
              <c:pt idx="621">
                <c:v>42717</c:v>
              </c:pt>
              <c:pt idx="622">
                <c:v>42718</c:v>
              </c:pt>
              <c:pt idx="623">
                <c:v>42719</c:v>
              </c:pt>
              <c:pt idx="624">
                <c:v>42720</c:v>
              </c:pt>
              <c:pt idx="625">
                <c:v>42723</c:v>
              </c:pt>
              <c:pt idx="626">
                <c:v>42724</c:v>
              </c:pt>
              <c:pt idx="627">
                <c:v>42725</c:v>
              </c:pt>
              <c:pt idx="628">
                <c:v>42726</c:v>
              </c:pt>
              <c:pt idx="629">
                <c:v>42727</c:v>
              </c:pt>
              <c:pt idx="630">
                <c:v>42732</c:v>
              </c:pt>
              <c:pt idx="631">
                <c:v>42733</c:v>
              </c:pt>
              <c:pt idx="632">
                <c:v>42734</c:v>
              </c:pt>
              <c:pt idx="633">
                <c:v>42738</c:v>
              </c:pt>
              <c:pt idx="634">
                <c:v>42739</c:v>
              </c:pt>
              <c:pt idx="635">
                <c:v>42740</c:v>
              </c:pt>
              <c:pt idx="636">
                <c:v>42741</c:v>
              </c:pt>
              <c:pt idx="637">
                <c:v>42744</c:v>
              </c:pt>
              <c:pt idx="638">
                <c:v>42745</c:v>
              </c:pt>
              <c:pt idx="639">
                <c:v>42746</c:v>
              </c:pt>
              <c:pt idx="640">
                <c:v>42747</c:v>
              </c:pt>
              <c:pt idx="641">
                <c:v>42748</c:v>
              </c:pt>
              <c:pt idx="642">
                <c:v>42751</c:v>
              </c:pt>
              <c:pt idx="643">
                <c:v>42752</c:v>
              </c:pt>
              <c:pt idx="644">
                <c:v>42753</c:v>
              </c:pt>
              <c:pt idx="645">
                <c:v>42754</c:v>
              </c:pt>
              <c:pt idx="646">
                <c:v>42755</c:v>
              </c:pt>
              <c:pt idx="647">
                <c:v>42758</c:v>
              </c:pt>
              <c:pt idx="648">
                <c:v>42759</c:v>
              </c:pt>
              <c:pt idx="649">
                <c:v>42760</c:v>
              </c:pt>
              <c:pt idx="650">
                <c:v>42762</c:v>
              </c:pt>
              <c:pt idx="651">
                <c:v>42765</c:v>
              </c:pt>
              <c:pt idx="652">
                <c:v>42766</c:v>
              </c:pt>
              <c:pt idx="653">
                <c:v>42767</c:v>
              </c:pt>
              <c:pt idx="654">
                <c:v>42768</c:v>
              </c:pt>
              <c:pt idx="655">
                <c:v>42769</c:v>
              </c:pt>
              <c:pt idx="656">
                <c:v>42772</c:v>
              </c:pt>
              <c:pt idx="657">
                <c:v>42773</c:v>
              </c:pt>
              <c:pt idx="658">
                <c:v>42774</c:v>
              </c:pt>
              <c:pt idx="659">
                <c:v>42775</c:v>
              </c:pt>
              <c:pt idx="660">
                <c:v>42776</c:v>
              </c:pt>
              <c:pt idx="661">
                <c:v>42779</c:v>
              </c:pt>
              <c:pt idx="662">
                <c:v>42780</c:v>
              </c:pt>
              <c:pt idx="663">
                <c:v>42781</c:v>
              </c:pt>
              <c:pt idx="664">
                <c:v>42782</c:v>
              </c:pt>
              <c:pt idx="665">
                <c:v>42783</c:v>
              </c:pt>
              <c:pt idx="666">
                <c:v>42786</c:v>
              </c:pt>
              <c:pt idx="667">
                <c:v>42787</c:v>
              </c:pt>
              <c:pt idx="668">
                <c:v>42788</c:v>
              </c:pt>
              <c:pt idx="669">
                <c:v>42789</c:v>
              </c:pt>
              <c:pt idx="670">
                <c:v>42790</c:v>
              </c:pt>
              <c:pt idx="671">
                <c:v>42793</c:v>
              </c:pt>
              <c:pt idx="672">
                <c:v>42794</c:v>
              </c:pt>
              <c:pt idx="673">
                <c:v>42795</c:v>
              </c:pt>
              <c:pt idx="674">
                <c:v>42796</c:v>
              </c:pt>
              <c:pt idx="675">
                <c:v>42797</c:v>
              </c:pt>
              <c:pt idx="676">
                <c:v>42800</c:v>
              </c:pt>
              <c:pt idx="677">
                <c:v>42801</c:v>
              </c:pt>
              <c:pt idx="678">
                <c:v>42802</c:v>
              </c:pt>
              <c:pt idx="679">
                <c:v>42803</c:v>
              </c:pt>
              <c:pt idx="680">
                <c:v>42804</c:v>
              </c:pt>
              <c:pt idx="681">
                <c:v>42807</c:v>
              </c:pt>
              <c:pt idx="682">
                <c:v>42808</c:v>
              </c:pt>
              <c:pt idx="683">
                <c:v>42809</c:v>
              </c:pt>
              <c:pt idx="684">
                <c:v>42810</c:v>
              </c:pt>
              <c:pt idx="685">
                <c:v>42811</c:v>
              </c:pt>
              <c:pt idx="686">
                <c:v>42814</c:v>
              </c:pt>
              <c:pt idx="687">
                <c:v>42815</c:v>
              </c:pt>
              <c:pt idx="688">
                <c:v>42816</c:v>
              </c:pt>
              <c:pt idx="689">
                <c:v>42817</c:v>
              </c:pt>
              <c:pt idx="690">
                <c:v>42818</c:v>
              </c:pt>
              <c:pt idx="691">
                <c:v>42821</c:v>
              </c:pt>
              <c:pt idx="692">
                <c:v>42822</c:v>
              </c:pt>
              <c:pt idx="693">
                <c:v>42823</c:v>
              </c:pt>
              <c:pt idx="694">
                <c:v>42824</c:v>
              </c:pt>
              <c:pt idx="695">
                <c:v>42825</c:v>
              </c:pt>
              <c:pt idx="696">
                <c:v>42828</c:v>
              </c:pt>
              <c:pt idx="697">
                <c:v>42829</c:v>
              </c:pt>
              <c:pt idx="698">
                <c:v>42830</c:v>
              </c:pt>
              <c:pt idx="699">
                <c:v>42831</c:v>
              </c:pt>
              <c:pt idx="700">
                <c:v>42832</c:v>
              </c:pt>
              <c:pt idx="701">
                <c:v>42835</c:v>
              </c:pt>
              <c:pt idx="702">
                <c:v>42836</c:v>
              </c:pt>
              <c:pt idx="703">
                <c:v>42837</c:v>
              </c:pt>
              <c:pt idx="704">
                <c:v>42838</c:v>
              </c:pt>
              <c:pt idx="705">
                <c:v>42843</c:v>
              </c:pt>
              <c:pt idx="706">
                <c:v>42844</c:v>
              </c:pt>
              <c:pt idx="707">
                <c:v>42845</c:v>
              </c:pt>
              <c:pt idx="708">
                <c:v>42846</c:v>
              </c:pt>
              <c:pt idx="709">
                <c:v>42849</c:v>
              </c:pt>
              <c:pt idx="710">
                <c:v>42851</c:v>
              </c:pt>
              <c:pt idx="711">
                <c:v>42852</c:v>
              </c:pt>
              <c:pt idx="712">
                <c:v>42853</c:v>
              </c:pt>
              <c:pt idx="713">
                <c:v>42856</c:v>
              </c:pt>
              <c:pt idx="714">
                <c:v>42857</c:v>
              </c:pt>
              <c:pt idx="715">
                <c:v>42858</c:v>
              </c:pt>
              <c:pt idx="716">
                <c:v>42859</c:v>
              </c:pt>
              <c:pt idx="717">
                <c:v>42860</c:v>
              </c:pt>
              <c:pt idx="718">
                <c:v>42863</c:v>
              </c:pt>
              <c:pt idx="719">
                <c:v>42864</c:v>
              </c:pt>
              <c:pt idx="720">
                <c:v>42865</c:v>
              </c:pt>
              <c:pt idx="721">
                <c:v>42866</c:v>
              </c:pt>
              <c:pt idx="722">
                <c:v>42867</c:v>
              </c:pt>
              <c:pt idx="723">
                <c:v>42870</c:v>
              </c:pt>
              <c:pt idx="724">
                <c:v>42871</c:v>
              </c:pt>
              <c:pt idx="725">
                <c:v>42872</c:v>
              </c:pt>
              <c:pt idx="726">
                <c:v>42873</c:v>
              </c:pt>
              <c:pt idx="727">
                <c:v>42874</c:v>
              </c:pt>
              <c:pt idx="728">
                <c:v>42877</c:v>
              </c:pt>
              <c:pt idx="729">
                <c:v>42878</c:v>
              </c:pt>
              <c:pt idx="730">
                <c:v>42879</c:v>
              </c:pt>
              <c:pt idx="731">
                <c:v>42880</c:v>
              </c:pt>
              <c:pt idx="732">
                <c:v>42881</c:v>
              </c:pt>
              <c:pt idx="733">
                <c:v>42884</c:v>
              </c:pt>
              <c:pt idx="734">
                <c:v>42885</c:v>
              </c:pt>
              <c:pt idx="735">
                <c:v>42886</c:v>
              </c:pt>
              <c:pt idx="736">
                <c:v>42887</c:v>
              </c:pt>
              <c:pt idx="737">
                <c:v>42888</c:v>
              </c:pt>
              <c:pt idx="738">
                <c:v>42891</c:v>
              </c:pt>
              <c:pt idx="739">
                <c:v>42892</c:v>
              </c:pt>
              <c:pt idx="740">
                <c:v>42893</c:v>
              </c:pt>
              <c:pt idx="741">
                <c:v>42894</c:v>
              </c:pt>
              <c:pt idx="742">
                <c:v>42895</c:v>
              </c:pt>
              <c:pt idx="743">
                <c:v>42899</c:v>
              </c:pt>
              <c:pt idx="744">
                <c:v>42900</c:v>
              </c:pt>
              <c:pt idx="745">
                <c:v>42901</c:v>
              </c:pt>
              <c:pt idx="746">
                <c:v>42902</c:v>
              </c:pt>
              <c:pt idx="747">
                <c:v>42905</c:v>
              </c:pt>
              <c:pt idx="748">
                <c:v>42906</c:v>
              </c:pt>
              <c:pt idx="749">
                <c:v>42907</c:v>
              </c:pt>
              <c:pt idx="750">
                <c:v>42908</c:v>
              </c:pt>
              <c:pt idx="751">
                <c:v>42909</c:v>
              </c:pt>
              <c:pt idx="752">
                <c:v>42912</c:v>
              </c:pt>
              <c:pt idx="753">
                <c:v>42913</c:v>
              </c:pt>
              <c:pt idx="754">
                <c:v>42914</c:v>
              </c:pt>
              <c:pt idx="755">
                <c:v>42915</c:v>
              </c:pt>
              <c:pt idx="756">
                <c:v>42916</c:v>
              </c:pt>
              <c:pt idx="757">
                <c:v>42919</c:v>
              </c:pt>
              <c:pt idx="758">
                <c:v>42920</c:v>
              </c:pt>
              <c:pt idx="759">
                <c:v>42921</c:v>
              </c:pt>
              <c:pt idx="760">
                <c:v>42922</c:v>
              </c:pt>
              <c:pt idx="761">
                <c:v>42923</c:v>
              </c:pt>
              <c:pt idx="762">
                <c:v>42926</c:v>
              </c:pt>
              <c:pt idx="763">
                <c:v>42927</c:v>
              </c:pt>
              <c:pt idx="764">
                <c:v>42928</c:v>
              </c:pt>
              <c:pt idx="765">
                <c:v>42929</c:v>
              </c:pt>
              <c:pt idx="766">
                <c:v>42930</c:v>
              </c:pt>
              <c:pt idx="767">
                <c:v>42933</c:v>
              </c:pt>
              <c:pt idx="768">
                <c:v>42934</c:v>
              </c:pt>
              <c:pt idx="769">
                <c:v>42935</c:v>
              </c:pt>
              <c:pt idx="770">
                <c:v>42936</c:v>
              </c:pt>
              <c:pt idx="771">
                <c:v>42937</c:v>
              </c:pt>
              <c:pt idx="772">
                <c:v>42940</c:v>
              </c:pt>
              <c:pt idx="773">
                <c:v>42941</c:v>
              </c:pt>
              <c:pt idx="774">
                <c:v>42942</c:v>
              </c:pt>
              <c:pt idx="775">
                <c:v>42943</c:v>
              </c:pt>
              <c:pt idx="776">
                <c:v>42944</c:v>
              </c:pt>
              <c:pt idx="777">
                <c:v>42947</c:v>
              </c:pt>
              <c:pt idx="778">
                <c:v>42948</c:v>
              </c:pt>
              <c:pt idx="779">
                <c:v>42949</c:v>
              </c:pt>
              <c:pt idx="780">
                <c:v>42950</c:v>
              </c:pt>
              <c:pt idx="781">
                <c:v>42951</c:v>
              </c:pt>
              <c:pt idx="782">
                <c:v>42954</c:v>
              </c:pt>
              <c:pt idx="783">
                <c:v>42955</c:v>
              </c:pt>
              <c:pt idx="784">
                <c:v>42956</c:v>
              </c:pt>
              <c:pt idx="785">
                <c:v>42957</c:v>
              </c:pt>
              <c:pt idx="786">
                <c:v>42958</c:v>
              </c:pt>
              <c:pt idx="787">
                <c:v>42961</c:v>
              </c:pt>
              <c:pt idx="788">
                <c:v>42962</c:v>
              </c:pt>
              <c:pt idx="789">
                <c:v>42963</c:v>
              </c:pt>
              <c:pt idx="790">
                <c:v>42964</c:v>
              </c:pt>
              <c:pt idx="791">
                <c:v>42965</c:v>
              </c:pt>
              <c:pt idx="792">
                <c:v>42968</c:v>
              </c:pt>
              <c:pt idx="793">
                <c:v>42969</c:v>
              </c:pt>
              <c:pt idx="794">
                <c:v>42970</c:v>
              </c:pt>
              <c:pt idx="795">
                <c:v>42971</c:v>
              </c:pt>
              <c:pt idx="796">
                <c:v>42972</c:v>
              </c:pt>
              <c:pt idx="797">
                <c:v>42975</c:v>
              </c:pt>
              <c:pt idx="798">
                <c:v>42976</c:v>
              </c:pt>
              <c:pt idx="799">
                <c:v>42977</c:v>
              </c:pt>
              <c:pt idx="800">
                <c:v>42978</c:v>
              </c:pt>
              <c:pt idx="801">
                <c:v>42979</c:v>
              </c:pt>
              <c:pt idx="802">
                <c:v>42982</c:v>
              </c:pt>
              <c:pt idx="803">
                <c:v>42983</c:v>
              </c:pt>
              <c:pt idx="804">
                <c:v>42984</c:v>
              </c:pt>
              <c:pt idx="805">
                <c:v>42985</c:v>
              </c:pt>
              <c:pt idx="806">
                <c:v>42986</c:v>
              </c:pt>
              <c:pt idx="807">
                <c:v>42989</c:v>
              </c:pt>
              <c:pt idx="808">
                <c:v>42990</c:v>
              </c:pt>
              <c:pt idx="809">
                <c:v>42991</c:v>
              </c:pt>
              <c:pt idx="810">
                <c:v>42992</c:v>
              </c:pt>
              <c:pt idx="811">
                <c:v>42993</c:v>
              </c:pt>
              <c:pt idx="812">
                <c:v>42996</c:v>
              </c:pt>
              <c:pt idx="813">
                <c:v>42997</c:v>
              </c:pt>
              <c:pt idx="814">
                <c:v>42998</c:v>
              </c:pt>
              <c:pt idx="815">
                <c:v>42999</c:v>
              </c:pt>
              <c:pt idx="816">
                <c:v>43000</c:v>
              </c:pt>
              <c:pt idx="817">
                <c:v>43003</c:v>
              </c:pt>
              <c:pt idx="818">
                <c:v>43004</c:v>
              </c:pt>
              <c:pt idx="819">
                <c:v>43005</c:v>
              </c:pt>
              <c:pt idx="820">
                <c:v>43006</c:v>
              </c:pt>
              <c:pt idx="821">
                <c:v>43007</c:v>
              </c:pt>
              <c:pt idx="822">
                <c:v>43010</c:v>
              </c:pt>
              <c:pt idx="823">
                <c:v>43011</c:v>
              </c:pt>
              <c:pt idx="824">
                <c:v>43012</c:v>
              </c:pt>
              <c:pt idx="825">
                <c:v>43013</c:v>
              </c:pt>
              <c:pt idx="826">
                <c:v>43014</c:v>
              </c:pt>
              <c:pt idx="827">
                <c:v>43017</c:v>
              </c:pt>
              <c:pt idx="828">
                <c:v>43018</c:v>
              </c:pt>
              <c:pt idx="829">
                <c:v>43019</c:v>
              </c:pt>
              <c:pt idx="830">
                <c:v>43020</c:v>
              </c:pt>
              <c:pt idx="831">
                <c:v>43021</c:v>
              </c:pt>
              <c:pt idx="832">
                <c:v>43024</c:v>
              </c:pt>
              <c:pt idx="833">
                <c:v>43025</c:v>
              </c:pt>
              <c:pt idx="834">
                <c:v>43026</c:v>
              </c:pt>
              <c:pt idx="835">
                <c:v>43027</c:v>
              </c:pt>
              <c:pt idx="836">
                <c:v>43028</c:v>
              </c:pt>
              <c:pt idx="837">
                <c:v>43031</c:v>
              </c:pt>
              <c:pt idx="838">
                <c:v>43032</c:v>
              </c:pt>
              <c:pt idx="839">
                <c:v>43033</c:v>
              </c:pt>
              <c:pt idx="840">
                <c:v>43034</c:v>
              </c:pt>
              <c:pt idx="841">
                <c:v>43035</c:v>
              </c:pt>
              <c:pt idx="842">
                <c:v>43038</c:v>
              </c:pt>
              <c:pt idx="843">
                <c:v>43039</c:v>
              </c:pt>
              <c:pt idx="844">
                <c:v>43040</c:v>
              </c:pt>
              <c:pt idx="845">
                <c:v>43041</c:v>
              </c:pt>
              <c:pt idx="846">
                <c:v>43042</c:v>
              </c:pt>
              <c:pt idx="847">
                <c:v>43045</c:v>
              </c:pt>
              <c:pt idx="848">
                <c:v>43046</c:v>
              </c:pt>
              <c:pt idx="849">
                <c:v>43047</c:v>
              </c:pt>
              <c:pt idx="850">
                <c:v>43048</c:v>
              </c:pt>
              <c:pt idx="851">
                <c:v>43049</c:v>
              </c:pt>
              <c:pt idx="852">
                <c:v>43052</c:v>
              </c:pt>
              <c:pt idx="853">
                <c:v>43053</c:v>
              </c:pt>
              <c:pt idx="854">
                <c:v>43054</c:v>
              </c:pt>
              <c:pt idx="855">
                <c:v>43055</c:v>
              </c:pt>
              <c:pt idx="856">
                <c:v>43056</c:v>
              </c:pt>
              <c:pt idx="857">
                <c:v>43059</c:v>
              </c:pt>
              <c:pt idx="858">
                <c:v>43060</c:v>
              </c:pt>
              <c:pt idx="859">
                <c:v>43061</c:v>
              </c:pt>
              <c:pt idx="860">
                <c:v>43062</c:v>
              </c:pt>
              <c:pt idx="861">
                <c:v>43063</c:v>
              </c:pt>
              <c:pt idx="862">
                <c:v>43066</c:v>
              </c:pt>
              <c:pt idx="863">
                <c:v>43067</c:v>
              </c:pt>
              <c:pt idx="864">
                <c:v>43068</c:v>
              </c:pt>
              <c:pt idx="865">
                <c:v>43069</c:v>
              </c:pt>
              <c:pt idx="866">
                <c:v>43070</c:v>
              </c:pt>
              <c:pt idx="867">
                <c:v>43073</c:v>
              </c:pt>
              <c:pt idx="868">
                <c:v>43074</c:v>
              </c:pt>
              <c:pt idx="869">
                <c:v>43075</c:v>
              </c:pt>
              <c:pt idx="870">
                <c:v>43076</c:v>
              </c:pt>
              <c:pt idx="871">
                <c:v>43077</c:v>
              </c:pt>
              <c:pt idx="872">
                <c:v>43080</c:v>
              </c:pt>
              <c:pt idx="873">
                <c:v>43081</c:v>
              </c:pt>
              <c:pt idx="874">
                <c:v>43082</c:v>
              </c:pt>
              <c:pt idx="875">
                <c:v>43083</c:v>
              </c:pt>
              <c:pt idx="876">
                <c:v>43084</c:v>
              </c:pt>
              <c:pt idx="877">
                <c:v>43087</c:v>
              </c:pt>
              <c:pt idx="878">
                <c:v>43088</c:v>
              </c:pt>
              <c:pt idx="879">
                <c:v>43089</c:v>
              </c:pt>
              <c:pt idx="880">
                <c:v>43090</c:v>
              </c:pt>
              <c:pt idx="881">
                <c:v>43091</c:v>
              </c:pt>
              <c:pt idx="882">
                <c:v>43096</c:v>
              </c:pt>
              <c:pt idx="883">
                <c:v>43097</c:v>
              </c:pt>
              <c:pt idx="884">
                <c:v>43098</c:v>
              </c:pt>
              <c:pt idx="885">
                <c:v>43102</c:v>
              </c:pt>
              <c:pt idx="886">
                <c:v>43103</c:v>
              </c:pt>
              <c:pt idx="887">
                <c:v>43104</c:v>
              </c:pt>
              <c:pt idx="888">
                <c:v>43105</c:v>
              </c:pt>
              <c:pt idx="889">
                <c:v>43108</c:v>
              </c:pt>
              <c:pt idx="890">
                <c:v>43109</c:v>
              </c:pt>
              <c:pt idx="891">
                <c:v>43110</c:v>
              </c:pt>
              <c:pt idx="892">
                <c:v>43111</c:v>
              </c:pt>
              <c:pt idx="893">
                <c:v>43112</c:v>
              </c:pt>
              <c:pt idx="894">
                <c:v>43115</c:v>
              </c:pt>
              <c:pt idx="895">
                <c:v>43116</c:v>
              </c:pt>
              <c:pt idx="896">
                <c:v>43117</c:v>
              </c:pt>
              <c:pt idx="897">
                <c:v>43118</c:v>
              </c:pt>
              <c:pt idx="898">
                <c:v>43119</c:v>
              </c:pt>
              <c:pt idx="899">
                <c:v>43122</c:v>
              </c:pt>
              <c:pt idx="900">
                <c:v>43123</c:v>
              </c:pt>
              <c:pt idx="901">
                <c:v>43124</c:v>
              </c:pt>
              <c:pt idx="902">
                <c:v>43125</c:v>
              </c:pt>
              <c:pt idx="903">
                <c:v>43129</c:v>
              </c:pt>
              <c:pt idx="904">
                <c:v>43130</c:v>
              </c:pt>
              <c:pt idx="905">
                <c:v>43131</c:v>
              </c:pt>
              <c:pt idx="906">
                <c:v>43132</c:v>
              </c:pt>
              <c:pt idx="907">
                <c:v>43133</c:v>
              </c:pt>
              <c:pt idx="908">
                <c:v>43136</c:v>
              </c:pt>
              <c:pt idx="909">
                <c:v>43137</c:v>
              </c:pt>
              <c:pt idx="910">
                <c:v>43138</c:v>
              </c:pt>
              <c:pt idx="911">
                <c:v>43139</c:v>
              </c:pt>
              <c:pt idx="912">
                <c:v>43140</c:v>
              </c:pt>
              <c:pt idx="913">
                <c:v>43143</c:v>
              </c:pt>
              <c:pt idx="914">
                <c:v>43144</c:v>
              </c:pt>
              <c:pt idx="915">
                <c:v>43145</c:v>
              </c:pt>
              <c:pt idx="916">
                <c:v>43146</c:v>
              </c:pt>
              <c:pt idx="917">
                <c:v>43147</c:v>
              </c:pt>
              <c:pt idx="918">
                <c:v>43150</c:v>
              </c:pt>
              <c:pt idx="919">
                <c:v>43151</c:v>
              </c:pt>
              <c:pt idx="920">
                <c:v>43152</c:v>
              </c:pt>
              <c:pt idx="921">
                <c:v>43153</c:v>
              </c:pt>
              <c:pt idx="922">
                <c:v>43154</c:v>
              </c:pt>
              <c:pt idx="923">
                <c:v>43157</c:v>
              </c:pt>
              <c:pt idx="924">
                <c:v>43158</c:v>
              </c:pt>
              <c:pt idx="925">
                <c:v>43159</c:v>
              </c:pt>
              <c:pt idx="926">
                <c:v>43160</c:v>
              </c:pt>
              <c:pt idx="927">
                <c:v>43161</c:v>
              </c:pt>
              <c:pt idx="928">
                <c:v>43164</c:v>
              </c:pt>
              <c:pt idx="929">
                <c:v>43165</c:v>
              </c:pt>
              <c:pt idx="930">
                <c:v>43166</c:v>
              </c:pt>
              <c:pt idx="931">
                <c:v>43167</c:v>
              </c:pt>
              <c:pt idx="932">
                <c:v>43168</c:v>
              </c:pt>
              <c:pt idx="933">
                <c:v>43171</c:v>
              </c:pt>
              <c:pt idx="934">
                <c:v>43172</c:v>
              </c:pt>
              <c:pt idx="935">
                <c:v>43173</c:v>
              </c:pt>
              <c:pt idx="936">
                <c:v>43174</c:v>
              </c:pt>
              <c:pt idx="937">
                <c:v>43175</c:v>
              </c:pt>
              <c:pt idx="938">
                <c:v>43178</c:v>
              </c:pt>
              <c:pt idx="939">
                <c:v>43179</c:v>
              </c:pt>
              <c:pt idx="940">
                <c:v>43180</c:v>
              </c:pt>
              <c:pt idx="941">
                <c:v>43181</c:v>
              </c:pt>
              <c:pt idx="942">
                <c:v>43182</c:v>
              </c:pt>
              <c:pt idx="943">
                <c:v>43185</c:v>
              </c:pt>
              <c:pt idx="944">
                <c:v>43186</c:v>
              </c:pt>
              <c:pt idx="945">
                <c:v>43187</c:v>
              </c:pt>
              <c:pt idx="946">
                <c:v>43188</c:v>
              </c:pt>
              <c:pt idx="947">
                <c:v>43193</c:v>
              </c:pt>
              <c:pt idx="948">
                <c:v>43194</c:v>
              </c:pt>
              <c:pt idx="949">
                <c:v>43195</c:v>
              </c:pt>
              <c:pt idx="950">
                <c:v>43196</c:v>
              </c:pt>
              <c:pt idx="951">
                <c:v>43199</c:v>
              </c:pt>
              <c:pt idx="952">
                <c:v>43200</c:v>
              </c:pt>
              <c:pt idx="953">
                <c:v>43201</c:v>
              </c:pt>
              <c:pt idx="954">
                <c:v>43202</c:v>
              </c:pt>
              <c:pt idx="955">
                <c:v>43203</c:v>
              </c:pt>
              <c:pt idx="956">
                <c:v>43206</c:v>
              </c:pt>
              <c:pt idx="957">
                <c:v>43207</c:v>
              </c:pt>
              <c:pt idx="958">
                <c:v>43208</c:v>
              </c:pt>
              <c:pt idx="959">
                <c:v>43209</c:v>
              </c:pt>
              <c:pt idx="960">
                <c:v>43210</c:v>
              </c:pt>
              <c:pt idx="961">
                <c:v>43213</c:v>
              </c:pt>
              <c:pt idx="962">
                <c:v>43214</c:v>
              </c:pt>
              <c:pt idx="963">
                <c:v>43216</c:v>
              </c:pt>
              <c:pt idx="964">
                <c:v>43217</c:v>
              </c:pt>
              <c:pt idx="965">
                <c:v>43220</c:v>
              </c:pt>
              <c:pt idx="966">
                <c:v>43221</c:v>
              </c:pt>
              <c:pt idx="967">
                <c:v>43222</c:v>
              </c:pt>
              <c:pt idx="968">
                <c:v>43223</c:v>
              </c:pt>
              <c:pt idx="969">
                <c:v>43224</c:v>
              </c:pt>
              <c:pt idx="970">
                <c:v>43227</c:v>
              </c:pt>
              <c:pt idx="971">
                <c:v>43228</c:v>
              </c:pt>
              <c:pt idx="972">
                <c:v>43229</c:v>
              </c:pt>
              <c:pt idx="973">
                <c:v>43230</c:v>
              </c:pt>
              <c:pt idx="974">
                <c:v>43231</c:v>
              </c:pt>
              <c:pt idx="975">
                <c:v>43234</c:v>
              </c:pt>
              <c:pt idx="976">
                <c:v>43235</c:v>
              </c:pt>
              <c:pt idx="977">
                <c:v>43236</c:v>
              </c:pt>
              <c:pt idx="978">
                <c:v>43237</c:v>
              </c:pt>
              <c:pt idx="979">
                <c:v>43238</c:v>
              </c:pt>
              <c:pt idx="980">
                <c:v>43241</c:v>
              </c:pt>
              <c:pt idx="981">
                <c:v>43242</c:v>
              </c:pt>
              <c:pt idx="982">
                <c:v>43243</c:v>
              </c:pt>
              <c:pt idx="983">
                <c:v>43244</c:v>
              </c:pt>
              <c:pt idx="984">
                <c:v>43245</c:v>
              </c:pt>
              <c:pt idx="985">
                <c:v>43248</c:v>
              </c:pt>
              <c:pt idx="986">
                <c:v>43249</c:v>
              </c:pt>
              <c:pt idx="987">
                <c:v>43250</c:v>
              </c:pt>
              <c:pt idx="988">
                <c:v>43251</c:v>
              </c:pt>
              <c:pt idx="989">
                <c:v>43252</c:v>
              </c:pt>
              <c:pt idx="990">
                <c:v>43255</c:v>
              </c:pt>
              <c:pt idx="991">
                <c:v>43256</c:v>
              </c:pt>
              <c:pt idx="992">
                <c:v>43257</c:v>
              </c:pt>
              <c:pt idx="993">
                <c:v>43258</c:v>
              </c:pt>
              <c:pt idx="994">
                <c:v>43259</c:v>
              </c:pt>
              <c:pt idx="995">
                <c:v>43263</c:v>
              </c:pt>
              <c:pt idx="996">
                <c:v>43264</c:v>
              </c:pt>
              <c:pt idx="997">
                <c:v>43265</c:v>
              </c:pt>
              <c:pt idx="998">
                <c:v>43266</c:v>
              </c:pt>
              <c:pt idx="999">
                <c:v>43269</c:v>
              </c:pt>
              <c:pt idx="1000">
                <c:v>43270</c:v>
              </c:pt>
              <c:pt idx="1001">
                <c:v>43271</c:v>
              </c:pt>
              <c:pt idx="1002">
                <c:v>43272</c:v>
              </c:pt>
              <c:pt idx="1003">
                <c:v>43273</c:v>
              </c:pt>
              <c:pt idx="1004">
                <c:v>43276</c:v>
              </c:pt>
              <c:pt idx="1005">
                <c:v>43277</c:v>
              </c:pt>
              <c:pt idx="1006">
                <c:v>43278</c:v>
              </c:pt>
              <c:pt idx="1007">
                <c:v>43279</c:v>
              </c:pt>
              <c:pt idx="1008">
                <c:v>43280</c:v>
              </c:pt>
              <c:pt idx="1009">
                <c:v>43283</c:v>
              </c:pt>
              <c:pt idx="1010">
                <c:v>43284</c:v>
              </c:pt>
              <c:pt idx="1011">
                <c:v>43285</c:v>
              </c:pt>
              <c:pt idx="1012">
                <c:v>43286</c:v>
              </c:pt>
              <c:pt idx="1013">
                <c:v>43287</c:v>
              </c:pt>
              <c:pt idx="1014">
                <c:v>43290</c:v>
              </c:pt>
              <c:pt idx="1015">
                <c:v>43291</c:v>
              </c:pt>
              <c:pt idx="1016">
                <c:v>43292</c:v>
              </c:pt>
              <c:pt idx="1017">
                <c:v>43293</c:v>
              </c:pt>
              <c:pt idx="1018">
                <c:v>43294</c:v>
              </c:pt>
              <c:pt idx="1019">
                <c:v>43297</c:v>
              </c:pt>
              <c:pt idx="1020">
                <c:v>43298</c:v>
              </c:pt>
              <c:pt idx="1021">
                <c:v>43299</c:v>
              </c:pt>
              <c:pt idx="1022">
                <c:v>43300</c:v>
              </c:pt>
              <c:pt idx="1023">
                <c:v>43301</c:v>
              </c:pt>
              <c:pt idx="1024">
                <c:v>43304</c:v>
              </c:pt>
              <c:pt idx="1025">
                <c:v>43305</c:v>
              </c:pt>
              <c:pt idx="1026">
                <c:v>43306</c:v>
              </c:pt>
              <c:pt idx="1027">
                <c:v>43307</c:v>
              </c:pt>
              <c:pt idx="1028">
                <c:v>43308</c:v>
              </c:pt>
              <c:pt idx="1029">
                <c:v>43311</c:v>
              </c:pt>
              <c:pt idx="1030">
                <c:v>43312</c:v>
              </c:pt>
              <c:pt idx="1031">
                <c:v>43313</c:v>
              </c:pt>
              <c:pt idx="1032">
                <c:v>43314</c:v>
              </c:pt>
              <c:pt idx="1033">
                <c:v>43315</c:v>
              </c:pt>
              <c:pt idx="1034">
                <c:v>43318</c:v>
              </c:pt>
              <c:pt idx="1035">
                <c:v>43319</c:v>
              </c:pt>
              <c:pt idx="1036">
                <c:v>43320</c:v>
              </c:pt>
              <c:pt idx="1037">
                <c:v>43321</c:v>
              </c:pt>
              <c:pt idx="1038">
                <c:v>43322</c:v>
              </c:pt>
              <c:pt idx="1039">
                <c:v>43325</c:v>
              </c:pt>
              <c:pt idx="1040">
                <c:v>43326</c:v>
              </c:pt>
              <c:pt idx="1041">
                <c:v>43327</c:v>
              </c:pt>
              <c:pt idx="1042">
                <c:v>43328</c:v>
              </c:pt>
              <c:pt idx="1043">
                <c:v>43329</c:v>
              </c:pt>
              <c:pt idx="1044">
                <c:v>43332</c:v>
              </c:pt>
              <c:pt idx="1045">
                <c:v>43333</c:v>
              </c:pt>
              <c:pt idx="1046">
                <c:v>43334</c:v>
              </c:pt>
              <c:pt idx="1047">
                <c:v>43335</c:v>
              </c:pt>
              <c:pt idx="1048">
                <c:v>43336</c:v>
              </c:pt>
              <c:pt idx="1049">
                <c:v>43339</c:v>
              </c:pt>
              <c:pt idx="1050">
                <c:v>43340</c:v>
              </c:pt>
              <c:pt idx="1051">
                <c:v>43341</c:v>
              </c:pt>
              <c:pt idx="1052">
                <c:v>43342</c:v>
              </c:pt>
              <c:pt idx="1053">
                <c:v>43343</c:v>
              </c:pt>
              <c:pt idx="1054">
                <c:v>43346</c:v>
              </c:pt>
              <c:pt idx="1055">
                <c:v>43347</c:v>
              </c:pt>
              <c:pt idx="1056">
                <c:v>43348</c:v>
              </c:pt>
              <c:pt idx="1057">
                <c:v>43349</c:v>
              </c:pt>
              <c:pt idx="1058">
                <c:v>43350</c:v>
              </c:pt>
              <c:pt idx="1059">
                <c:v>43353</c:v>
              </c:pt>
              <c:pt idx="1060">
                <c:v>43354</c:v>
              </c:pt>
              <c:pt idx="1061">
                <c:v>43355</c:v>
              </c:pt>
              <c:pt idx="1062">
                <c:v>43356</c:v>
              </c:pt>
              <c:pt idx="1063">
                <c:v>43357</c:v>
              </c:pt>
              <c:pt idx="1064">
                <c:v>43360</c:v>
              </c:pt>
              <c:pt idx="1065">
                <c:v>43361</c:v>
              </c:pt>
              <c:pt idx="1066">
                <c:v>43362</c:v>
              </c:pt>
              <c:pt idx="1067">
                <c:v>43363</c:v>
              </c:pt>
              <c:pt idx="1068">
                <c:v>43364</c:v>
              </c:pt>
              <c:pt idx="1069">
                <c:v>43367</c:v>
              </c:pt>
              <c:pt idx="1070">
                <c:v>43368</c:v>
              </c:pt>
              <c:pt idx="1071">
                <c:v>43369</c:v>
              </c:pt>
              <c:pt idx="1072">
                <c:v>43370</c:v>
              </c:pt>
              <c:pt idx="1073">
                <c:v>43371</c:v>
              </c:pt>
              <c:pt idx="1074">
                <c:v>43374</c:v>
              </c:pt>
              <c:pt idx="1075">
                <c:v>43375</c:v>
              </c:pt>
              <c:pt idx="1076">
                <c:v>43376</c:v>
              </c:pt>
              <c:pt idx="1077">
                <c:v>43377</c:v>
              </c:pt>
              <c:pt idx="1078">
                <c:v>43378</c:v>
              </c:pt>
              <c:pt idx="1079">
                <c:v>43381</c:v>
              </c:pt>
              <c:pt idx="1080">
                <c:v>43382</c:v>
              </c:pt>
              <c:pt idx="1081">
                <c:v>43383</c:v>
              </c:pt>
              <c:pt idx="1082">
                <c:v>43384</c:v>
              </c:pt>
              <c:pt idx="1083">
                <c:v>43385</c:v>
              </c:pt>
              <c:pt idx="1084">
                <c:v>43388</c:v>
              </c:pt>
              <c:pt idx="1085">
                <c:v>43389</c:v>
              </c:pt>
              <c:pt idx="1086">
                <c:v>43390</c:v>
              </c:pt>
              <c:pt idx="1087">
                <c:v>43391</c:v>
              </c:pt>
              <c:pt idx="1088">
                <c:v>43392</c:v>
              </c:pt>
              <c:pt idx="1089">
                <c:v>43395</c:v>
              </c:pt>
              <c:pt idx="1090">
                <c:v>43396</c:v>
              </c:pt>
              <c:pt idx="1091">
                <c:v>43397</c:v>
              </c:pt>
              <c:pt idx="1092">
                <c:v>43398</c:v>
              </c:pt>
              <c:pt idx="1093">
                <c:v>43399</c:v>
              </c:pt>
              <c:pt idx="1094">
                <c:v>43402</c:v>
              </c:pt>
              <c:pt idx="1095">
                <c:v>43403</c:v>
              </c:pt>
              <c:pt idx="1096">
                <c:v>43404</c:v>
              </c:pt>
              <c:pt idx="1097">
                <c:v>43405</c:v>
              </c:pt>
              <c:pt idx="1098">
                <c:v>43646</c:v>
              </c:pt>
              <c:pt idx="1099">
                <c:v>43647</c:v>
              </c:pt>
              <c:pt idx="1100">
                <c:v>43648</c:v>
              </c:pt>
              <c:pt idx="1101">
                <c:v>44012</c:v>
              </c:pt>
              <c:pt idx="1102">
                <c:v>44377</c:v>
              </c:pt>
              <c:pt idx="1103">
                <c:v>44742</c:v>
              </c:pt>
              <c:pt idx="1104">
                <c:v>45107</c:v>
              </c:pt>
              <c:pt idx="1105">
                <c:v>45473</c:v>
              </c:pt>
            </c:numLit>
          </c:xVal>
          <c:yVal>
            <c:numLit>
              <c:formatCode>General</c:formatCode>
              <c:ptCount val="1106"/>
              <c:pt idx="0">
                <c:v>7.5593975903614465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7.5314285714285729</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7.505411764705884</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7.479069767441862</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7.4450574712643691</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7.4352941176470591</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7.4033720930232567</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7.3971764705882368</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7.3688372093023276</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7.3548837209302338</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7.3403488372093051</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7.3344705882352965</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7.3122093023255834</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7.3083529411764712</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7.2907058823529427</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7.264117647058824</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7.2331764705882344</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7.1976190476190469</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7.1609411764705877</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7.1295294117647057</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7.1038823529411754</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7.0721176470588238</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7.0423529411764711</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7.0134883720930228</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6.9749411764705886</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6.9447674418604652</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6.9038372093023241</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6.8636046511627891</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6.8172093023255806</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6.7690697674418603</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6.6992941176470584</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6.6708139534883717</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6.5558333333333314</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6.5308235294117623</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6.4236904761904743</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6.3994117647058806</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6.3106024096385536</c:v>
              </c:pt>
              <c:pt idx="1098">
                <c:v>6.0021872443505959</c:v>
              </c:pt>
              <c:pt idx="1099">
                <c:v>6.0009075133742975</c:v>
              </c:pt>
              <c:pt idx="1100">
                <c:v>5.9996277823979991</c:v>
              </c:pt>
              <c:pt idx="1101">
                <c:v>5.6353280528893226</c:v>
              </c:pt>
              <c:pt idx="1102">
                <c:v>5.346032959957097</c:v>
              </c:pt>
              <c:pt idx="1103">
                <c:v>5.1128831691434602</c:v>
              </c:pt>
              <c:pt idx="1104">
                <c:v>4.997768630448415</c:v>
              </c:pt>
              <c:pt idx="1105">
                <c:v>4.8714949188719654</c:v>
              </c:pt>
            </c:numLit>
          </c:yVal>
          <c:smooth val="1"/>
          <c:extLst>
            <c:ext xmlns:c16="http://schemas.microsoft.com/office/drawing/2014/chart" uri="{C3380CC4-5D6E-409C-BE32-E72D297353CC}">
              <c16:uniqueId val="{00000011-DFA5-4E98-B9C7-D8F5CA0875D5}"/>
            </c:ext>
          </c:extLst>
        </c:ser>
        <c:dLbls>
          <c:showLegendKey val="0"/>
          <c:showVal val="0"/>
          <c:showCatName val="0"/>
          <c:showSerName val="0"/>
          <c:showPercent val="0"/>
          <c:showBubbleSize val="0"/>
        </c:dLbls>
        <c:axId val="754499440"/>
        <c:axId val="754515248"/>
      </c:scatterChart>
      <c:valAx>
        <c:axId val="754515248"/>
        <c:scaling>
          <c:orientation val="minMax"/>
          <c:max val="8"/>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US" sz="1000"/>
                  <a:t>Annualised</a:t>
                </a:r>
                <a:r>
                  <a:rPr lang="en-US" sz="1000" baseline="0"/>
                  <a:t> yield (%)</a:t>
                </a:r>
                <a:endParaRPr lang="en-US" sz="1000"/>
              </a:p>
            </c:rich>
          </c:tx>
          <c:layout>
            <c:manualLayout>
              <c:xMode val="edge"/>
              <c:yMode val="edge"/>
              <c:x val="1.2138862248176122E-3"/>
              <c:y val="1.2355967292345948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754499440"/>
        <c:crossesAt val="0"/>
        <c:crossBetween val="midCat"/>
      </c:valAx>
      <c:valAx>
        <c:axId val="754499440"/>
        <c:scaling>
          <c:orientation val="minMax"/>
          <c:max val="45471"/>
          <c:min val="41821"/>
        </c:scaling>
        <c:delete val="0"/>
        <c:axPos val="b"/>
        <c:majorGridlines>
          <c:spPr>
            <a:ln w="9525" cap="flat" cmpd="sng" algn="ctr">
              <a:solidFill>
                <a:schemeClr val="tx2">
                  <a:lumMod val="15000"/>
                  <a:lumOff val="85000"/>
                </a:schemeClr>
              </a:solidFill>
              <a:round/>
            </a:ln>
            <a:effectLst/>
          </c:spPr>
        </c:majorGridlines>
        <c:numFmt formatCode="yyyy"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754515248"/>
        <c:crosses val="autoZero"/>
        <c:crossBetween val="midCat"/>
        <c:majorUnit val="36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5842F"/>
            </a:solidFill>
            <a:ln>
              <a:noFill/>
            </a:ln>
            <a:effectLst/>
          </c:spPr>
          <c:invertIfNegative val="0"/>
          <c:dLbls>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C0AA-4D7C-A768-8C5A0F104C7B}"/>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C0AA-4D7C-A768-8C5A0F104C7B}"/>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C0AA-4D7C-A768-8C5A0F104C7B}"/>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C0AA-4D7C-A768-8C5A0F104C7B}"/>
                </c:ext>
              </c:extLst>
            </c:dLbl>
            <c:dLbl>
              <c:idx val="1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4-C0AA-4D7C-A768-8C5A0F104C7B}"/>
                </c:ext>
              </c:extLst>
            </c:dLbl>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C0AA-4D7C-A768-8C5A0F104C7B}"/>
                </c:ext>
              </c:extLst>
            </c:dLbl>
            <c:dLbl>
              <c:idx val="1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AA-4D7C-A768-8C5A0F104C7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TSS!$P$91:$Q$107</c:f>
              <c:multiLvlStrCache>
                <c:ptCount val="17"/>
                <c:lvl>
                  <c:pt idx="0">
                    <c:v>SAC</c:v>
                  </c:pt>
                  <c:pt idx="1">
                    <c:v>Consumption</c:v>
                  </c:pt>
                  <c:pt idx="2">
                    <c:v>SAC</c:v>
                  </c:pt>
                  <c:pt idx="3">
                    <c:v>Consumption</c:v>
                  </c:pt>
                  <c:pt idx="4">
                    <c:v>Consumption</c:v>
                  </c:pt>
                  <c:pt idx="5">
                    <c:v>SAC</c:v>
                  </c:pt>
                  <c:pt idx="6">
                    <c:v>Consumption</c:v>
                  </c:pt>
                  <c:pt idx="7">
                    <c:v>Demand</c:v>
                  </c:pt>
                  <c:pt idx="8">
                    <c:v>SAC</c:v>
                  </c:pt>
                  <c:pt idx="9">
                    <c:v>Consumption</c:v>
                  </c:pt>
                  <c:pt idx="10">
                    <c:v>Demand</c:v>
                  </c:pt>
                  <c:pt idx="11">
                    <c:v>SAC</c:v>
                  </c:pt>
                  <c:pt idx="12">
                    <c:v>Consumption</c:v>
                  </c:pt>
                  <c:pt idx="13">
                    <c:v>Demand</c:v>
                  </c:pt>
                  <c:pt idx="14">
                    <c:v>SAC</c:v>
                  </c:pt>
                  <c:pt idx="15">
                    <c:v>Consumption</c:v>
                  </c:pt>
                  <c:pt idx="16">
                    <c:v>Demand</c:v>
                  </c:pt>
                </c:lvl>
                <c:lvl>
                  <c:pt idx="0">
                    <c:v>LV Residential
Accumulation</c:v>
                  </c:pt>
                  <c:pt idx="2">
                    <c:v>LV Non Residential
Accumulation</c:v>
                  </c:pt>
                  <c:pt idx="4">
                    <c:v>Un-metered</c:v>
                  </c:pt>
                  <c:pt idx="5">
                    <c:v>LV Smart Meter</c:v>
                  </c:pt>
                  <c:pt idx="8">
                    <c:v>HV &lt;750 MWh pa</c:v>
                  </c:pt>
                  <c:pt idx="11">
                    <c:v>LV &gt;750 MWh pa</c:v>
                  </c:pt>
                  <c:pt idx="14">
                    <c:v>HV &gt;750 MWh pa</c:v>
                  </c:pt>
                </c:lvl>
              </c:multiLvlStrCache>
            </c:multiLvlStrRef>
          </c:cat>
          <c:val>
            <c:numRef>
              <c:f>TSS!$R$91:$R$107</c:f>
              <c:numCache>
                <c:formatCode>0%</c:formatCode>
                <c:ptCount val="17"/>
                <c:pt idx="0">
                  <c:v>0.14598531149099872</c:v>
                </c:pt>
                <c:pt idx="1">
                  <c:v>0.14733048920585204</c:v>
                </c:pt>
                <c:pt idx="2">
                  <c:v>4.9112491469734738E-2</c:v>
                </c:pt>
                <c:pt idx="3">
                  <c:v>0.18501709533453542</c:v>
                </c:pt>
                <c:pt idx="4">
                  <c:v>4.0601477365752566E-3</c:v>
                </c:pt>
                <c:pt idx="5">
                  <c:v>7.2220404799630739E-2</c:v>
                </c:pt>
                <c:pt idx="6">
                  <c:v>8.2809059900767285E-2</c:v>
                </c:pt>
                <c:pt idx="7">
                  <c:v>0.15111854139408809</c:v>
                </c:pt>
                <c:pt idx="8">
                  <c:v>0</c:v>
                </c:pt>
                <c:pt idx="9">
                  <c:v>0</c:v>
                </c:pt>
                <c:pt idx="10">
                  <c:v>2.2168731504375037E-5</c:v>
                </c:pt>
                <c:pt idx="11">
                  <c:v>4.5257119365607737E-2</c:v>
                </c:pt>
                <c:pt idx="12">
                  <c:v>6.6250032889451083E-2</c:v>
                </c:pt>
                <c:pt idx="13">
                  <c:v>-4.6694892187304791E-2</c:v>
                </c:pt>
                <c:pt idx="14">
                  <c:v>9.7714234993925789E-3</c:v>
                </c:pt>
                <c:pt idx="15">
                  <c:v>8.7747230057689321E-2</c:v>
                </c:pt>
                <c:pt idx="16">
                  <c:v>-6.6236885226228456E-6</c:v>
                </c:pt>
              </c:numCache>
            </c:numRef>
          </c:val>
          <c:extLst>
            <c:ext xmlns:c16="http://schemas.microsoft.com/office/drawing/2014/chart" uri="{C3380CC4-5D6E-409C-BE32-E72D297353CC}">
              <c16:uniqueId val="{00000007-C0AA-4D7C-A768-8C5A0F104C7B}"/>
            </c:ext>
          </c:extLst>
        </c:ser>
        <c:dLbls>
          <c:showLegendKey val="0"/>
          <c:showVal val="0"/>
          <c:showCatName val="0"/>
          <c:showSerName val="0"/>
          <c:showPercent val="0"/>
          <c:showBubbleSize val="0"/>
        </c:dLbls>
        <c:gapWidth val="75"/>
        <c:axId val="474496856"/>
        <c:axId val="474490192"/>
      </c:barChart>
      <c:catAx>
        <c:axId val="47449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90192"/>
        <c:crosses val="autoZero"/>
        <c:auto val="1"/>
        <c:lblAlgn val="ctr"/>
        <c:lblOffset val="100"/>
        <c:noMultiLvlLbl val="0"/>
      </c:catAx>
      <c:valAx>
        <c:axId val="474490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Residual Costs</a:t>
                </a:r>
              </a:p>
            </c:rich>
          </c:tx>
          <c:layout>
            <c:manualLayout>
              <c:xMode val="edge"/>
              <c:yMode val="edge"/>
              <c:x val="7.0175438596491229E-3"/>
              <c:y val="6.779664032948098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96856"/>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CUSTOMER_O!$K$71</c:f>
              <c:strCache>
                <c:ptCount val="1"/>
                <c:pt idx="0">
                  <c:v>Gross Capex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1-F5F5-4613-8D1F-B56BFB331EBD}"/>
              </c:ext>
            </c:extLst>
          </c:dPt>
          <c:dPt>
            <c:idx val="1"/>
            <c:invertIfNegative val="0"/>
            <c:bubble3D val="0"/>
            <c:extLst>
              <c:ext xmlns:c16="http://schemas.microsoft.com/office/drawing/2014/chart" uri="{C3380CC4-5D6E-409C-BE32-E72D297353CC}">
                <c16:uniqueId val="{00000003-F5F5-4613-8D1F-B56BFB331EBD}"/>
              </c:ext>
            </c:extLst>
          </c:dPt>
          <c:dPt>
            <c:idx val="2"/>
            <c:invertIfNegative val="0"/>
            <c:bubble3D val="0"/>
            <c:extLst>
              <c:ext xmlns:c16="http://schemas.microsoft.com/office/drawing/2014/chart" uri="{C3380CC4-5D6E-409C-BE32-E72D297353CC}">
                <c16:uniqueId val="{00000005-F5F5-4613-8D1F-B56BFB331EBD}"/>
              </c:ext>
            </c:extLst>
          </c:dPt>
          <c:dPt>
            <c:idx val="3"/>
            <c:invertIfNegative val="0"/>
            <c:bubble3D val="0"/>
            <c:extLst>
              <c:ext xmlns:c16="http://schemas.microsoft.com/office/drawing/2014/chart" uri="{C3380CC4-5D6E-409C-BE32-E72D297353CC}">
                <c16:uniqueId val="{00000007-F5F5-4613-8D1F-B56BFB331EBD}"/>
              </c:ext>
            </c:extLst>
          </c:dPt>
          <c:dPt>
            <c:idx val="4"/>
            <c:invertIfNegative val="0"/>
            <c:bubble3D val="0"/>
            <c:extLst>
              <c:ext xmlns:c16="http://schemas.microsoft.com/office/drawing/2014/chart" uri="{C3380CC4-5D6E-409C-BE32-E72D297353CC}">
                <c16:uniqueId val="{00000009-F5F5-4613-8D1F-B56BFB331EBD}"/>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B-F5F5-4613-8D1F-B56BFB331EBD}"/>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D-F5F5-4613-8D1F-B56BFB331EBD}"/>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F-F5F5-4613-8D1F-B56BFB331EBD}"/>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11-F5F5-4613-8D1F-B56BFB331EBD}"/>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13-F5F5-4613-8D1F-B56BFB331EBD}"/>
              </c:ext>
            </c:extLst>
          </c:dPt>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CUSTOMER_O!$L$71:$U$71</c:f>
              <c:numCache>
                <c:formatCode>_-* #,##0.0_-;\-* #,##0.0_-;_-* "-"??_-;_-@_-</c:formatCode>
                <c:ptCount val="10"/>
                <c:pt idx="0">
                  <c:v>92.970238736161264</c:v>
                </c:pt>
                <c:pt idx="1">
                  <c:v>80.225045654785816</c:v>
                </c:pt>
                <c:pt idx="2">
                  <c:v>58.985703134854255</c:v>
                </c:pt>
                <c:pt idx="3">
                  <c:v>51.786497245091553</c:v>
                </c:pt>
                <c:pt idx="4">
                  <c:v>52.252842937866205</c:v>
                </c:pt>
                <c:pt idx="5">
                  <c:v>96.161214497738072</c:v>
                </c:pt>
                <c:pt idx="6">
                  <c:v>78.048544693037911</c:v>
                </c:pt>
                <c:pt idx="7">
                  <c:v>88.247896257203834</c:v>
                </c:pt>
                <c:pt idx="8">
                  <c:v>63.049094810999023</c:v>
                </c:pt>
                <c:pt idx="9">
                  <c:v>60.274240228497462</c:v>
                </c:pt>
              </c:numCache>
            </c:numRef>
          </c:val>
          <c:extLst>
            <c:ext xmlns:c16="http://schemas.microsoft.com/office/drawing/2014/chart" uri="{C3380CC4-5D6E-409C-BE32-E72D297353CC}">
              <c16:uniqueId val="{00000014-F5F5-4613-8D1F-B56BFB331EBD}"/>
            </c:ext>
          </c:extLst>
        </c:ser>
        <c:dLbls>
          <c:showLegendKey val="0"/>
          <c:showVal val="0"/>
          <c:showCatName val="0"/>
          <c:showSerName val="0"/>
          <c:showPercent val="0"/>
          <c:showBubbleSize val="0"/>
        </c:dLbls>
        <c:gapWidth val="20"/>
        <c:axId val="167580800"/>
        <c:axId val="167582336"/>
      </c:barChart>
      <c:lineChart>
        <c:grouping val="standard"/>
        <c:varyColors val="0"/>
        <c:ser>
          <c:idx val="1"/>
          <c:order val="1"/>
          <c:tx>
            <c:strRef>
              <c:f>CUSTOMER_O!$K$72</c:f>
              <c:strCache>
                <c:ptCount val="1"/>
                <c:pt idx="0">
                  <c:v>Capex per Customer ($)</c:v>
                </c:pt>
              </c:strCache>
            </c:strRef>
          </c:tx>
          <c:spPr>
            <a:ln w="28575" cap="rnd">
              <a:solidFill>
                <a:srgbClr val="FFD339"/>
              </a:solidFill>
              <a:round/>
            </a:ln>
            <a:effectLst/>
          </c:spPr>
          <c:marker>
            <c:symbol val="none"/>
          </c:marker>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CUSTOMER_O!$L$72:$U$72</c:f>
              <c:numCache>
                <c:formatCode>_-* #,##0.0_-;\-* #,##0.0_-;_-* "-"??_-;_-@_-</c:formatCode>
                <c:ptCount val="10"/>
                <c:pt idx="0">
                  <c:v>1146.2099929252661</c:v>
                </c:pt>
                <c:pt idx="1">
                  <c:v>967.55768744842078</c:v>
                </c:pt>
                <c:pt idx="2">
                  <c:v>701.20902442765407</c:v>
                </c:pt>
                <c:pt idx="3">
                  <c:v>608.80883643802815</c:v>
                </c:pt>
                <c:pt idx="4">
                  <c:v>607.16053657134125</c:v>
                </c:pt>
                <c:pt idx="5">
                  <c:v>1108.742240259865</c:v>
                </c:pt>
                <c:pt idx="6">
                  <c:v>891.92220754048765</c:v>
                </c:pt>
                <c:pt idx="7">
                  <c:v>996.25080443896854</c:v>
                </c:pt>
                <c:pt idx="8">
                  <c:v>706.35329163117876</c:v>
                </c:pt>
                <c:pt idx="9">
                  <c:v>670.10839970757741</c:v>
                </c:pt>
              </c:numCache>
            </c:numRef>
          </c:val>
          <c:smooth val="1"/>
          <c:extLst>
            <c:ext xmlns:c16="http://schemas.microsoft.com/office/drawing/2014/chart" uri="{C3380CC4-5D6E-409C-BE32-E72D297353CC}">
              <c16:uniqueId val="{00000015-F5F5-4613-8D1F-B56BFB331EBD}"/>
            </c:ext>
          </c:extLst>
        </c:ser>
        <c:dLbls>
          <c:showLegendKey val="0"/>
          <c:showVal val="0"/>
          <c:showCatName val="0"/>
          <c:showSerName val="0"/>
          <c:showPercent val="0"/>
          <c:showBubbleSize val="0"/>
        </c:dLbls>
        <c:marker val="1"/>
        <c:smooth val="0"/>
        <c:axId val="167594624"/>
        <c:axId val="167592704"/>
      </c:lineChart>
      <c:catAx>
        <c:axId val="1675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82336"/>
        <c:crosses val="autoZero"/>
        <c:auto val="1"/>
        <c:lblAlgn val="ctr"/>
        <c:lblOffset val="100"/>
        <c:noMultiLvlLbl val="0"/>
      </c:catAx>
      <c:valAx>
        <c:axId val="167582336"/>
        <c:scaling>
          <c:orientation val="minMax"/>
          <c:max val="120"/>
        </c:scaling>
        <c:delete val="0"/>
        <c:axPos val="l"/>
        <c:majorGridlines>
          <c:spPr>
            <a:ln w="9525" cap="flat" cmpd="sng" algn="ctr">
              <a:solidFill>
                <a:schemeClr val="tx1">
                  <a:lumMod val="15000"/>
                  <a:lumOff val="85000"/>
                </a:schemeClr>
              </a:solidFill>
              <a:round/>
            </a:ln>
            <a:effectLst/>
          </c:spPr>
        </c:majorGridlines>
        <c:title>
          <c:tx>
            <c:strRef>
              <c:f>CUSTOMER_O!$K$71</c:f>
              <c:strCache>
                <c:ptCount val="1"/>
                <c:pt idx="0">
                  <c:v>Gross Capex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580800"/>
        <c:crosses val="autoZero"/>
        <c:crossBetween val="between"/>
      </c:valAx>
      <c:valAx>
        <c:axId val="167592704"/>
        <c:scaling>
          <c:orientation val="minMax"/>
        </c:scaling>
        <c:delete val="0"/>
        <c:axPos val="r"/>
        <c:title>
          <c:tx>
            <c:strRef>
              <c:f>CUSTOMER_O!$K$72</c:f>
              <c:strCache>
                <c:ptCount val="1"/>
                <c:pt idx="0">
                  <c:v>Capex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594624"/>
        <c:crosses val="max"/>
        <c:crossBetween val="between"/>
      </c:valAx>
      <c:catAx>
        <c:axId val="167594624"/>
        <c:scaling>
          <c:orientation val="minMax"/>
        </c:scaling>
        <c:delete val="1"/>
        <c:axPos val="b"/>
        <c:numFmt formatCode="General" sourceLinked="1"/>
        <c:majorTickMark val="out"/>
        <c:minorTickMark val="none"/>
        <c:tickLblPos val="nextTo"/>
        <c:crossAx val="1675927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5842F"/>
            </a:solidFill>
            <a:ln>
              <a:noFill/>
            </a:ln>
            <a:effectLst/>
          </c:spPr>
          <c:invertIfNegative val="0"/>
          <c:dLbls>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5A49-4E75-9089-15DDD404B2CB}"/>
                </c:ext>
              </c:extLst>
            </c:dLbl>
            <c:dLbl>
              <c:idx val="4"/>
              <c:delete val="1"/>
              <c:extLst>
                <c:ext xmlns:c15="http://schemas.microsoft.com/office/drawing/2012/chart" uri="{CE6537A1-D6FC-4f65-9D91-7224C49458BB}"/>
                <c:ext xmlns:c16="http://schemas.microsoft.com/office/drawing/2014/chart" uri="{C3380CC4-5D6E-409C-BE32-E72D297353CC}">
                  <c16:uniqueId val="{00000001-5A49-4E75-9089-15DDD404B2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TSS_E!$M$177:$N$183</c:f>
              <c:strCache>
                <c:ptCount val="7"/>
                <c:pt idx="0">
                  <c:v>LV Residential Accumulation</c:v>
                </c:pt>
                <c:pt idx="1">
                  <c:v>LV Non Residential Accumulation</c:v>
                </c:pt>
                <c:pt idx="2">
                  <c:v>Unmetered Supply</c:v>
                </c:pt>
                <c:pt idx="3">
                  <c:v>LV Smart Meter</c:v>
                </c:pt>
                <c:pt idx="4">
                  <c:v>HV &lt;750 MWh pa</c:v>
                </c:pt>
                <c:pt idx="5">
                  <c:v>LV &gt;750 MWh pa</c:v>
                </c:pt>
                <c:pt idx="6">
                  <c:v>HV &gt;750 MWh pa</c:v>
                </c:pt>
              </c:strCache>
            </c:strRef>
          </c:cat>
          <c:val>
            <c:numRef>
              <c:f>TSS_E!$O$177:$O$183</c:f>
              <c:numCache>
                <c:formatCode>0%</c:formatCode>
                <c:ptCount val="7"/>
                <c:pt idx="0">
                  <c:v>0.29331580069685076</c:v>
                </c:pt>
                <c:pt idx="1">
                  <c:v>0.23412958680427018</c:v>
                </c:pt>
                <c:pt idx="2">
                  <c:v>4.0601477365752566E-3</c:v>
                </c:pt>
                <c:pt idx="3">
                  <c:v>0.30614800609448617</c:v>
                </c:pt>
                <c:pt idx="4">
                  <c:v>2.216873150437504E-5</c:v>
                </c:pt>
                <c:pt idx="5">
                  <c:v>6.4812260067754049E-2</c:v>
                </c:pt>
                <c:pt idx="6">
                  <c:v>9.7512029868559294E-2</c:v>
                </c:pt>
              </c:numCache>
            </c:numRef>
          </c:val>
          <c:extLst>
            <c:ext xmlns:c16="http://schemas.microsoft.com/office/drawing/2014/chart" uri="{C3380CC4-5D6E-409C-BE32-E72D297353CC}">
              <c16:uniqueId val="{00000002-5A49-4E75-9089-15DDD404B2CB}"/>
            </c:ext>
          </c:extLst>
        </c:ser>
        <c:dLbls>
          <c:showLegendKey val="0"/>
          <c:showVal val="0"/>
          <c:showCatName val="0"/>
          <c:showSerName val="0"/>
          <c:showPercent val="0"/>
          <c:showBubbleSize val="0"/>
        </c:dLbls>
        <c:gapWidth val="100"/>
        <c:axId val="142508800"/>
        <c:axId val="142510336"/>
      </c:barChart>
      <c:catAx>
        <c:axId val="142508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10336"/>
        <c:crosses val="autoZero"/>
        <c:auto val="1"/>
        <c:lblAlgn val="ctr"/>
        <c:lblOffset val="100"/>
        <c:noMultiLvlLbl val="0"/>
      </c:catAx>
      <c:valAx>
        <c:axId val="142510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Residual Costs</a:t>
                </a:r>
              </a:p>
            </c:rich>
          </c:tx>
          <c:layout>
            <c:manualLayout>
              <c:xMode val="edge"/>
              <c:yMode val="edge"/>
              <c:x val="7.0175438596491229E-3"/>
              <c:y val="6.779664032948098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08800"/>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2304027283214"/>
          <c:y val="5.774278215223097E-2"/>
          <c:w val="0.86122239497132924"/>
          <c:h val="0.70130674239490554"/>
        </c:manualLayout>
      </c:layout>
      <c:barChart>
        <c:barDir val="col"/>
        <c:grouping val="clustered"/>
        <c:varyColors val="0"/>
        <c:ser>
          <c:idx val="0"/>
          <c:order val="0"/>
          <c:spPr>
            <a:solidFill>
              <a:srgbClr val="75842F"/>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CB5-41DE-AE3A-0172359ED8C7}"/>
                </c:ext>
              </c:extLst>
            </c:dLbl>
            <c:dLbl>
              <c:idx val="4"/>
              <c:delete val="1"/>
              <c:extLst>
                <c:ext xmlns:c15="http://schemas.microsoft.com/office/drawing/2012/chart" uri="{CE6537A1-D6FC-4f65-9D91-7224C49458BB}"/>
                <c:ext xmlns:c16="http://schemas.microsoft.com/office/drawing/2014/chart" uri="{C3380CC4-5D6E-409C-BE32-E72D297353CC}">
                  <c16:uniqueId val="{00000001-5CB5-41DE-AE3A-0172359ED8C7}"/>
                </c:ext>
              </c:extLst>
            </c:dLbl>
            <c:dLbl>
              <c:idx val="6"/>
              <c:numFmt formatCode="_(#,##0%_);\(#,##0%\);_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21EE-4F03-B482-4F8D2D518CFD}"/>
                </c:ext>
              </c:extLst>
            </c:dLbl>
            <c:numFmt formatCode="_(#,##0%_);\(#,##0%\);_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TSS_E!$M$177:$N$183</c:f>
              <c:strCache>
                <c:ptCount val="7"/>
                <c:pt idx="0">
                  <c:v>LV Residential Accumulation</c:v>
                </c:pt>
                <c:pt idx="1">
                  <c:v>LV Non Residential Accumulation</c:v>
                </c:pt>
                <c:pt idx="2">
                  <c:v>Unmetered Supply</c:v>
                </c:pt>
                <c:pt idx="3">
                  <c:v>LV Smart Meter</c:v>
                </c:pt>
                <c:pt idx="4">
                  <c:v>HV &lt;750 MWh pa</c:v>
                </c:pt>
                <c:pt idx="5">
                  <c:v>LV &gt;750 MWh pa</c:v>
                </c:pt>
                <c:pt idx="6">
                  <c:v>HV &gt;750 MWh pa</c:v>
                </c:pt>
              </c:strCache>
            </c:strRef>
          </c:cat>
          <c:val>
            <c:numRef>
              <c:f>TSS_E!$P$177:$P$183</c:f>
              <c:numCache>
                <c:formatCode>0%</c:formatCode>
                <c:ptCount val="7"/>
                <c:pt idx="0">
                  <c:v>0.49061219636629344</c:v>
                </c:pt>
                <c:pt idx="1">
                  <c:v>0.61268285887926421</c:v>
                </c:pt>
                <c:pt idx="2">
                  <c:v>4.6809635380656075E-3</c:v>
                </c:pt>
                <c:pt idx="3">
                  <c:v>0</c:v>
                </c:pt>
                <c:pt idx="4">
                  <c:v>6.7702549315093528E-4</c:v>
                </c:pt>
                <c:pt idx="5">
                  <c:v>-9.3332271138233169E-2</c:v>
                </c:pt>
                <c:pt idx="6">
                  <c:v>-1.5320773138540885E-2</c:v>
                </c:pt>
              </c:numCache>
            </c:numRef>
          </c:val>
          <c:extLst>
            <c:ext xmlns:c16="http://schemas.microsoft.com/office/drawing/2014/chart" uri="{C3380CC4-5D6E-409C-BE32-E72D297353CC}">
              <c16:uniqueId val="{00000002-5CB5-41DE-AE3A-0172359ED8C7}"/>
            </c:ext>
          </c:extLst>
        </c:ser>
        <c:dLbls>
          <c:showLegendKey val="0"/>
          <c:showVal val="0"/>
          <c:showCatName val="0"/>
          <c:showSerName val="0"/>
          <c:showPercent val="0"/>
          <c:showBubbleSize val="0"/>
        </c:dLbls>
        <c:gapWidth val="100"/>
        <c:axId val="72990080"/>
        <c:axId val="85189760"/>
      </c:barChart>
      <c:catAx>
        <c:axId val="7299008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89760"/>
        <c:crosses val="autoZero"/>
        <c:auto val="1"/>
        <c:lblAlgn val="ctr"/>
        <c:lblOffset val="100"/>
        <c:noMultiLvlLbl val="0"/>
      </c:catAx>
      <c:valAx>
        <c:axId val="8518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Residual Costs</a:t>
                </a:r>
              </a:p>
            </c:rich>
          </c:tx>
          <c:layout>
            <c:manualLayout>
              <c:xMode val="edge"/>
              <c:yMode val="edge"/>
              <c:x val="7.0175438596491229E-3"/>
              <c:y val="6.7796640329480989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900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5842F"/>
            </a:solidFill>
            <a:ln>
              <a:noFill/>
            </a:ln>
            <a:effectLst/>
          </c:spPr>
          <c:invertIfNegative val="0"/>
          <c:dLbls>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62C2-4770-A764-22EB9A1F8388}"/>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62C2-4770-A764-22EB9A1F8388}"/>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62C2-4770-A764-22EB9A1F8388}"/>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62C2-4770-A764-22EB9A1F8388}"/>
                </c:ext>
              </c:extLst>
            </c:dLbl>
            <c:dLbl>
              <c:idx val="1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4-62C2-4770-A764-22EB9A1F8388}"/>
                </c:ext>
              </c:extLst>
            </c:dLbl>
            <c:dLbl>
              <c:idx val="1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62C2-4770-A764-22EB9A1F8388}"/>
                </c:ext>
              </c:extLst>
            </c:dLbl>
            <c:dLbl>
              <c:idx val="1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C2-4770-A764-22EB9A1F838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TSS!$P$91:$Q$107</c:f>
              <c:multiLvlStrCache>
                <c:ptCount val="17"/>
                <c:lvl>
                  <c:pt idx="0">
                    <c:v>SAC</c:v>
                  </c:pt>
                  <c:pt idx="1">
                    <c:v>Consumption</c:v>
                  </c:pt>
                  <c:pt idx="2">
                    <c:v>SAC</c:v>
                  </c:pt>
                  <c:pt idx="3">
                    <c:v>Consumption</c:v>
                  </c:pt>
                  <c:pt idx="4">
                    <c:v>Consumption</c:v>
                  </c:pt>
                  <c:pt idx="5">
                    <c:v>SAC</c:v>
                  </c:pt>
                  <c:pt idx="6">
                    <c:v>Consumption</c:v>
                  </c:pt>
                  <c:pt idx="7">
                    <c:v>Demand</c:v>
                  </c:pt>
                  <c:pt idx="8">
                    <c:v>SAC</c:v>
                  </c:pt>
                  <c:pt idx="9">
                    <c:v>Consumption</c:v>
                  </c:pt>
                  <c:pt idx="10">
                    <c:v>Demand</c:v>
                  </c:pt>
                  <c:pt idx="11">
                    <c:v>SAC</c:v>
                  </c:pt>
                  <c:pt idx="12">
                    <c:v>Consumption</c:v>
                  </c:pt>
                  <c:pt idx="13">
                    <c:v>Demand</c:v>
                  </c:pt>
                  <c:pt idx="14">
                    <c:v>SAC</c:v>
                  </c:pt>
                  <c:pt idx="15">
                    <c:v>Consumption</c:v>
                  </c:pt>
                  <c:pt idx="16">
                    <c:v>Demand</c:v>
                  </c:pt>
                </c:lvl>
                <c:lvl>
                  <c:pt idx="0">
                    <c:v>LV Residential
Accumulation</c:v>
                  </c:pt>
                  <c:pt idx="2">
                    <c:v>LV Non Residential
Accumulation</c:v>
                  </c:pt>
                  <c:pt idx="4">
                    <c:v>Un-metered</c:v>
                  </c:pt>
                  <c:pt idx="5">
                    <c:v>LV Smart Meter</c:v>
                  </c:pt>
                  <c:pt idx="8">
                    <c:v>HV &lt;750 MWh pa</c:v>
                  </c:pt>
                  <c:pt idx="11">
                    <c:v>LV &gt;750 MWh pa</c:v>
                  </c:pt>
                  <c:pt idx="14">
                    <c:v>HV &gt;750 MWh pa</c:v>
                  </c:pt>
                </c:lvl>
              </c:multiLvlStrCache>
            </c:multiLvlStrRef>
          </c:cat>
          <c:val>
            <c:numRef>
              <c:f>TSS!$R$91:$R$107</c:f>
              <c:numCache>
                <c:formatCode>0%</c:formatCode>
                <c:ptCount val="17"/>
                <c:pt idx="0">
                  <c:v>0.14598531149099872</c:v>
                </c:pt>
                <c:pt idx="1">
                  <c:v>0.14733048920585204</c:v>
                </c:pt>
                <c:pt idx="2">
                  <c:v>4.9112491469734738E-2</c:v>
                </c:pt>
                <c:pt idx="3">
                  <c:v>0.18501709533453542</c:v>
                </c:pt>
                <c:pt idx="4">
                  <c:v>4.0601477365752566E-3</c:v>
                </c:pt>
                <c:pt idx="5">
                  <c:v>7.2220404799630739E-2</c:v>
                </c:pt>
                <c:pt idx="6">
                  <c:v>8.2809059900767285E-2</c:v>
                </c:pt>
                <c:pt idx="7">
                  <c:v>0.15111854139408809</c:v>
                </c:pt>
                <c:pt idx="8">
                  <c:v>0</c:v>
                </c:pt>
                <c:pt idx="9">
                  <c:v>0</c:v>
                </c:pt>
                <c:pt idx="10">
                  <c:v>2.2168731504375037E-5</c:v>
                </c:pt>
                <c:pt idx="11">
                  <c:v>4.5257119365607737E-2</c:v>
                </c:pt>
                <c:pt idx="12">
                  <c:v>6.6250032889451083E-2</c:v>
                </c:pt>
                <c:pt idx="13">
                  <c:v>-4.6694892187304791E-2</c:v>
                </c:pt>
                <c:pt idx="14">
                  <c:v>9.7714234993925789E-3</c:v>
                </c:pt>
                <c:pt idx="15">
                  <c:v>8.7747230057689321E-2</c:v>
                </c:pt>
                <c:pt idx="16">
                  <c:v>-6.6236885226228456E-6</c:v>
                </c:pt>
              </c:numCache>
            </c:numRef>
          </c:val>
          <c:extLst>
            <c:ext xmlns:c16="http://schemas.microsoft.com/office/drawing/2014/chart" uri="{C3380CC4-5D6E-409C-BE32-E72D297353CC}">
              <c16:uniqueId val="{00000007-62C2-4770-A764-22EB9A1F8388}"/>
            </c:ext>
          </c:extLst>
        </c:ser>
        <c:dLbls>
          <c:showLegendKey val="0"/>
          <c:showVal val="0"/>
          <c:showCatName val="0"/>
          <c:showSerName val="0"/>
          <c:showPercent val="0"/>
          <c:showBubbleSize val="0"/>
        </c:dLbls>
        <c:gapWidth val="75"/>
        <c:axId val="474496856"/>
        <c:axId val="474490192"/>
      </c:barChart>
      <c:catAx>
        <c:axId val="47449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90192"/>
        <c:crosses val="autoZero"/>
        <c:auto val="1"/>
        <c:lblAlgn val="ctr"/>
        <c:lblOffset val="100"/>
        <c:noMultiLvlLbl val="0"/>
      </c:catAx>
      <c:valAx>
        <c:axId val="474490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Residual Costs</a:t>
                </a:r>
              </a:p>
            </c:rich>
          </c:tx>
          <c:layout>
            <c:manualLayout>
              <c:xMode val="edge"/>
              <c:yMode val="edge"/>
              <c:x val="7.0175438596491229E-3"/>
              <c:y val="6.779664032948098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96856"/>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25240594925636"/>
          <c:y val="5.1400554097404488E-2"/>
          <c:w val="0.63392585301837268"/>
          <c:h val="0.64673191892680082"/>
        </c:manualLayout>
      </c:layout>
      <c:barChart>
        <c:barDir val="col"/>
        <c:grouping val="clustered"/>
        <c:varyColors val="0"/>
        <c:ser>
          <c:idx val="0"/>
          <c:order val="0"/>
          <c:tx>
            <c:strRef>
              <c:f>CUSTOMER_O!$K$51</c:f>
              <c:strCache>
                <c:ptCount val="1"/>
                <c:pt idx="0">
                  <c:v>Number of Customers (#)</c:v>
                </c:pt>
              </c:strCache>
            </c:strRef>
          </c:tx>
          <c:spPr>
            <a:solidFill>
              <a:srgbClr val="2A3D6F"/>
            </a:solidFill>
            <a:ln>
              <a:solidFill>
                <a:schemeClr val="bg1"/>
              </a:solidFill>
            </a:ln>
            <a:effectLst/>
          </c:spPr>
          <c:invertIfNegative val="0"/>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1-8614-450A-81F3-4A914CA50467}"/>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3-8614-450A-81F3-4A914CA50467}"/>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5-8614-450A-81F3-4A914CA50467}"/>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07-8614-450A-81F3-4A914CA50467}"/>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09-8614-450A-81F3-4A914CA50467}"/>
              </c:ext>
            </c:extLst>
          </c:dPt>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CUSTOMER_O!$L$51:$U$51</c:f>
              <c:numCache>
                <c:formatCode>_-* #,##0_-;\-* #,##0_-;_-* "-"??_-;_-@_-</c:formatCode>
                <c:ptCount val="10"/>
                <c:pt idx="0">
                  <c:v>81111</c:v>
                </c:pt>
                <c:pt idx="1">
                  <c:v>82915</c:v>
                </c:pt>
                <c:pt idx="2">
                  <c:v>84120</c:v>
                </c:pt>
                <c:pt idx="3">
                  <c:v>85062</c:v>
                </c:pt>
                <c:pt idx="4">
                  <c:v>86061</c:v>
                </c:pt>
                <c:pt idx="5">
                  <c:v>86730</c:v>
                </c:pt>
                <c:pt idx="6">
                  <c:v>87506</c:v>
                </c:pt>
                <c:pt idx="7">
                  <c:v>88580</c:v>
                </c:pt>
                <c:pt idx="8">
                  <c:v>89260</c:v>
                </c:pt>
                <c:pt idx="9">
                  <c:v>89947</c:v>
                </c:pt>
              </c:numCache>
            </c:numRef>
          </c:val>
          <c:extLst>
            <c:ext xmlns:c16="http://schemas.microsoft.com/office/drawing/2014/chart" uri="{C3380CC4-5D6E-409C-BE32-E72D297353CC}">
              <c16:uniqueId val="{0000000A-8614-450A-81F3-4A914CA50467}"/>
            </c:ext>
          </c:extLst>
        </c:ser>
        <c:dLbls>
          <c:showLegendKey val="0"/>
          <c:showVal val="0"/>
          <c:showCatName val="0"/>
          <c:showSerName val="0"/>
          <c:showPercent val="0"/>
          <c:showBubbleSize val="0"/>
        </c:dLbls>
        <c:gapWidth val="20"/>
        <c:axId val="167659008"/>
        <c:axId val="167660544"/>
      </c:barChart>
      <c:lineChart>
        <c:grouping val="standard"/>
        <c:varyColors val="0"/>
        <c:ser>
          <c:idx val="1"/>
          <c:order val="1"/>
          <c:tx>
            <c:strRef>
              <c:f>CUSTOMER_O!$K$52</c:f>
              <c:strCache>
                <c:ptCount val="1"/>
                <c:pt idx="0">
                  <c:v>Peak demand (MW)</c:v>
                </c:pt>
              </c:strCache>
            </c:strRef>
          </c:tx>
          <c:spPr>
            <a:ln w="28575" cap="rnd">
              <a:solidFill>
                <a:srgbClr val="FFD339"/>
              </a:solidFill>
              <a:round/>
            </a:ln>
            <a:effectLst/>
          </c:spPr>
          <c:marker>
            <c:symbol val="none"/>
          </c:marker>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CUSTOMER_O!$L$52:$U$52</c:f>
              <c:numCache>
                <c:formatCode>_-* #,##0_-;\-* #,##0_-;_-* "-"??_-;_-@_-</c:formatCode>
                <c:ptCount val="10"/>
                <c:pt idx="0">
                  <c:v>348.89</c:v>
                </c:pt>
                <c:pt idx="1">
                  <c:v>353.83000000000004</c:v>
                </c:pt>
                <c:pt idx="2">
                  <c:v>357.45929172399997</c:v>
                </c:pt>
                <c:pt idx="3">
                  <c:v>351.64025275700004</c:v>
                </c:pt>
                <c:pt idx="4">
                  <c:v>344.61873374300001</c:v>
                </c:pt>
                <c:pt idx="5">
                  <c:v>339.07925003499997</c:v>
                </c:pt>
                <c:pt idx="6">
                  <c:v>339.32073156500002</c:v>
                </c:pt>
                <c:pt idx="7">
                  <c:v>336.87572723300002</c:v>
                </c:pt>
                <c:pt idx="8">
                  <c:v>336.03994168899999</c:v>
                </c:pt>
                <c:pt idx="9">
                  <c:v>335.67859043299995</c:v>
                </c:pt>
              </c:numCache>
            </c:numRef>
          </c:val>
          <c:smooth val="1"/>
          <c:extLst>
            <c:ext xmlns:c16="http://schemas.microsoft.com/office/drawing/2014/chart" uri="{C3380CC4-5D6E-409C-BE32-E72D297353CC}">
              <c16:uniqueId val="{0000000B-8614-450A-81F3-4A914CA50467}"/>
            </c:ext>
          </c:extLst>
        </c:ser>
        <c:dLbls>
          <c:showLegendKey val="0"/>
          <c:showVal val="0"/>
          <c:showCatName val="0"/>
          <c:showSerName val="0"/>
          <c:showPercent val="0"/>
          <c:showBubbleSize val="0"/>
        </c:dLbls>
        <c:marker val="1"/>
        <c:smooth val="0"/>
        <c:axId val="167676928"/>
        <c:axId val="167675008"/>
      </c:lineChart>
      <c:catAx>
        <c:axId val="16765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660544"/>
        <c:crosses val="autoZero"/>
        <c:auto val="1"/>
        <c:lblAlgn val="ctr"/>
        <c:lblOffset val="100"/>
        <c:noMultiLvlLbl val="0"/>
      </c:catAx>
      <c:valAx>
        <c:axId val="167660544"/>
        <c:scaling>
          <c:orientation val="minMax"/>
          <c:min val="78000"/>
        </c:scaling>
        <c:delete val="0"/>
        <c:axPos val="l"/>
        <c:majorGridlines>
          <c:spPr>
            <a:ln w="9525" cap="flat" cmpd="sng" algn="ctr">
              <a:solidFill>
                <a:schemeClr val="tx1">
                  <a:lumMod val="15000"/>
                  <a:lumOff val="85000"/>
                </a:schemeClr>
              </a:solidFill>
              <a:round/>
            </a:ln>
            <a:effectLst/>
          </c:spPr>
        </c:majorGridlines>
        <c:title>
          <c:tx>
            <c:strRef>
              <c:f>CUSTOMER_O!$K$51</c:f>
              <c:strCache>
                <c:ptCount val="1"/>
                <c:pt idx="0">
                  <c:v>Number of Customers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659008"/>
        <c:crosses val="autoZero"/>
        <c:crossBetween val="between"/>
        <c:majorUnit val="2000"/>
      </c:valAx>
      <c:valAx>
        <c:axId val="167675008"/>
        <c:scaling>
          <c:orientation val="minMax"/>
          <c:max val="370"/>
          <c:min val="320"/>
        </c:scaling>
        <c:delete val="0"/>
        <c:axPos val="r"/>
        <c:title>
          <c:tx>
            <c:strRef>
              <c:f>CUSTOMER_O!$K$52</c:f>
              <c:strCache>
                <c:ptCount val="1"/>
                <c:pt idx="0">
                  <c:v>Peak demand (MW)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7676928"/>
        <c:crosses val="max"/>
        <c:crossBetween val="between"/>
        <c:majorUnit val="10"/>
      </c:valAx>
      <c:catAx>
        <c:axId val="167676928"/>
        <c:scaling>
          <c:orientation val="minMax"/>
        </c:scaling>
        <c:delete val="1"/>
        <c:axPos val="b"/>
        <c:numFmt formatCode="General" sourceLinked="1"/>
        <c:majorTickMark val="out"/>
        <c:minorTickMark val="none"/>
        <c:tickLblPos val="nextTo"/>
        <c:crossAx val="167675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15449278517604"/>
          <c:y val="5.0557922063020809E-2"/>
          <c:w val="0.70289989411147658"/>
          <c:h val="0.65252319894439426"/>
        </c:manualLayout>
      </c:layout>
      <c:lineChart>
        <c:grouping val="standard"/>
        <c:varyColors val="0"/>
        <c:ser>
          <c:idx val="1"/>
          <c:order val="1"/>
          <c:tx>
            <c:strRef>
              <c:f>CUSTOMER_O!$K$10</c:f>
              <c:strCache>
                <c:ptCount val="1"/>
                <c:pt idx="0">
                  <c:v>Rural Long</c:v>
                </c:pt>
              </c:strCache>
            </c:strRef>
          </c:tx>
          <c:spPr>
            <a:ln w="28575" cap="rnd">
              <a:solidFill>
                <a:srgbClr val="002060"/>
              </a:solidFill>
              <a:prstDash val="dash"/>
              <a:round/>
            </a:ln>
            <a:effectLst/>
          </c:spPr>
          <c:marker>
            <c:symbol val="circle"/>
            <c:size val="5"/>
            <c:spPr>
              <a:solidFill>
                <a:srgbClr val="2A3D6F"/>
              </a:solidFill>
              <a:ln w="9525">
                <a:solidFill>
                  <a:srgbClr val="002060"/>
                </a:solidFill>
              </a:ln>
              <a:effectLst/>
            </c:spPr>
          </c:marker>
          <c:cat>
            <c:strRef>
              <c:f>CUSTOMER_O!$L$8:$S$8</c:f>
              <c:strCache>
                <c:ptCount val="8"/>
                <c:pt idx="0">
                  <c:v>2010-11</c:v>
                </c:pt>
                <c:pt idx="1">
                  <c:v>2011-12</c:v>
                </c:pt>
                <c:pt idx="2">
                  <c:v>2012-13</c:v>
                </c:pt>
                <c:pt idx="3">
                  <c:v>2013-14</c:v>
                </c:pt>
                <c:pt idx="4">
                  <c:v>2014-15</c:v>
                </c:pt>
                <c:pt idx="5">
                  <c:v>2015-16</c:v>
                </c:pt>
                <c:pt idx="6">
                  <c:v>2016-17</c:v>
                </c:pt>
                <c:pt idx="7">
                  <c:v>2017-18</c:v>
                </c:pt>
              </c:strCache>
            </c:strRef>
          </c:cat>
          <c:val>
            <c:numRef>
              <c:f>CUSTOMER_O!$L$10:$S$10</c:f>
              <c:numCache>
                <c:formatCode>_-* #,##0.0_-;\-* #,##0.0_-;_-* "-"??_-;_-@_-</c:formatCode>
                <c:ptCount val="8"/>
                <c:pt idx="0">
                  <c:v>33.611481975967969</c:v>
                </c:pt>
                <c:pt idx="1">
                  <c:v>23.213075060532685</c:v>
                </c:pt>
                <c:pt idx="2">
                  <c:v>48.046370967741964</c:v>
                </c:pt>
                <c:pt idx="3">
                  <c:v>16.457434733257664</c:v>
                </c:pt>
                <c:pt idx="4">
                  <c:v>9.5970464135021061</c:v>
                </c:pt>
                <c:pt idx="5">
                  <c:v>11.071503680336493</c:v>
                </c:pt>
                <c:pt idx="6">
                  <c:v>14.030558482613284</c:v>
                </c:pt>
                <c:pt idx="7">
                  <c:v>13.248560000000003</c:v>
                </c:pt>
              </c:numCache>
            </c:numRef>
          </c:val>
          <c:smooth val="0"/>
          <c:extLst>
            <c:ext xmlns:c16="http://schemas.microsoft.com/office/drawing/2014/chart" uri="{C3380CC4-5D6E-409C-BE32-E72D297353CC}">
              <c16:uniqueId val="{00000010-728E-49A5-B4C7-43D84EF90A90}"/>
            </c:ext>
          </c:extLst>
        </c:ser>
        <c:dLbls>
          <c:showLegendKey val="0"/>
          <c:showVal val="0"/>
          <c:showCatName val="0"/>
          <c:showSerName val="0"/>
          <c:showPercent val="0"/>
          <c:showBubbleSize val="0"/>
        </c:dLbls>
        <c:marker val="1"/>
        <c:smooth val="0"/>
        <c:axId val="168014208"/>
        <c:axId val="168015744"/>
      </c:lineChart>
      <c:lineChart>
        <c:grouping val="standard"/>
        <c:varyColors val="0"/>
        <c:ser>
          <c:idx val="0"/>
          <c:order val="0"/>
          <c:tx>
            <c:strRef>
              <c:f>CUSTOMER_O!$K$9</c:f>
              <c:strCache>
                <c:ptCount val="1"/>
                <c:pt idx="0">
                  <c:v>CBD</c:v>
                </c:pt>
              </c:strCache>
            </c:strRef>
          </c:tx>
          <c:spPr>
            <a:ln w="28575"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728E-49A5-B4C7-43D84EF90A90}"/>
              </c:ext>
            </c:extLst>
          </c:dPt>
          <c:dPt>
            <c:idx val="1"/>
            <c:marker>
              <c:symbol val="none"/>
            </c:marker>
            <c:bubble3D val="0"/>
            <c:extLst>
              <c:ext xmlns:c16="http://schemas.microsoft.com/office/drawing/2014/chart" uri="{C3380CC4-5D6E-409C-BE32-E72D297353CC}">
                <c16:uniqueId val="{00000001-728E-49A5-B4C7-43D84EF90A90}"/>
              </c:ext>
            </c:extLst>
          </c:dPt>
          <c:dPt>
            <c:idx val="2"/>
            <c:marker>
              <c:symbol val="none"/>
            </c:marker>
            <c:bubble3D val="0"/>
            <c:extLst>
              <c:ext xmlns:c16="http://schemas.microsoft.com/office/drawing/2014/chart" uri="{C3380CC4-5D6E-409C-BE32-E72D297353CC}">
                <c16:uniqueId val="{00000002-728E-49A5-B4C7-43D84EF90A90}"/>
              </c:ext>
            </c:extLst>
          </c:dPt>
          <c:dPt>
            <c:idx val="3"/>
            <c:marker>
              <c:symbol val="none"/>
            </c:marker>
            <c:bubble3D val="0"/>
            <c:extLst>
              <c:ext xmlns:c16="http://schemas.microsoft.com/office/drawing/2014/chart" uri="{C3380CC4-5D6E-409C-BE32-E72D297353CC}">
                <c16:uniqueId val="{00000003-728E-49A5-B4C7-43D84EF90A90}"/>
              </c:ext>
            </c:extLst>
          </c:dPt>
          <c:dPt>
            <c:idx val="4"/>
            <c:marker>
              <c:symbol val="none"/>
            </c:marker>
            <c:bubble3D val="0"/>
            <c:extLst>
              <c:ext xmlns:c16="http://schemas.microsoft.com/office/drawing/2014/chart" uri="{C3380CC4-5D6E-409C-BE32-E72D297353CC}">
                <c16:uniqueId val="{00000004-728E-49A5-B4C7-43D84EF90A90}"/>
              </c:ext>
            </c:extLst>
          </c:dPt>
          <c:dPt>
            <c:idx val="5"/>
            <c:marker>
              <c:symbol val="none"/>
            </c:marker>
            <c:bubble3D val="0"/>
            <c:extLst>
              <c:ext xmlns:c16="http://schemas.microsoft.com/office/drawing/2014/chart" uri="{C3380CC4-5D6E-409C-BE32-E72D297353CC}">
                <c16:uniqueId val="{00000006-728E-49A5-B4C7-43D84EF90A90}"/>
              </c:ext>
            </c:extLst>
          </c:dPt>
          <c:dPt>
            <c:idx val="6"/>
            <c:marker>
              <c:symbol val="none"/>
            </c:marker>
            <c:bubble3D val="0"/>
            <c:extLst>
              <c:ext xmlns:c16="http://schemas.microsoft.com/office/drawing/2014/chart" uri="{C3380CC4-5D6E-409C-BE32-E72D297353CC}">
                <c16:uniqueId val="{00000008-728E-49A5-B4C7-43D84EF90A90}"/>
              </c:ext>
            </c:extLst>
          </c:dPt>
          <c:dPt>
            <c:idx val="7"/>
            <c:marker>
              <c:symbol val="none"/>
            </c:marker>
            <c:bubble3D val="0"/>
            <c:extLst>
              <c:ext xmlns:c16="http://schemas.microsoft.com/office/drawing/2014/chart" uri="{C3380CC4-5D6E-409C-BE32-E72D297353CC}">
                <c16:uniqueId val="{0000000A-728E-49A5-B4C7-43D84EF90A90}"/>
              </c:ext>
            </c:extLst>
          </c:dPt>
          <c:dPt>
            <c:idx val="8"/>
            <c:marker>
              <c:symbol val="none"/>
            </c:marker>
            <c:bubble3D val="0"/>
            <c:extLst>
              <c:ext xmlns:c16="http://schemas.microsoft.com/office/drawing/2014/chart" uri="{C3380CC4-5D6E-409C-BE32-E72D297353CC}">
                <c16:uniqueId val="{0000000C-728E-49A5-B4C7-43D84EF90A90}"/>
              </c:ext>
            </c:extLst>
          </c:dPt>
          <c:dPt>
            <c:idx val="9"/>
            <c:marker>
              <c:symbol val="none"/>
            </c:marker>
            <c:bubble3D val="0"/>
            <c:extLst>
              <c:ext xmlns:c16="http://schemas.microsoft.com/office/drawing/2014/chart" uri="{C3380CC4-5D6E-409C-BE32-E72D297353CC}">
                <c16:uniqueId val="{0000000E-728E-49A5-B4C7-43D84EF90A90}"/>
              </c:ext>
            </c:extLst>
          </c:dPt>
          <c:cat>
            <c:strRef>
              <c:f>CUSTOMER_O!$L$8:$S$8</c:f>
              <c:strCache>
                <c:ptCount val="8"/>
                <c:pt idx="0">
                  <c:v>2010-11</c:v>
                </c:pt>
                <c:pt idx="1">
                  <c:v>2011-12</c:v>
                </c:pt>
                <c:pt idx="2">
                  <c:v>2012-13</c:v>
                </c:pt>
                <c:pt idx="3">
                  <c:v>2013-14</c:v>
                </c:pt>
                <c:pt idx="4">
                  <c:v>2014-15</c:v>
                </c:pt>
                <c:pt idx="5">
                  <c:v>2015-16</c:v>
                </c:pt>
                <c:pt idx="6">
                  <c:v>2016-17</c:v>
                </c:pt>
                <c:pt idx="7">
                  <c:v>2017-18</c:v>
                </c:pt>
              </c:strCache>
            </c:strRef>
          </c:cat>
          <c:val>
            <c:numRef>
              <c:f>CUSTOMER_O!$L$9:$S$9</c:f>
              <c:numCache>
                <c:formatCode>_-* #,##0.0_-;\-* #,##0.0_-;_-* "-"??_-;_-@_-</c:formatCode>
                <c:ptCount val="8"/>
                <c:pt idx="0">
                  <c:v>0.51973485989755952</c:v>
                </c:pt>
                <c:pt idx="1">
                  <c:v>0.41668992464415289</c:v>
                </c:pt>
                <c:pt idx="2">
                  <c:v>3.6282444878593355E-2</c:v>
                </c:pt>
                <c:pt idx="3">
                  <c:v>0.18460441910192449</c:v>
                </c:pt>
                <c:pt idx="4">
                  <c:v>0.14311270125223613</c:v>
                </c:pt>
                <c:pt idx="5">
                  <c:v>1.3062409288824383E-2</c:v>
                </c:pt>
                <c:pt idx="6">
                  <c:v>3.2267358110054739E-2</c:v>
                </c:pt>
                <c:pt idx="7">
                  <c:v>0.163443</c:v>
                </c:pt>
              </c:numCache>
            </c:numRef>
          </c:val>
          <c:smooth val="0"/>
          <c:extLst>
            <c:ext xmlns:c16="http://schemas.microsoft.com/office/drawing/2014/chart" uri="{C3380CC4-5D6E-409C-BE32-E72D297353CC}">
              <c16:uniqueId val="{0000000F-728E-49A5-B4C7-43D84EF90A90}"/>
            </c:ext>
          </c:extLst>
        </c:ser>
        <c:ser>
          <c:idx val="2"/>
          <c:order val="2"/>
          <c:tx>
            <c:strRef>
              <c:f>CUSTOMER_O!$K$11</c:f>
              <c:strCache>
                <c:ptCount val="1"/>
                <c:pt idx="0">
                  <c:v>Rural Short</c:v>
                </c:pt>
              </c:strCache>
            </c:strRef>
          </c:tx>
          <c:spPr>
            <a:ln w="28575" cap="rnd">
              <a:solidFill>
                <a:schemeClr val="accent3">
                  <a:lumMod val="50000"/>
                </a:schemeClr>
              </a:solidFill>
              <a:round/>
            </a:ln>
            <a:effectLst/>
          </c:spPr>
          <c:marker>
            <c:symbol val="none"/>
          </c:marker>
          <c:cat>
            <c:strRef>
              <c:f>CUSTOMER_O!$L$8:$S$8</c:f>
              <c:strCache>
                <c:ptCount val="8"/>
                <c:pt idx="0">
                  <c:v>2010-11</c:v>
                </c:pt>
                <c:pt idx="1">
                  <c:v>2011-12</c:v>
                </c:pt>
                <c:pt idx="2">
                  <c:v>2012-13</c:v>
                </c:pt>
                <c:pt idx="3">
                  <c:v>2013-14</c:v>
                </c:pt>
                <c:pt idx="4">
                  <c:v>2014-15</c:v>
                </c:pt>
                <c:pt idx="5">
                  <c:v>2015-16</c:v>
                </c:pt>
                <c:pt idx="6">
                  <c:v>2016-17</c:v>
                </c:pt>
                <c:pt idx="7">
                  <c:v>2017-18</c:v>
                </c:pt>
              </c:strCache>
            </c:strRef>
          </c:cat>
          <c:val>
            <c:numRef>
              <c:f>CUSTOMER_O!$L$11:$S$11</c:f>
              <c:numCache>
                <c:formatCode>_-* #,##0.0_-;\-* #,##0.0_-;_-* "-"??_-;_-@_-</c:formatCode>
                <c:ptCount val="8"/>
                <c:pt idx="0">
                  <c:v>5.4725904107347354</c:v>
                </c:pt>
                <c:pt idx="1">
                  <c:v>4.6067814466716488</c:v>
                </c:pt>
                <c:pt idx="2">
                  <c:v>4.3401878508308904</c:v>
                </c:pt>
                <c:pt idx="3">
                  <c:v>1.7713192340674191</c:v>
                </c:pt>
                <c:pt idx="4">
                  <c:v>2.2146997819496854</c:v>
                </c:pt>
                <c:pt idx="5">
                  <c:v>3.6666756998455146</c:v>
                </c:pt>
                <c:pt idx="6">
                  <c:v>2.8454143389199249</c:v>
                </c:pt>
                <c:pt idx="7">
                  <c:v>2.7149289999999899</c:v>
                </c:pt>
              </c:numCache>
            </c:numRef>
          </c:val>
          <c:smooth val="0"/>
          <c:extLst>
            <c:ext xmlns:c16="http://schemas.microsoft.com/office/drawing/2014/chart" uri="{C3380CC4-5D6E-409C-BE32-E72D297353CC}">
              <c16:uniqueId val="{00000011-728E-49A5-B4C7-43D84EF90A90}"/>
            </c:ext>
          </c:extLst>
        </c:ser>
        <c:ser>
          <c:idx val="3"/>
          <c:order val="3"/>
          <c:tx>
            <c:strRef>
              <c:f>CUSTOMER_O!$K$12</c:f>
              <c:strCache>
                <c:ptCount val="1"/>
                <c:pt idx="0">
                  <c:v>Urban</c:v>
                </c:pt>
              </c:strCache>
            </c:strRef>
          </c:tx>
          <c:spPr>
            <a:ln w="28575" cap="rnd">
              <a:solidFill>
                <a:srgbClr val="92D050"/>
              </a:solidFill>
              <a:round/>
            </a:ln>
            <a:effectLst/>
          </c:spPr>
          <c:marker>
            <c:symbol val="none"/>
          </c:marker>
          <c:cat>
            <c:strRef>
              <c:f>CUSTOMER_O!$L$8:$S$8</c:f>
              <c:strCache>
                <c:ptCount val="8"/>
                <c:pt idx="0">
                  <c:v>2010-11</c:v>
                </c:pt>
                <c:pt idx="1">
                  <c:v>2011-12</c:v>
                </c:pt>
                <c:pt idx="2">
                  <c:v>2012-13</c:v>
                </c:pt>
                <c:pt idx="3">
                  <c:v>2013-14</c:v>
                </c:pt>
                <c:pt idx="4">
                  <c:v>2014-15</c:v>
                </c:pt>
                <c:pt idx="5">
                  <c:v>2015-16</c:v>
                </c:pt>
                <c:pt idx="6">
                  <c:v>2016-17</c:v>
                </c:pt>
                <c:pt idx="7">
                  <c:v>2017-18</c:v>
                </c:pt>
              </c:strCache>
            </c:strRef>
          </c:cat>
          <c:val>
            <c:numRef>
              <c:f>CUSTOMER_O!$L$12:$S$12</c:f>
              <c:numCache>
                <c:formatCode>_-* #,##0.0_-;\-* #,##0.0_-;_-* "-"??_-;_-@_-</c:formatCode>
                <c:ptCount val="8"/>
                <c:pt idx="0">
                  <c:v>2.3435824097247049</c:v>
                </c:pt>
                <c:pt idx="1">
                  <c:v>2.9926793557833102</c:v>
                </c:pt>
                <c:pt idx="2">
                  <c:v>3.0702445603947028</c:v>
                </c:pt>
                <c:pt idx="3">
                  <c:v>1.7899774411859459</c:v>
                </c:pt>
                <c:pt idx="4">
                  <c:v>1.5335785146954286</c:v>
                </c:pt>
                <c:pt idx="5">
                  <c:v>1.882997081986755</c:v>
                </c:pt>
                <c:pt idx="6">
                  <c:v>1.8278696482314398</c:v>
                </c:pt>
                <c:pt idx="7">
                  <c:v>1.8836829999999924</c:v>
                </c:pt>
              </c:numCache>
            </c:numRef>
          </c:val>
          <c:smooth val="0"/>
          <c:extLst>
            <c:ext xmlns:c16="http://schemas.microsoft.com/office/drawing/2014/chart" uri="{C3380CC4-5D6E-409C-BE32-E72D297353CC}">
              <c16:uniqueId val="{00000012-728E-49A5-B4C7-43D84EF90A90}"/>
            </c:ext>
          </c:extLst>
        </c:ser>
        <c:dLbls>
          <c:showLegendKey val="0"/>
          <c:showVal val="0"/>
          <c:showCatName val="0"/>
          <c:showSerName val="0"/>
          <c:showPercent val="0"/>
          <c:showBubbleSize val="0"/>
        </c:dLbls>
        <c:marker val="1"/>
        <c:smooth val="0"/>
        <c:axId val="168019840"/>
        <c:axId val="168017920"/>
      </c:lineChart>
      <c:catAx>
        <c:axId val="16801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8015744"/>
        <c:crosses val="autoZero"/>
        <c:auto val="1"/>
        <c:lblAlgn val="ctr"/>
        <c:lblOffset val="100"/>
        <c:noMultiLvlLbl val="0"/>
      </c:catAx>
      <c:valAx>
        <c:axId val="168015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number of outages per rural long</a:t>
                </a:r>
              </a:p>
            </c:rich>
          </c:tx>
          <c:layout>
            <c:manualLayout>
              <c:xMode val="edge"/>
              <c:yMode val="edge"/>
              <c:x val="1.6757436112274822E-2"/>
              <c:y val="5.511165612495159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68014208"/>
        <c:crosses val="autoZero"/>
        <c:crossBetween val="between"/>
      </c:valAx>
      <c:valAx>
        <c:axId val="1680179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number of outages per CBD,</a:t>
                </a:r>
                <a:r>
                  <a:rPr lang="en-US" baseline="0"/>
                  <a:t> urban and rural short</a:t>
                </a:r>
                <a:endParaRPr lang="en-US"/>
              </a:p>
            </c:rich>
          </c:tx>
          <c:layout>
            <c:manualLayout>
              <c:xMode val="edge"/>
              <c:yMode val="edge"/>
              <c:x val="0.91786063398966611"/>
              <c:y val="5.055792206302080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8019840"/>
        <c:crosses val="max"/>
        <c:crossBetween val="between"/>
      </c:valAx>
      <c:catAx>
        <c:axId val="168019840"/>
        <c:scaling>
          <c:orientation val="minMax"/>
        </c:scaling>
        <c:delete val="1"/>
        <c:axPos val="b"/>
        <c:numFmt formatCode="General" sourceLinked="1"/>
        <c:majorTickMark val="out"/>
        <c:minorTickMark val="none"/>
        <c:tickLblPos val="nextTo"/>
        <c:crossAx val="168017920"/>
        <c:crosses val="autoZero"/>
        <c:auto val="1"/>
        <c:lblAlgn val="ctr"/>
        <c:lblOffset val="100"/>
        <c:noMultiLvlLbl val="0"/>
      </c:catAx>
      <c:spPr>
        <a:noFill/>
        <a:ln>
          <a:noFill/>
        </a:ln>
        <a:effectLst/>
      </c:spPr>
    </c:plotArea>
    <c:legend>
      <c:legendPos val="b"/>
      <c:layout>
        <c:manualLayout>
          <c:xMode val="edge"/>
          <c:yMode val="edge"/>
          <c:x val="0.1946246723531436"/>
          <c:y val="0.91464437846908486"/>
          <c:w val="0.60357690503592165"/>
          <c:h val="7.68448001376877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CUSTOMER_O!$K$91</c:f>
              <c:strCache>
                <c:ptCount val="1"/>
                <c:pt idx="0">
                  <c:v>Revenue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0-4D62-48A8-BCF1-C5C268A5F790}"/>
              </c:ext>
            </c:extLst>
          </c:dPt>
          <c:dPt>
            <c:idx val="1"/>
            <c:invertIfNegative val="0"/>
            <c:bubble3D val="0"/>
            <c:extLst>
              <c:ext xmlns:c16="http://schemas.microsoft.com/office/drawing/2014/chart" uri="{C3380CC4-5D6E-409C-BE32-E72D297353CC}">
                <c16:uniqueId val="{00000001-4D62-48A8-BCF1-C5C268A5F790}"/>
              </c:ext>
            </c:extLst>
          </c:dPt>
          <c:dPt>
            <c:idx val="2"/>
            <c:invertIfNegative val="0"/>
            <c:bubble3D val="0"/>
            <c:extLst>
              <c:ext xmlns:c16="http://schemas.microsoft.com/office/drawing/2014/chart" uri="{C3380CC4-5D6E-409C-BE32-E72D297353CC}">
                <c16:uniqueId val="{00000002-4D62-48A8-BCF1-C5C268A5F790}"/>
              </c:ext>
            </c:extLst>
          </c:dPt>
          <c:dPt>
            <c:idx val="3"/>
            <c:invertIfNegative val="0"/>
            <c:bubble3D val="0"/>
            <c:extLst>
              <c:ext xmlns:c16="http://schemas.microsoft.com/office/drawing/2014/chart" uri="{C3380CC4-5D6E-409C-BE32-E72D297353CC}">
                <c16:uniqueId val="{00000003-4D62-48A8-BCF1-C5C268A5F790}"/>
              </c:ext>
            </c:extLst>
          </c:dPt>
          <c:dPt>
            <c:idx val="4"/>
            <c:invertIfNegative val="0"/>
            <c:bubble3D val="0"/>
            <c:extLst>
              <c:ext xmlns:c16="http://schemas.microsoft.com/office/drawing/2014/chart" uri="{C3380CC4-5D6E-409C-BE32-E72D297353CC}">
                <c16:uniqueId val="{00000004-4D62-48A8-BCF1-C5C268A5F790}"/>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6-4D62-48A8-BCF1-C5C268A5F790}"/>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8-4D62-48A8-BCF1-C5C268A5F790}"/>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A-4D62-48A8-BCF1-C5C268A5F790}"/>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0C-4D62-48A8-BCF1-C5C268A5F790}"/>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0E-4D62-48A8-BCF1-C5C268A5F790}"/>
              </c:ext>
            </c:extLst>
          </c:dPt>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CUSTOMER_O!$L$91:$U$91</c:f>
              <c:numCache>
                <c:formatCode>_-* #,##0.0_-;\-* #,##0.0_-;_-* "-"??_-;_-@_-</c:formatCode>
                <c:ptCount val="10"/>
                <c:pt idx="0">
                  <c:v>155.0177102054505</c:v>
                </c:pt>
                <c:pt idx="1">
                  <c:v>176.46379384940215</c:v>
                </c:pt>
                <c:pt idx="2">
                  <c:v>176.39464769634455</c:v>
                </c:pt>
                <c:pt idx="3">
                  <c:v>164.59359809768517</c:v>
                </c:pt>
                <c:pt idx="4">
                  <c:v>179.83145840923558</c:v>
                </c:pt>
                <c:pt idx="5">
                  <c:v>148.24153850449949</c:v>
                </c:pt>
                <c:pt idx="6">
                  <c:v>154.0574415269694</c:v>
                </c:pt>
                <c:pt idx="7">
                  <c:v>160.10151762635152</c:v>
                </c:pt>
                <c:pt idx="8">
                  <c:v>166.3827186288415</c:v>
                </c:pt>
                <c:pt idx="9">
                  <c:v>172.9103475641744</c:v>
                </c:pt>
              </c:numCache>
            </c:numRef>
          </c:val>
          <c:extLst>
            <c:ext xmlns:c16="http://schemas.microsoft.com/office/drawing/2014/chart" uri="{C3380CC4-5D6E-409C-BE32-E72D297353CC}">
              <c16:uniqueId val="{0000000F-4D62-48A8-BCF1-C5C268A5F790}"/>
            </c:ext>
          </c:extLst>
        </c:ser>
        <c:dLbls>
          <c:showLegendKey val="0"/>
          <c:showVal val="0"/>
          <c:showCatName val="0"/>
          <c:showSerName val="0"/>
          <c:showPercent val="0"/>
          <c:showBubbleSize val="0"/>
        </c:dLbls>
        <c:gapWidth val="20"/>
        <c:axId val="169384576"/>
        <c:axId val="169394560"/>
      </c:barChart>
      <c:lineChart>
        <c:grouping val="standard"/>
        <c:varyColors val="0"/>
        <c:ser>
          <c:idx val="1"/>
          <c:order val="1"/>
          <c:tx>
            <c:strRef>
              <c:f>CUSTOMER_O!$K$92</c:f>
              <c:strCache>
                <c:ptCount val="1"/>
                <c:pt idx="0">
                  <c:v>Revenue per Customer ($)</c:v>
                </c:pt>
              </c:strCache>
            </c:strRef>
          </c:tx>
          <c:spPr>
            <a:ln w="28575" cap="rnd">
              <a:solidFill>
                <a:srgbClr val="FFD339"/>
              </a:solidFill>
              <a:round/>
            </a:ln>
            <a:effectLst/>
          </c:spPr>
          <c:marker>
            <c:symbol val="none"/>
          </c:marker>
          <c:cat>
            <c:strRef>
              <c:f>CUSTOMER_O!$L$70:$U$70</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CUSTOMER_O!$L$92:$U$92</c:f>
              <c:numCache>
                <c:formatCode>_-* #,##0.0_-;\-* #,##0.0_-;_-* "-"??_-;_-@_-</c:formatCode>
                <c:ptCount val="10"/>
                <c:pt idx="0">
                  <c:v>1911.1798671629065</c:v>
                </c:pt>
                <c:pt idx="1">
                  <c:v>2128.2493378689278</c:v>
                </c:pt>
                <c:pt idx="2">
                  <c:v>2096.9406525956319</c:v>
                </c:pt>
                <c:pt idx="3">
                  <c:v>1934.9838717369119</c:v>
                </c:pt>
                <c:pt idx="4">
                  <c:v>2089.5813249815315</c:v>
                </c:pt>
                <c:pt idx="5">
                  <c:v>1709.2302375706156</c:v>
                </c:pt>
                <c:pt idx="6">
                  <c:v>1760.5357521423605</c:v>
                </c:pt>
                <c:pt idx="7">
                  <c:v>1807.4228677619274</c:v>
                </c:pt>
                <c:pt idx="8">
                  <c:v>1864.0232873497814</c:v>
                </c:pt>
                <c:pt idx="9">
                  <c:v>1922.3581393951372</c:v>
                </c:pt>
              </c:numCache>
            </c:numRef>
          </c:val>
          <c:smooth val="1"/>
          <c:extLst>
            <c:ext xmlns:c16="http://schemas.microsoft.com/office/drawing/2014/chart" uri="{C3380CC4-5D6E-409C-BE32-E72D297353CC}">
              <c16:uniqueId val="{00000010-4D62-48A8-BCF1-C5C268A5F790}"/>
            </c:ext>
          </c:extLst>
        </c:ser>
        <c:dLbls>
          <c:showLegendKey val="0"/>
          <c:showVal val="0"/>
          <c:showCatName val="0"/>
          <c:showSerName val="0"/>
          <c:showPercent val="0"/>
          <c:showBubbleSize val="0"/>
        </c:dLbls>
        <c:marker val="1"/>
        <c:smooth val="0"/>
        <c:axId val="169402752"/>
        <c:axId val="169396480"/>
      </c:lineChart>
      <c:catAx>
        <c:axId val="16938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94560"/>
        <c:crosses val="autoZero"/>
        <c:auto val="1"/>
        <c:lblAlgn val="ctr"/>
        <c:lblOffset val="100"/>
        <c:noMultiLvlLbl val="0"/>
      </c:catAx>
      <c:valAx>
        <c:axId val="169394560"/>
        <c:scaling>
          <c:orientation val="minMax"/>
        </c:scaling>
        <c:delete val="0"/>
        <c:axPos val="l"/>
        <c:majorGridlines>
          <c:spPr>
            <a:ln w="9525" cap="flat" cmpd="sng" algn="ctr">
              <a:solidFill>
                <a:schemeClr val="tx1">
                  <a:lumMod val="15000"/>
                  <a:lumOff val="85000"/>
                </a:schemeClr>
              </a:solidFill>
              <a:round/>
            </a:ln>
            <a:effectLst/>
          </c:spPr>
        </c:majorGridlines>
        <c:title>
          <c:tx>
            <c:strRef>
              <c:f>CUSTOMER_O!$K$91</c:f>
              <c:strCache>
                <c:ptCount val="1"/>
                <c:pt idx="0">
                  <c:v>Revenue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384576"/>
        <c:crosses val="autoZero"/>
        <c:crossBetween val="between"/>
      </c:valAx>
      <c:valAx>
        <c:axId val="169396480"/>
        <c:scaling>
          <c:orientation val="minMax"/>
        </c:scaling>
        <c:delete val="0"/>
        <c:axPos val="r"/>
        <c:title>
          <c:tx>
            <c:strRef>
              <c:f>CUSTOMER_O!$K$92</c:f>
              <c:strCache>
                <c:ptCount val="1"/>
                <c:pt idx="0">
                  <c:v>Revenue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402752"/>
        <c:crosses val="max"/>
        <c:crossBetween val="between"/>
      </c:valAx>
      <c:catAx>
        <c:axId val="169402752"/>
        <c:scaling>
          <c:orientation val="minMax"/>
        </c:scaling>
        <c:delete val="1"/>
        <c:axPos val="b"/>
        <c:numFmt formatCode="General" sourceLinked="1"/>
        <c:majorTickMark val="out"/>
        <c:minorTickMark val="none"/>
        <c:tickLblPos val="nextTo"/>
        <c:crossAx val="169396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'3'!$M$62</c:f>
              <c:strCache>
                <c:ptCount val="1"/>
                <c:pt idx="0">
                  <c:v>Initial proposal</c:v>
                </c:pt>
              </c:strCache>
            </c:strRef>
          </c:tx>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'3'!$N$62:$R$62</c:f>
              <c:numCache>
                <c:formatCode>_(#,##0.0_);\(#,##0.0\);_("-"_)</c:formatCode>
                <c:ptCount val="5"/>
                <c:pt idx="0">
                  <c:v>10.761451866960643</c:v>
                </c:pt>
                <c:pt idx="1">
                  <c:v>9.4308482188013425</c:v>
                </c:pt>
                <c:pt idx="2">
                  <c:v>7.3596957973945534</c:v>
                </c:pt>
                <c:pt idx="3">
                  <c:v>4.8917166176201921</c:v>
                </c:pt>
                <c:pt idx="4">
                  <c:v>5.0514562576843405</c:v>
                </c:pt>
              </c:numCache>
            </c:numRef>
          </c:val>
          <c:extLst>
            <c:ext xmlns:c16="http://schemas.microsoft.com/office/drawing/2014/chart" uri="{C3380CC4-5D6E-409C-BE32-E72D297353CC}">
              <c16:uniqueId val="{00000000-6E60-4BAC-85F4-90735241F464}"/>
            </c:ext>
          </c:extLst>
        </c:ser>
        <c:ser>
          <c:idx val="1"/>
          <c:order val="1"/>
          <c:tx>
            <c:strRef>
              <c:f>'3'!$M$63</c:f>
              <c:strCache>
                <c:ptCount val="1"/>
                <c:pt idx="0">
                  <c:v>Draft decision</c:v>
                </c:pt>
              </c:strCache>
            </c:strRef>
          </c:tx>
          <c:spPr>
            <a:solidFill>
              <a:srgbClr val="8C1B1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'3'!$N$63:$R$63</c:f>
              <c:numCache>
                <c:formatCode>_(#,##0.0_);\(#,##0.0\);_("-"_)</c:formatCode>
                <c:ptCount val="5"/>
                <c:pt idx="0">
                  <c:v>5.1390618580294847</c:v>
                </c:pt>
                <c:pt idx="1">
                  <c:v>5.1325965368776227</c:v>
                </c:pt>
                <c:pt idx="2">
                  <c:v>5.1415060880845678</c:v>
                </c:pt>
                <c:pt idx="3">
                  <c:v>5.1578362816014156</c:v>
                </c:pt>
                <c:pt idx="4">
                  <c:v>5.1758017745347047</c:v>
                </c:pt>
              </c:numCache>
            </c:numRef>
          </c:val>
          <c:extLst>
            <c:ext xmlns:c16="http://schemas.microsoft.com/office/drawing/2014/chart" uri="{C3380CC4-5D6E-409C-BE32-E72D297353CC}">
              <c16:uniqueId val="{00000001-6E60-4BAC-85F4-90735241F464}"/>
            </c:ext>
          </c:extLst>
        </c:ser>
        <c:ser>
          <c:idx val="2"/>
          <c:order val="2"/>
          <c:tx>
            <c:strRef>
              <c:f>'3'!$M$64</c:f>
              <c:strCache>
                <c:ptCount val="1"/>
                <c:pt idx="0">
                  <c:v>Revised proposal</c:v>
                </c:pt>
              </c:strCache>
            </c:strRef>
          </c:tx>
          <c:spPr>
            <a:solidFill>
              <a:srgbClr val="75842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'3'!$N$61:$R$61</c:f>
              <c:strCache>
                <c:ptCount val="5"/>
                <c:pt idx="0">
                  <c:v>2019-20</c:v>
                </c:pt>
                <c:pt idx="1">
                  <c:v>2020-21</c:v>
                </c:pt>
                <c:pt idx="2">
                  <c:v>2021-22</c:v>
                </c:pt>
                <c:pt idx="3">
                  <c:v>2022-23</c:v>
                </c:pt>
                <c:pt idx="4">
                  <c:v>2023-24</c:v>
                </c:pt>
              </c:strCache>
            </c:strRef>
          </c:cat>
          <c:val>
            <c:numRef>
              <c:f>'3'!$N$64:$R$64</c:f>
              <c:numCache>
                <c:formatCode>_(#,##0.0_);\(#,##0.0\);_("-"_)</c:formatCode>
                <c:ptCount val="5"/>
                <c:pt idx="0">
                  <c:v>6.6129068962029676</c:v>
                </c:pt>
                <c:pt idx="1">
                  <c:v>6.4499981898347061</c:v>
                </c:pt>
                <c:pt idx="2">
                  <c:v>6.1840002532407246</c:v>
                </c:pt>
                <c:pt idx="3">
                  <c:v>6.6141751339849062</c:v>
                </c:pt>
                <c:pt idx="4">
                  <c:v>6.237164186604919</c:v>
                </c:pt>
              </c:numCache>
            </c:numRef>
          </c:val>
          <c:extLst>
            <c:ext xmlns:c16="http://schemas.microsoft.com/office/drawing/2014/chart" uri="{C3380CC4-5D6E-409C-BE32-E72D297353CC}">
              <c16:uniqueId val="{00000002-6E60-4BAC-85F4-90735241F464}"/>
            </c:ext>
          </c:extLst>
        </c:ser>
        <c:dLbls>
          <c:showLegendKey val="0"/>
          <c:showVal val="0"/>
          <c:showCatName val="0"/>
          <c:showSerName val="0"/>
          <c:showPercent val="0"/>
          <c:showBubbleSize val="0"/>
        </c:dLbls>
        <c:gapWidth val="150"/>
        <c:overlap val="-18"/>
        <c:axId val="1537083968"/>
        <c:axId val="1767201824"/>
      </c:barChart>
      <c:catAx>
        <c:axId val="153708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7201824"/>
        <c:crosses val="autoZero"/>
        <c:auto val="1"/>
        <c:lblAlgn val="ctr"/>
        <c:lblOffset val="100"/>
        <c:noMultiLvlLbl val="0"/>
      </c:catAx>
      <c:valAx>
        <c:axId val="176720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3708396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3"/>
          <c:order val="0"/>
          <c:tx>
            <c:strRef>
              <c:f>CAPEX_O!$M$137</c:f>
              <c:strCache>
                <c:ptCount val="1"/>
                <c:pt idx="0">
                  <c:v>Very Minor</c:v>
                </c:pt>
              </c:strCache>
            </c:strRef>
          </c:tx>
          <c:spPr>
            <a:solidFill>
              <a:srgbClr val="75842F"/>
            </a:solidFill>
            <a:ln>
              <a:noFill/>
            </a:ln>
            <a:effectLst/>
          </c:spPr>
          <c:invertIfNegative val="0"/>
          <c:cat>
            <c:strRef>
              <c:f>CAPEX_O!$N$133:$Q$133</c:f>
              <c:strCache>
                <c:ptCount val="4"/>
                <c:pt idx="0">
                  <c:v>None</c:v>
                </c:pt>
                <c:pt idx="1">
                  <c:v>Flood</c:v>
                </c:pt>
                <c:pt idx="2">
                  <c:v>HSA</c:v>
                </c:pt>
                <c:pt idx="3">
                  <c:v>Flood &amp; HSA</c:v>
                </c:pt>
              </c:strCache>
            </c:strRef>
          </c:cat>
          <c:val>
            <c:numRef>
              <c:f>CAPEX_O!$N$137:$Q$137</c:f>
              <c:numCache>
                <c:formatCode>_-* #,##0_-;\-* #,##0_-;_-* "-"??_-;_-@_-</c:formatCode>
                <c:ptCount val="4"/>
                <c:pt idx="0">
                  <c:v>79</c:v>
                </c:pt>
                <c:pt idx="1">
                  <c:v>30</c:v>
                </c:pt>
                <c:pt idx="2">
                  <c:v>7</c:v>
                </c:pt>
                <c:pt idx="3">
                  <c:v>4</c:v>
                </c:pt>
              </c:numCache>
            </c:numRef>
          </c:val>
          <c:extLst>
            <c:ext xmlns:c16="http://schemas.microsoft.com/office/drawing/2014/chart" uri="{C3380CC4-5D6E-409C-BE32-E72D297353CC}">
              <c16:uniqueId val="{00000003-0DAD-4FB9-B42E-DE7E1A704805}"/>
            </c:ext>
          </c:extLst>
        </c:ser>
        <c:ser>
          <c:idx val="0"/>
          <c:order val="1"/>
          <c:tx>
            <c:strRef>
              <c:f>CAPEX_O!$M$134</c:f>
              <c:strCache>
                <c:ptCount val="1"/>
                <c:pt idx="0">
                  <c:v>Minor</c:v>
                </c:pt>
              </c:strCache>
            </c:strRef>
          </c:tx>
          <c:spPr>
            <a:solidFill>
              <a:srgbClr val="2A3D6F"/>
            </a:solidFill>
            <a:ln>
              <a:noFill/>
            </a:ln>
            <a:effectLst/>
          </c:spPr>
          <c:invertIfNegative val="0"/>
          <c:cat>
            <c:strRef>
              <c:f>CAPEX_O!$N$133:$Q$133</c:f>
              <c:strCache>
                <c:ptCount val="4"/>
                <c:pt idx="0">
                  <c:v>None</c:v>
                </c:pt>
                <c:pt idx="1">
                  <c:v>Flood</c:v>
                </c:pt>
                <c:pt idx="2">
                  <c:v>HSA</c:v>
                </c:pt>
                <c:pt idx="3">
                  <c:v>Flood &amp; HSA</c:v>
                </c:pt>
              </c:strCache>
            </c:strRef>
          </c:cat>
          <c:val>
            <c:numRef>
              <c:f>CAPEX_O!$N$134:$Q$134</c:f>
              <c:numCache>
                <c:formatCode>_-* #,##0_-;\-* #,##0_-;_-* "-"??_-;_-@_-</c:formatCode>
                <c:ptCount val="4"/>
                <c:pt idx="0">
                  <c:v>39</c:v>
                </c:pt>
                <c:pt idx="1">
                  <c:v>4</c:v>
                </c:pt>
                <c:pt idx="2">
                  <c:v>14</c:v>
                </c:pt>
                <c:pt idx="3">
                  <c:v>6</c:v>
                </c:pt>
              </c:numCache>
            </c:numRef>
          </c:val>
          <c:extLst>
            <c:ext xmlns:c16="http://schemas.microsoft.com/office/drawing/2014/chart" uri="{C3380CC4-5D6E-409C-BE32-E72D297353CC}">
              <c16:uniqueId val="{00000000-0DAD-4FB9-B42E-DE7E1A704805}"/>
            </c:ext>
          </c:extLst>
        </c:ser>
        <c:ser>
          <c:idx val="1"/>
          <c:order val="2"/>
          <c:tx>
            <c:strRef>
              <c:f>CAPEX_O!$M$135</c:f>
              <c:strCache>
                <c:ptCount val="1"/>
                <c:pt idx="0">
                  <c:v>Moderate</c:v>
                </c:pt>
              </c:strCache>
            </c:strRef>
          </c:tx>
          <c:spPr>
            <a:solidFill>
              <a:schemeClr val="bg1">
                <a:lumMod val="50000"/>
              </a:schemeClr>
            </a:solidFill>
            <a:ln>
              <a:noFill/>
            </a:ln>
            <a:effectLst/>
          </c:spPr>
          <c:invertIfNegative val="0"/>
          <c:cat>
            <c:strRef>
              <c:f>CAPEX_O!$N$133:$Q$133</c:f>
              <c:strCache>
                <c:ptCount val="4"/>
                <c:pt idx="0">
                  <c:v>None</c:v>
                </c:pt>
                <c:pt idx="1">
                  <c:v>Flood</c:v>
                </c:pt>
                <c:pt idx="2">
                  <c:v>HSA</c:v>
                </c:pt>
                <c:pt idx="3">
                  <c:v>Flood &amp; HSA</c:v>
                </c:pt>
              </c:strCache>
            </c:strRef>
          </c:cat>
          <c:val>
            <c:numRef>
              <c:f>CAPEX_O!$N$135:$Q$135</c:f>
              <c:numCache>
                <c:formatCode>_-* #,##0_-;\-* #,##0_-;_-* "-"??_-;_-@_-</c:formatCode>
                <c:ptCount val="4"/>
                <c:pt idx="0">
                  <c:v>15</c:v>
                </c:pt>
                <c:pt idx="1">
                  <c:v>7</c:v>
                </c:pt>
                <c:pt idx="2">
                  <c:v>2</c:v>
                </c:pt>
                <c:pt idx="3">
                  <c:v>0</c:v>
                </c:pt>
              </c:numCache>
            </c:numRef>
          </c:val>
          <c:extLst>
            <c:ext xmlns:c16="http://schemas.microsoft.com/office/drawing/2014/chart" uri="{C3380CC4-5D6E-409C-BE32-E72D297353CC}">
              <c16:uniqueId val="{00000001-0DAD-4FB9-B42E-DE7E1A704805}"/>
            </c:ext>
          </c:extLst>
        </c:ser>
        <c:ser>
          <c:idx val="2"/>
          <c:order val="3"/>
          <c:tx>
            <c:strRef>
              <c:f>CAPEX_O!$M$136</c:f>
              <c:strCache>
                <c:ptCount val="1"/>
                <c:pt idx="0">
                  <c:v>Severe</c:v>
                </c:pt>
              </c:strCache>
            </c:strRef>
          </c:tx>
          <c:spPr>
            <a:solidFill>
              <a:srgbClr val="8C1B10"/>
            </a:solidFill>
            <a:ln>
              <a:noFill/>
            </a:ln>
            <a:effectLst/>
          </c:spPr>
          <c:invertIfNegative val="0"/>
          <c:cat>
            <c:strRef>
              <c:f>CAPEX_O!$N$133:$Q$133</c:f>
              <c:strCache>
                <c:ptCount val="4"/>
                <c:pt idx="0">
                  <c:v>None</c:v>
                </c:pt>
                <c:pt idx="1">
                  <c:v>Flood</c:v>
                </c:pt>
                <c:pt idx="2">
                  <c:v>HSA</c:v>
                </c:pt>
                <c:pt idx="3">
                  <c:v>Flood &amp; HSA</c:v>
                </c:pt>
              </c:strCache>
            </c:strRef>
          </c:cat>
          <c:val>
            <c:numRef>
              <c:f>CAPEX_O!$N$136:$Q$136</c:f>
              <c:numCache>
                <c:formatCode>_-* #,##0_-;\-* #,##0_-;_-* "-"??_-;_-@_-</c:formatCode>
                <c:ptCount val="4"/>
                <c:pt idx="0">
                  <c:v>9</c:v>
                </c:pt>
                <c:pt idx="1">
                  <c:v>1</c:v>
                </c:pt>
                <c:pt idx="2">
                  <c:v>6</c:v>
                </c:pt>
                <c:pt idx="3">
                  <c:v>8</c:v>
                </c:pt>
              </c:numCache>
            </c:numRef>
          </c:val>
          <c:extLst>
            <c:ext xmlns:c16="http://schemas.microsoft.com/office/drawing/2014/chart" uri="{C3380CC4-5D6E-409C-BE32-E72D297353CC}">
              <c16:uniqueId val="{00000002-0DAD-4FB9-B42E-DE7E1A704805}"/>
            </c:ext>
          </c:extLst>
        </c:ser>
        <c:ser>
          <c:idx val="4"/>
          <c:order val="4"/>
          <c:tx>
            <c:strRef>
              <c:f>CAPEX_O!$M$138</c:f>
              <c:strCache>
                <c:ptCount val="1"/>
                <c:pt idx="0">
                  <c:v>Very Severe</c:v>
                </c:pt>
              </c:strCache>
            </c:strRef>
          </c:tx>
          <c:spPr>
            <a:solidFill>
              <a:schemeClr val="tx1"/>
            </a:solidFill>
            <a:ln>
              <a:noFill/>
            </a:ln>
            <a:effectLst/>
          </c:spPr>
          <c:invertIfNegative val="0"/>
          <c:cat>
            <c:strRef>
              <c:f>CAPEX_O!$N$133:$Q$133</c:f>
              <c:strCache>
                <c:ptCount val="4"/>
                <c:pt idx="0">
                  <c:v>None</c:v>
                </c:pt>
                <c:pt idx="1">
                  <c:v>Flood</c:v>
                </c:pt>
                <c:pt idx="2">
                  <c:v>HSA</c:v>
                </c:pt>
                <c:pt idx="3">
                  <c:v>Flood &amp; HSA</c:v>
                </c:pt>
              </c:strCache>
            </c:strRef>
          </c:cat>
          <c:val>
            <c:numRef>
              <c:f>CAPEX_O!$N$138:$Q$138</c:f>
              <c:numCache>
                <c:formatCode>_-* #,##0_-;\-* #,##0_-;_-* "-"??_-;_-@_-</c:formatCode>
                <c:ptCount val="4"/>
                <c:pt idx="0">
                  <c:v>3</c:v>
                </c:pt>
                <c:pt idx="1">
                  <c:v>0</c:v>
                </c:pt>
                <c:pt idx="2">
                  <c:v>5</c:v>
                </c:pt>
                <c:pt idx="3">
                  <c:v>2</c:v>
                </c:pt>
              </c:numCache>
            </c:numRef>
          </c:val>
          <c:extLst>
            <c:ext xmlns:c16="http://schemas.microsoft.com/office/drawing/2014/chart" uri="{C3380CC4-5D6E-409C-BE32-E72D297353CC}">
              <c16:uniqueId val="{00000004-0DAD-4FB9-B42E-DE7E1A704805}"/>
            </c:ext>
          </c:extLst>
        </c:ser>
        <c:dLbls>
          <c:showLegendKey val="0"/>
          <c:showVal val="0"/>
          <c:showCatName val="0"/>
          <c:showSerName val="0"/>
          <c:showPercent val="0"/>
          <c:showBubbleSize val="0"/>
        </c:dLbls>
        <c:gapWidth val="50"/>
        <c:overlap val="100"/>
        <c:axId val="286658016"/>
        <c:axId val="533743136"/>
      </c:barChart>
      <c:catAx>
        <c:axId val="28665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3743136"/>
        <c:crosses val="autoZero"/>
        <c:auto val="1"/>
        <c:lblAlgn val="ctr"/>
        <c:lblOffset val="100"/>
        <c:noMultiLvlLbl val="0"/>
      </c:catAx>
      <c:valAx>
        <c:axId val="53374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86658016"/>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91369030581081E-2"/>
          <c:y val="5.5914478234110998E-2"/>
          <c:w val="0.8433312844389077"/>
          <c:h val="0.6815394425445247"/>
        </c:manualLayout>
      </c:layout>
      <c:barChart>
        <c:barDir val="col"/>
        <c:grouping val="percentStacked"/>
        <c:varyColors val="0"/>
        <c:ser>
          <c:idx val="0"/>
          <c:order val="0"/>
          <c:tx>
            <c:strRef>
              <c:f>CAPEX_O!$M$153</c:f>
              <c:strCache>
                <c:ptCount val="1"/>
                <c:pt idx="0">
                  <c:v>Very Minor</c:v>
                </c:pt>
              </c:strCache>
            </c:strRef>
          </c:tx>
          <c:spPr>
            <a:solidFill>
              <a:srgbClr val="75842F"/>
            </a:solidFill>
            <a:ln>
              <a:noFill/>
            </a:ln>
            <a:effectLst/>
          </c:spPr>
          <c:invertIfNegative val="0"/>
          <c:cat>
            <c:numRef>
              <c:f>CAPEX_O!$N$152:$U$152</c:f>
              <c:numCache>
                <c:formatCode>General</c:formatCode>
                <c:ptCount val="8"/>
                <c:pt idx="0">
                  <c:v>10</c:v>
                </c:pt>
                <c:pt idx="1">
                  <c:v>20</c:v>
                </c:pt>
                <c:pt idx="2">
                  <c:v>30</c:v>
                </c:pt>
                <c:pt idx="3">
                  <c:v>40</c:v>
                </c:pt>
                <c:pt idx="4">
                  <c:v>50</c:v>
                </c:pt>
                <c:pt idx="5">
                  <c:v>60</c:v>
                </c:pt>
                <c:pt idx="6">
                  <c:v>70</c:v>
                </c:pt>
                <c:pt idx="7">
                  <c:v>80</c:v>
                </c:pt>
              </c:numCache>
            </c:numRef>
          </c:cat>
          <c:val>
            <c:numRef>
              <c:f>CAPEX_O!$N$153:$U$153</c:f>
              <c:numCache>
                <c:formatCode>_-* #,##0_-;\-* #,##0_-;_-* "-"??_-;_-@_-</c:formatCode>
                <c:ptCount val="8"/>
                <c:pt idx="0">
                  <c:v>16</c:v>
                </c:pt>
                <c:pt idx="1">
                  <c:v>13</c:v>
                </c:pt>
                <c:pt idx="2">
                  <c:v>47</c:v>
                </c:pt>
                <c:pt idx="3">
                  <c:v>31</c:v>
                </c:pt>
                <c:pt idx="4">
                  <c:v>30</c:v>
                </c:pt>
                <c:pt idx="5">
                  <c:v>7</c:v>
                </c:pt>
                <c:pt idx="6">
                  <c:v>0</c:v>
                </c:pt>
                <c:pt idx="7">
                  <c:v>0</c:v>
                </c:pt>
              </c:numCache>
            </c:numRef>
          </c:val>
          <c:extLst>
            <c:ext xmlns:c16="http://schemas.microsoft.com/office/drawing/2014/chart" uri="{C3380CC4-5D6E-409C-BE32-E72D297353CC}">
              <c16:uniqueId val="{00000000-E68F-45AF-B7D2-440EF0C24B24}"/>
            </c:ext>
          </c:extLst>
        </c:ser>
        <c:ser>
          <c:idx val="1"/>
          <c:order val="1"/>
          <c:tx>
            <c:strRef>
              <c:f>CAPEX_O!$M$154</c:f>
              <c:strCache>
                <c:ptCount val="1"/>
                <c:pt idx="0">
                  <c:v>Minor</c:v>
                </c:pt>
              </c:strCache>
            </c:strRef>
          </c:tx>
          <c:spPr>
            <a:solidFill>
              <a:srgbClr val="2A3D6F"/>
            </a:solidFill>
            <a:ln>
              <a:noFill/>
            </a:ln>
            <a:effectLst/>
          </c:spPr>
          <c:invertIfNegative val="0"/>
          <c:cat>
            <c:numRef>
              <c:f>CAPEX_O!$N$152:$U$152</c:f>
              <c:numCache>
                <c:formatCode>General</c:formatCode>
                <c:ptCount val="8"/>
                <c:pt idx="0">
                  <c:v>10</c:v>
                </c:pt>
                <c:pt idx="1">
                  <c:v>20</c:v>
                </c:pt>
                <c:pt idx="2">
                  <c:v>30</c:v>
                </c:pt>
                <c:pt idx="3">
                  <c:v>40</c:v>
                </c:pt>
                <c:pt idx="4">
                  <c:v>50</c:v>
                </c:pt>
                <c:pt idx="5">
                  <c:v>60</c:v>
                </c:pt>
                <c:pt idx="6">
                  <c:v>70</c:v>
                </c:pt>
                <c:pt idx="7">
                  <c:v>80</c:v>
                </c:pt>
              </c:numCache>
            </c:numRef>
          </c:cat>
          <c:val>
            <c:numRef>
              <c:f>CAPEX_O!$N$154:$U$154</c:f>
              <c:numCache>
                <c:formatCode>_-* #,##0_-;\-* #,##0_-;_-* "-"??_-;_-@_-</c:formatCode>
                <c:ptCount val="8"/>
                <c:pt idx="0">
                  <c:v>3</c:v>
                </c:pt>
                <c:pt idx="1">
                  <c:v>3</c:v>
                </c:pt>
                <c:pt idx="2">
                  <c:v>14</c:v>
                </c:pt>
                <c:pt idx="3">
                  <c:v>11</c:v>
                </c:pt>
                <c:pt idx="4">
                  <c:v>36</c:v>
                </c:pt>
                <c:pt idx="5">
                  <c:v>6</c:v>
                </c:pt>
                <c:pt idx="6">
                  <c:v>0</c:v>
                </c:pt>
                <c:pt idx="7">
                  <c:v>0</c:v>
                </c:pt>
              </c:numCache>
            </c:numRef>
          </c:val>
          <c:extLst>
            <c:ext xmlns:c16="http://schemas.microsoft.com/office/drawing/2014/chart" uri="{C3380CC4-5D6E-409C-BE32-E72D297353CC}">
              <c16:uniqueId val="{00000001-E68F-45AF-B7D2-440EF0C24B24}"/>
            </c:ext>
          </c:extLst>
        </c:ser>
        <c:ser>
          <c:idx val="2"/>
          <c:order val="2"/>
          <c:tx>
            <c:strRef>
              <c:f>CAPEX_O!$M$155</c:f>
              <c:strCache>
                <c:ptCount val="1"/>
                <c:pt idx="0">
                  <c:v>Moderate</c:v>
                </c:pt>
              </c:strCache>
            </c:strRef>
          </c:tx>
          <c:spPr>
            <a:solidFill>
              <a:schemeClr val="bg1">
                <a:lumMod val="50000"/>
              </a:schemeClr>
            </a:solidFill>
            <a:ln>
              <a:noFill/>
            </a:ln>
            <a:effectLst/>
          </c:spPr>
          <c:invertIfNegative val="0"/>
          <c:cat>
            <c:numRef>
              <c:f>CAPEX_O!$N$152:$U$152</c:f>
              <c:numCache>
                <c:formatCode>General</c:formatCode>
                <c:ptCount val="8"/>
                <c:pt idx="0">
                  <c:v>10</c:v>
                </c:pt>
                <c:pt idx="1">
                  <c:v>20</c:v>
                </c:pt>
                <c:pt idx="2">
                  <c:v>30</c:v>
                </c:pt>
                <c:pt idx="3">
                  <c:v>40</c:v>
                </c:pt>
                <c:pt idx="4">
                  <c:v>50</c:v>
                </c:pt>
                <c:pt idx="5">
                  <c:v>60</c:v>
                </c:pt>
                <c:pt idx="6">
                  <c:v>70</c:v>
                </c:pt>
                <c:pt idx="7">
                  <c:v>80</c:v>
                </c:pt>
              </c:numCache>
            </c:numRef>
          </c:cat>
          <c:val>
            <c:numRef>
              <c:f>CAPEX_O!$N$155:$U$155</c:f>
              <c:numCache>
                <c:formatCode>_-* #,##0_-;\-* #,##0_-;_-* "-"??_-;_-@_-</c:formatCode>
                <c:ptCount val="8"/>
                <c:pt idx="0">
                  <c:v>2</c:v>
                </c:pt>
                <c:pt idx="1">
                  <c:v>1</c:v>
                </c:pt>
                <c:pt idx="2">
                  <c:v>8</c:v>
                </c:pt>
                <c:pt idx="3">
                  <c:v>4</c:v>
                </c:pt>
                <c:pt idx="4">
                  <c:v>12</c:v>
                </c:pt>
                <c:pt idx="5">
                  <c:v>2</c:v>
                </c:pt>
                <c:pt idx="6">
                  <c:v>0</c:v>
                </c:pt>
                <c:pt idx="7">
                  <c:v>0</c:v>
                </c:pt>
              </c:numCache>
            </c:numRef>
          </c:val>
          <c:extLst>
            <c:ext xmlns:c16="http://schemas.microsoft.com/office/drawing/2014/chart" uri="{C3380CC4-5D6E-409C-BE32-E72D297353CC}">
              <c16:uniqueId val="{00000002-E68F-45AF-B7D2-440EF0C24B24}"/>
            </c:ext>
          </c:extLst>
        </c:ser>
        <c:ser>
          <c:idx val="3"/>
          <c:order val="3"/>
          <c:tx>
            <c:strRef>
              <c:f>CAPEX_O!$M$156</c:f>
              <c:strCache>
                <c:ptCount val="1"/>
                <c:pt idx="0">
                  <c:v>Severe</c:v>
                </c:pt>
              </c:strCache>
            </c:strRef>
          </c:tx>
          <c:spPr>
            <a:solidFill>
              <a:srgbClr val="8C1B10"/>
            </a:solidFill>
            <a:ln>
              <a:noFill/>
            </a:ln>
            <a:effectLst/>
          </c:spPr>
          <c:invertIfNegative val="0"/>
          <c:cat>
            <c:numRef>
              <c:f>CAPEX_O!$N$152:$U$152</c:f>
              <c:numCache>
                <c:formatCode>General</c:formatCode>
                <c:ptCount val="8"/>
                <c:pt idx="0">
                  <c:v>10</c:v>
                </c:pt>
                <c:pt idx="1">
                  <c:v>20</c:v>
                </c:pt>
                <c:pt idx="2">
                  <c:v>30</c:v>
                </c:pt>
                <c:pt idx="3">
                  <c:v>40</c:v>
                </c:pt>
                <c:pt idx="4">
                  <c:v>50</c:v>
                </c:pt>
                <c:pt idx="5">
                  <c:v>60</c:v>
                </c:pt>
                <c:pt idx="6">
                  <c:v>70</c:v>
                </c:pt>
                <c:pt idx="7">
                  <c:v>80</c:v>
                </c:pt>
              </c:numCache>
            </c:numRef>
          </c:cat>
          <c:val>
            <c:numRef>
              <c:f>CAPEX_O!$N$156:$U$156</c:f>
              <c:numCache>
                <c:formatCode>_-* #,##0_-;\-* #,##0_-;_-* "-"??_-;_-@_-</c:formatCode>
                <c:ptCount val="8"/>
                <c:pt idx="0">
                  <c:v>0</c:v>
                </c:pt>
                <c:pt idx="1">
                  <c:v>0</c:v>
                </c:pt>
                <c:pt idx="2">
                  <c:v>5</c:v>
                </c:pt>
                <c:pt idx="3">
                  <c:v>14</c:v>
                </c:pt>
                <c:pt idx="4">
                  <c:v>26</c:v>
                </c:pt>
                <c:pt idx="5">
                  <c:v>0</c:v>
                </c:pt>
                <c:pt idx="6">
                  <c:v>0</c:v>
                </c:pt>
                <c:pt idx="7">
                  <c:v>1</c:v>
                </c:pt>
              </c:numCache>
            </c:numRef>
          </c:val>
          <c:extLst>
            <c:ext xmlns:c16="http://schemas.microsoft.com/office/drawing/2014/chart" uri="{C3380CC4-5D6E-409C-BE32-E72D297353CC}">
              <c16:uniqueId val="{00000003-E68F-45AF-B7D2-440EF0C24B24}"/>
            </c:ext>
          </c:extLst>
        </c:ser>
        <c:ser>
          <c:idx val="4"/>
          <c:order val="4"/>
          <c:tx>
            <c:strRef>
              <c:f>CAPEX_O!$M$157</c:f>
              <c:strCache>
                <c:ptCount val="1"/>
                <c:pt idx="0">
                  <c:v>Very Severe</c:v>
                </c:pt>
              </c:strCache>
            </c:strRef>
          </c:tx>
          <c:spPr>
            <a:solidFill>
              <a:schemeClr val="tx1"/>
            </a:solidFill>
            <a:ln>
              <a:noFill/>
            </a:ln>
            <a:effectLst/>
          </c:spPr>
          <c:invertIfNegative val="0"/>
          <c:cat>
            <c:numRef>
              <c:f>CAPEX_O!$N$152:$U$152</c:f>
              <c:numCache>
                <c:formatCode>General</c:formatCode>
                <c:ptCount val="8"/>
                <c:pt idx="0">
                  <c:v>10</c:v>
                </c:pt>
                <c:pt idx="1">
                  <c:v>20</c:v>
                </c:pt>
                <c:pt idx="2">
                  <c:v>30</c:v>
                </c:pt>
                <c:pt idx="3">
                  <c:v>40</c:v>
                </c:pt>
                <c:pt idx="4">
                  <c:v>50</c:v>
                </c:pt>
                <c:pt idx="5">
                  <c:v>60</c:v>
                </c:pt>
                <c:pt idx="6">
                  <c:v>70</c:v>
                </c:pt>
                <c:pt idx="7">
                  <c:v>80</c:v>
                </c:pt>
              </c:numCache>
            </c:numRef>
          </c:cat>
          <c:val>
            <c:numRef>
              <c:f>CAPEX_O!$N$157:$U$157</c:f>
              <c:numCache>
                <c:formatCode>_-* #,##0_-;\-* #,##0_-;_-* "-"??_-;_-@_-</c:formatCode>
                <c:ptCount val="8"/>
                <c:pt idx="0">
                  <c:v>0</c:v>
                </c:pt>
                <c:pt idx="1">
                  <c:v>0</c:v>
                </c:pt>
                <c:pt idx="2">
                  <c:v>2</c:v>
                </c:pt>
                <c:pt idx="3">
                  <c:v>3</c:v>
                </c:pt>
                <c:pt idx="4">
                  <c:v>18</c:v>
                </c:pt>
                <c:pt idx="5">
                  <c:v>0</c:v>
                </c:pt>
                <c:pt idx="6">
                  <c:v>0</c:v>
                </c:pt>
                <c:pt idx="7">
                  <c:v>0</c:v>
                </c:pt>
              </c:numCache>
            </c:numRef>
          </c:val>
          <c:extLst>
            <c:ext xmlns:c16="http://schemas.microsoft.com/office/drawing/2014/chart" uri="{C3380CC4-5D6E-409C-BE32-E72D297353CC}">
              <c16:uniqueId val="{00000004-E68F-45AF-B7D2-440EF0C24B24}"/>
            </c:ext>
          </c:extLst>
        </c:ser>
        <c:dLbls>
          <c:showLegendKey val="0"/>
          <c:showVal val="0"/>
          <c:showCatName val="0"/>
          <c:showSerName val="0"/>
          <c:showPercent val="0"/>
          <c:showBubbleSize val="0"/>
        </c:dLbls>
        <c:gapWidth val="50"/>
        <c:overlap val="100"/>
        <c:axId val="645046832"/>
        <c:axId val="533832160"/>
      </c:barChart>
      <c:catAx>
        <c:axId val="6450468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Age</a:t>
                </a:r>
              </a:p>
            </c:rich>
          </c:tx>
          <c:layout>
            <c:manualLayout>
              <c:xMode val="edge"/>
              <c:yMode val="edge"/>
              <c:x val="0.91313288503285595"/>
              <c:y val="0.7628950440647426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3832160"/>
        <c:crosses val="autoZero"/>
        <c:auto val="1"/>
        <c:lblAlgn val="ctr"/>
        <c:lblOffset val="100"/>
        <c:noMultiLvlLbl val="0"/>
      </c:catAx>
      <c:valAx>
        <c:axId val="533832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504683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0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ustomXml" Target="../ink/ink2.xml"/><Relationship Id="rId13" Type="http://schemas.openxmlformats.org/officeDocument/2006/relationships/image" Target="../media/image17.png"/><Relationship Id="rId18" Type="http://schemas.openxmlformats.org/officeDocument/2006/relationships/customXml" Target="../ink/ink7.xml"/><Relationship Id="rId21" Type="http://schemas.openxmlformats.org/officeDocument/2006/relationships/image" Target="../media/image21.png"/><Relationship Id="rId7" Type="http://schemas.openxmlformats.org/officeDocument/2006/relationships/image" Target="../media/image14.png"/><Relationship Id="rId12" Type="http://schemas.openxmlformats.org/officeDocument/2006/relationships/customXml" Target="../ink/ink4.xml"/><Relationship Id="rId17" Type="http://schemas.openxmlformats.org/officeDocument/2006/relationships/image" Target="../media/image19.png"/><Relationship Id="rId25" Type="http://schemas.openxmlformats.org/officeDocument/2006/relationships/chart" Target="../charts/chart28.xml"/><Relationship Id="rId16" Type="http://schemas.openxmlformats.org/officeDocument/2006/relationships/customXml" Target="../ink/ink6.xml"/><Relationship Id="rId20" Type="http://schemas.openxmlformats.org/officeDocument/2006/relationships/customXml" Target="../ink/ink8.xml"/><Relationship Id="rId1" Type="http://schemas.openxmlformats.org/officeDocument/2006/relationships/customXml" Target="../ink/ink1.xml"/><Relationship Id="rId11" Type="http://schemas.openxmlformats.org/officeDocument/2006/relationships/image" Target="../media/image16.png"/><Relationship Id="rId24" Type="http://schemas.openxmlformats.org/officeDocument/2006/relationships/chart" Target="../charts/chart27.xml"/><Relationship Id="rId15" Type="http://schemas.openxmlformats.org/officeDocument/2006/relationships/image" Target="../media/image18.png"/><Relationship Id="rId23" Type="http://schemas.openxmlformats.org/officeDocument/2006/relationships/image" Target="../media/image22.png"/><Relationship Id="rId10" Type="http://schemas.openxmlformats.org/officeDocument/2006/relationships/customXml" Target="../ink/ink3.xml"/><Relationship Id="rId19" Type="http://schemas.openxmlformats.org/officeDocument/2006/relationships/image" Target="../media/image20.png"/><Relationship Id="rId9" Type="http://schemas.openxmlformats.org/officeDocument/2006/relationships/image" Target="../media/image15.png"/><Relationship Id="rId14" Type="http://schemas.openxmlformats.org/officeDocument/2006/relationships/customXml" Target="../ink/ink5.xml"/><Relationship Id="rId22" Type="http://schemas.openxmlformats.org/officeDocument/2006/relationships/customXml" Target="../ink/ink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9.xml"/><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chart" Target="../charts/chart32.xml"/><Relationship Id="rId5" Type="http://schemas.openxmlformats.org/officeDocument/2006/relationships/image" Target="../media/image11.png"/><Relationship Id="rId10" Type="http://schemas.openxmlformats.org/officeDocument/2006/relationships/chart" Target="../charts/chart31.xml"/><Relationship Id="rId4" Type="http://schemas.openxmlformats.org/officeDocument/2006/relationships/image" Target="../media/image10.png"/><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jpeg"/><Relationship Id="rId11" Type="http://schemas.openxmlformats.org/officeDocument/2006/relationships/image" Target="../media/image34.jpeg"/><Relationship Id="rId5" Type="http://schemas.openxmlformats.org/officeDocument/2006/relationships/image" Target="../media/image28.pn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image" Target="../media/image3.pn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5.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image" Target="../media/image4.png"/><Relationship Id="rId1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3</xdr:row>
      <xdr:rowOff>66675</xdr:rowOff>
    </xdr:from>
    <xdr:to>
      <xdr:col>6</xdr:col>
      <xdr:colOff>247650</xdr:colOff>
      <xdr:row>9</xdr:row>
      <xdr:rowOff>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14325" t="12822" r="14313" b="16229"/>
        <a:stretch/>
      </xdr:blipFill>
      <xdr:spPr>
        <a:xfrm>
          <a:off x="771525" y="600075"/>
          <a:ext cx="2562225" cy="790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7</xdr:row>
      <xdr:rowOff>0</xdr:rowOff>
    </xdr:from>
    <xdr:to>
      <xdr:col>8</xdr:col>
      <xdr:colOff>371475</xdr:colOff>
      <xdr:row>23</xdr:row>
      <xdr:rowOff>35560</xdr:rowOff>
    </xdr:to>
    <xdr:grpSp>
      <xdr:nvGrpSpPr>
        <xdr:cNvPr id="50" name="Canvas 113">
          <a:extLst>
            <a:ext uri="{FF2B5EF4-FFF2-40B4-BE49-F238E27FC236}">
              <a16:creationId xmlns:a16="http://schemas.microsoft.com/office/drawing/2014/main" id="{00000000-0008-0000-2200-000032000000}"/>
            </a:ext>
          </a:extLst>
        </xdr:cNvPr>
        <xdr:cNvGrpSpPr/>
      </xdr:nvGrpSpPr>
      <xdr:grpSpPr>
        <a:xfrm>
          <a:off x="714375" y="1222375"/>
          <a:ext cx="4737100" cy="2702560"/>
          <a:chOff x="0" y="0"/>
          <a:chExt cx="4743450" cy="2702560"/>
        </a:xfrm>
      </xdr:grpSpPr>
      <xdr:sp macro="" textlink="">
        <xdr:nvSpPr>
          <xdr:cNvPr id="51" name="Rectangle 50">
            <a:extLst>
              <a:ext uri="{FF2B5EF4-FFF2-40B4-BE49-F238E27FC236}">
                <a16:creationId xmlns:a16="http://schemas.microsoft.com/office/drawing/2014/main" id="{00000000-0008-0000-2200-000033000000}"/>
              </a:ext>
            </a:extLst>
          </xdr:cNvPr>
          <xdr:cNvSpPr/>
        </xdr:nvSpPr>
        <xdr:spPr>
          <a:xfrm>
            <a:off x="0" y="0"/>
            <a:ext cx="4743450" cy="2702560"/>
          </a:xfrm>
          <a:prstGeom prst="rect">
            <a:avLst/>
          </a:prstGeom>
        </xdr:spPr>
      </xdr:sp>
      <mc:AlternateContent xmlns:mc="http://schemas.openxmlformats.org/markup-compatibility/2006" xmlns:xdr14="http://schemas.microsoft.com/office/excel/2010/spreadsheetDrawing">
        <mc:Choice Requires="xdr14">
          <xdr14:contentPart xmlns:r="http://schemas.openxmlformats.org/officeDocument/2006/relationships" r:id="rId1">
            <xdr14:nvContentPartPr>
              <xdr14:cNvPr id="52" name="Ink 51">
                <a:extLst>
                  <a:ext uri="{FF2B5EF4-FFF2-40B4-BE49-F238E27FC236}">
                    <a16:creationId xmlns:a16="http://schemas.microsoft.com/office/drawing/2014/main" id="{00000000-0008-0000-2200-000034000000}"/>
                  </a:ext>
                </a:extLst>
              </xdr14:cNvPr>
              <xdr14:cNvContentPartPr/>
            </xdr14:nvContentPartPr>
            <xdr14:nvPr macro=""/>
            <xdr14:xfrm>
              <a:off x="962194" y="1390476"/>
              <a:ext cx="1050510" cy="241920"/>
            </xdr14:xfrm>
          </xdr14:contentPart>
        </mc:Choice>
        <mc:Fallback xmlns="">
          <xdr:pic>
            <xdr:nvPicPr>
              <xdr:cNvPr id="52" name="Ink 51">
                <a:extLst>
                  <a:ext uri="{FF2B5EF4-FFF2-40B4-BE49-F238E27FC236}">
                    <a16:creationId xmlns:a16="http://schemas.microsoft.com/office/drawing/2014/main" id="{74C02482-D424-4732-9273-14E5DFDE7EC4}"/>
                  </a:ext>
                </a:extLst>
              </xdr:cNvPr>
              <xdr:cNvPicPr/>
            </xdr:nvPicPr>
            <xdr:blipFill>
              <a:blip xmlns:r="http://schemas.openxmlformats.org/officeDocument/2006/relationships" r:embed="rId7"/>
              <a:stretch>
                <a:fillRect/>
              </a:stretch>
            </xdr:blipFill>
            <xdr:spPr>
              <a:xfrm>
                <a:off x="935193" y="1336476"/>
                <a:ext cx="1104152" cy="34956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53" name="Ink 52">
                <a:extLst>
                  <a:ext uri="{FF2B5EF4-FFF2-40B4-BE49-F238E27FC236}">
                    <a16:creationId xmlns:a16="http://schemas.microsoft.com/office/drawing/2014/main" id="{00000000-0008-0000-2200-000035000000}"/>
                  </a:ext>
                </a:extLst>
              </xdr14:cNvPr>
              <xdr14:cNvContentPartPr/>
            </xdr14:nvContentPartPr>
            <xdr14:nvPr macro=""/>
            <xdr14:xfrm>
              <a:off x="3292281" y="1221675"/>
              <a:ext cx="1136196" cy="393108"/>
            </xdr14:xfrm>
          </xdr14:contentPart>
        </mc:Choice>
        <mc:Fallback xmlns="">
          <xdr:pic>
            <xdr:nvPicPr>
              <xdr:cNvPr id="53" name="Ink 52">
                <a:extLst>
                  <a:ext uri="{FF2B5EF4-FFF2-40B4-BE49-F238E27FC236}">
                    <a16:creationId xmlns:a16="http://schemas.microsoft.com/office/drawing/2014/main" id="{E3AAF34F-5A77-45BF-89EE-830183B464D4}"/>
                  </a:ext>
                </a:extLst>
              </xdr:cNvPr>
              <xdr:cNvPicPr/>
            </xdr:nvPicPr>
            <xdr:blipFill>
              <a:blip xmlns:r="http://schemas.openxmlformats.org/officeDocument/2006/relationships" r:embed="rId9"/>
              <a:stretch>
                <a:fillRect/>
              </a:stretch>
            </xdr:blipFill>
            <xdr:spPr>
              <a:xfrm>
                <a:off x="3265280" y="1167677"/>
                <a:ext cx="1189838" cy="500745"/>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54" name="Ink 53">
                <a:extLst>
                  <a:ext uri="{FF2B5EF4-FFF2-40B4-BE49-F238E27FC236}">
                    <a16:creationId xmlns:a16="http://schemas.microsoft.com/office/drawing/2014/main" id="{00000000-0008-0000-2200-000036000000}"/>
                  </a:ext>
                </a:extLst>
              </xdr14:cNvPr>
              <xdr14:cNvContentPartPr/>
            </xdr14:nvContentPartPr>
            <xdr14:nvPr macro=""/>
            <xdr14:xfrm>
              <a:off x="2105816" y="1614612"/>
              <a:ext cx="1118520" cy="226782"/>
            </xdr14:xfrm>
          </xdr14:contentPart>
        </mc:Choice>
        <mc:Fallback xmlns="">
          <xdr:pic>
            <xdr:nvPicPr>
              <xdr:cNvPr id="54" name="Ink 53">
                <a:extLst>
                  <a:ext uri="{FF2B5EF4-FFF2-40B4-BE49-F238E27FC236}">
                    <a16:creationId xmlns:a16="http://schemas.microsoft.com/office/drawing/2014/main" id="{0D455D72-BAA9-405E-BAEB-66FABE805D35}"/>
                  </a:ext>
                </a:extLst>
              </xdr:cNvPr>
              <xdr:cNvPicPr/>
            </xdr:nvPicPr>
            <xdr:blipFill>
              <a:blip xmlns:r="http://schemas.openxmlformats.org/officeDocument/2006/relationships" r:embed="rId11"/>
              <a:stretch>
                <a:fillRect/>
              </a:stretch>
            </xdr:blipFill>
            <xdr:spPr>
              <a:xfrm>
                <a:off x="2078816" y="1560616"/>
                <a:ext cx="1172160" cy="334413"/>
              </a:xfrm>
              <a:prstGeom prst="rect">
                <a:avLst/>
              </a:prstGeom>
            </xdr:spPr>
          </xdr:pic>
        </mc:Fallback>
      </mc:AlternateContent>
      <xdr:sp macro="" textlink="">
        <xdr:nvSpPr>
          <xdr:cNvPr id="55" name="Freeform: Shape 54">
            <a:extLst>
              <a:ext uri="{FF2B5EF4-FFF2-40B4-BE49-F238E27FC236}">
                <a16:creationId xmlns:a16="http://schemas.microsoft.com/office/drawing/2014/main" id="{00000000-0008-0000-2200-000037000000}"/>
              </a:ext>
            </a:extLst>
          </xdr:cNvPr>
          <xdr:cNvSpPr/>
        </xdr:nvSpPr>
        <xdr:spPr>
          <a:xfrm>
            <a:off x="185021" y="318440"/>
            <a:ext cx="4386985" cy="2084974"/>
          </a:xfrm>
          <a:custGeom>
            <a:avLst/>
            <a:gdLst>
              <a:gd name="connsiteX0" fmla="*/ 0 w 4386985"/>
              <a:gd name="connsiteY0" fmla="*/ 0 h 2084974"/>
              <a:gd name="connsiteX1" fmla="*/ 0 w 4386985"/>
              <a:gd name="connsiteY1" fmla="*/ 2084974 h 2084974"/>
              <a:gd name="connsiteX2" fmla="*/ 4386985 w 4386985"/>
              <a:gd name="connsiteY2" fmla="*/ 2084974 h 2084974"/>
            </a:gdLst>
            <a:ahLst/>
            <a:cxnLst>
              <a:cxn ang="0">
                <a:pos x="connsiteX0" y="connsiteY0"/>
              </a:cxn>
              <a:cxn ang="0">
                <a:pos x="connsiteX1" y="connsiteY1"/>
              </a:cxn>
              <a:cxn ang="0">
                <a:pos x="connsiteX2" y="connsiteY2"/>
              </a:cxn>
            </a:cxnLst>
            <a:rect l="l" t="t" r="r" b="b"/>
            <a:pathLst>
              <a:path w="4386985" h="2084974">
                <a:moveTo>
                  <a:pt x="0" y="0"/>
                </a:moveTo>
                <a:lnTo>
                  <a:pt x="0" y="2084974"/>
                </a:lnTo>
                <a:lnTo>
                  <a:pt x="4386985" y="2084974"/>
                </a:lnTo>
              </a:path>
            </a:pathLst>
          </a:custGeom>
          <a:noFill/>
          <a:ln>
            <a:solidFill>
              <a:srgbClr val="0070C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xnSp macro="">
        <xdr:nvCxnSpPr>
          <xdr:cNvPr id="56" name="Straight Connector 55">
            <a:extLst>
              <a:ext uri="{FF2B5EF4-FFF2-40B4-BE49-F238E27FC236}">
                <a16:creationId xmlns:a16="http://schemas.microsoft.com/office/drawing/2014/main" id="{00000000-0008-0000-2200-000038000000}"/>
              </a:ext>
            </a:extLst>
          </xdr:cNvPr>
          <xdr:cNvCxnSpPr/>
        </xdr:nvCxnSpPr>
        <xdr:spPr>
          <a:xfrm>
            <a:off x="882384" y="1368043"/>
            <a:ext cx="0" cy="1035371"/>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2200-000039000000}"/>
              </a:ext>
            </a:extLst>
          </xdr:cNvPr>
          <xdr:cNvCxnSpPr/>
        </xdr:nvCxnSpPr>
        <xdr:spPr>
          <a:xfrm>
            <a:off x="2070749" y="1368364"/>
            <a:ext cx="0" cy="103505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2200-00003A000000}"/>
              </a:ext>
            </a:extLst>
          </xdr:cNvPr>
          <xdr:cNvCxnSpPr/>
        </xdr:nvCxnSpPr>
        <xdr:spPr>
          <a:xfrm>
            <a:off x="3258834" y="1227608"/>
            <a:ext cx="0" cy="117580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9" name="Text Box 93">
            <a:extLst>
              <a:ext uri="{FF2B5EF4-FFF2-40B4-BE49-F238E27FC236}">
                <a16:creationId xmlns:a16="http://schemas.microsoft.com/office/drawing/2014/main" id="{00000000-0008-0000-2200-00003B000000}"/>
              </a:ext>
            </a:extLst>
          </xdr:cNvPr>
          <xdr:cNvSpPr txBox="1"/>
        </xdr:nvSpPr>
        <xdr:spPr>
          <a:xfrm rot="16200000">
            <a:off x="-488327" y="924177"/>
            <a:ext cx="1177691" cy="20102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808080"/>
                </a:solidFill>
                <a:effectLst/>
                <a:latin typeface="Calibri" panose="020F0502020204030204" pitchFamily="34" charset="0"/>
                <a:ea typeface="Times New Roman" panose="02020603050405020304" pitchFamily="18" charset="0"/>
                <a:cs typeface="Times New Roman" panose="02020603050405020304" pitchFamily="18" charset="0"/>
              </a:rPr>
              <a:t>Return on debt</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60" name="Text Box 20">
            <a:extLst>
              <a:ext uri="{FF2B5EF4-FFF2-40B4-BE49-F238E27FC236}">
                <a16:creationId xmlns:a16="http://schemas.microsoft.com/office/drawing/2014/main" id="{00000000-0008-0000-2200-00003C000000}"/>
              </a:ext>
            </a:extLst>
          </xdr:cNvPr>
          <xdr:cNvSpPr txBox="1"/>
        </xdr:nvSpPr>
        <xdr:spPr>
          <a:xfrm>
            <a:off x="3330673" y="2437511"/>
            <a:ext cx="11772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Time</a:t>
            </a:r>
            <a:endParaRPr lang="en-AU" sz="1200">
              <a:effectLst/>
              <a:latin typeface="Times New Roman" panose="02020603050405020304" pitchFamily="18" charset="0"/>
              <a:ea typeface="Times New Roman" panose="02020603050405020304" pitchFamily="18" charset="0"/>
            </a:endParaRPr>
          </a:p>
        </xdr:txBody>
      </xdr:sp>
      <xdr:sp macro="" textlink="">
        <xdr:nvSpPr>
          <xdr:cNvPr id="61" name="Text Box 20">
            <a:extLst>
              <a:ext uri="{FF2B5EF4-FFF2-40B4-BE49-F238E27FC236}">
                <a16:creationId xmlns:a16="http://schemas.microsoft.com/office/drawing/2014/main" id="{00000000-0008-0000-2200-00003D000000}"/>
              </a:ext>
            </a:extLst>
          </xdr:cNvPr>
          <xdr:cNvSpPr txBox="1"/>
        </xdr:nvSpPr>
        <xdr:spPr>
          <a:xfrm>
            <a:off x="1126427" y="2187066"/>
            <a:ext cx="695262"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1</a:t>
            </a:r>
            <a:endParaRPr lang="en-AU" sz="1200">
              <a:effectLst/>
              <a:latin typeface="Times New Roman" panose="02020603050405020304" pitchFamily="18" charset="0"/>
              <a:ea typeface="Times New Roman" panose="02020603050405020304" pitchFamily="18" charset="0"/>
            </a:endParaRPr>
          </a:p>
        </xdr:txBody>
      </xdr:sp>
      <xdr:sp macro="" textlink="">
        <xdr:nvSpPr>
          <xdr:cNvPr id="62" name="Text Box 20">
            <a:extLst>
              <a:ext uri="{FF2B5EF4-FFF2-40B4-BE49-F238E27FC236}">
                <a16:creationId xmlns:a16="http://schemas.microsoft.com/office/drawing/2014/main" id="{00000000-0008-0000-2200-00003E000000}"/>
              </a:ext>
            </a:extLst>
          </xdr:cNvPr>
          <xdr:cNvSpPr txBox="1"/>
        </xdr:nvSpPr>
        <xdr:spPr>
          <a:xfrm>
            <a:off x="2343255" y="2187066"/>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2</a:t>
            </a:r>
            <a:endParaRPr lang="en-AU" sz="1200">
              <a:effectLst/>
              <a:latin typeface="Times New Roman" panose="02020603050405020304" pitchFamily="18" charset="0"/>
              <a:ea typeface="Times New Roman" panose="02020603050405020304" pitchFamily="18" charset="0"/>
            </a:endParaRPr>
          </a:p>
        </xdr:txBody>
      </xdr:sp>
      <xdr:sp macro="" textlink="">
        <xdr:nvSpPr>
          <xdr:cNvPr id="63" name="Text Box 20">
            <a:extLst>
              <a:ext uri="{FF2B5EF4-FFF2-40B4-BE49-F238E27FC236}">
                <a16:creationId xmlns:a16="http://schemas.microsoft.com/office/drawing/2014/main" id="{00000000-0008-0000-2200-00003F000000}"/>
              </a:ext>
            </a:extLst>
          </xdr:cNvPr>
          <xdr:cNvSpPr txBox="1"/>
        </xdr:nvSpPr>
        <xdr:spPr>
          <a:xfrm>
            <a:off x="3531619" y="220339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3</a:t>
            </a:r>
            <a:endParaRPr lang="en-AU" sz="1200">
              <a:effectLst/>
              <a:latin typeface="Times New Roman" panose="02020603050405020304" pitchFamily="18" charset="0"/>
              <a:ea typeface="Times New Roman" panose="02020603050405020304" pitchFamily="18" charset="0"/>
            </a:endParaRPr>
          </a:p>
        </xdr:txBody>
      </xdr:sp>
      <xdr:sp macro="" textlink="">
        <xdr:nvSpPr>
          <xdr:cNvPr id="64" name="Text Box 20">
            <a:extLst>
              <a:ext uri="{FF2B5EF4-FFF2-40B4-BE49-F238E27FC236}">
                <a16:creationId xmlns:a16="http://schemas.microsoft.com/office/drawing/2014/main" id="{00000000-0008-0000-2200-000040000000}"/>
              </a:ext>
            </a:extLst>
          </xdr:cNvPr>
          <xdr:cNvSpPr txBox="1"/>
        </xdr:nvSpPr>
        <xdr:spPr>
          <a:xfrm>
            <a:off x="1482224" y="1181893"/>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5" name="Text Box 20">
            <a:extLst>
              <a:ext uri="{FF2B5EF4-FFF2-40B4-BE49-F238E27FC236}">
                <a16:creationId xmlns:a16="http://schemas.microsoft.com/office/drawing/2014/main" id="{00000000-0008-0000-2200-000041000000}"/>
              </a:ext>
            </a:extLst>
          </xdr:cNvPr>
          <xdr:cNvSpPr txBox="1"/>
        </xdr:nvSpPr>
        <xdr:spPr>
          <a:xfrm>
            <a:off x="2635983" y="1829020"/>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6" name="Text Box 20">
            <a:extLst>
              <a:ext uri="{FF2B5EF4-FFF2-40B4-BE49-F238E27FC236}">
                <a16:creationId xmlns:a16="http://schemas.microsoft.com/office/drawing/2014/main" id="{00000000-0008-0000-2200-000042000000}"/>
              </a:ext>
            </a:extLst>
          </xdr:cNvPr>
          <xdr:cNvSpPr txBox="1"/>
        </xdr:nvSpPr>
        <xdr:spPr>
          <a:xfrm>
            <a:off x="3813273" y="101294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7" name="Text Box 20">
            <a:extLst>
              <a:ext uri="{FF2B5EF4-FFF2-40B4-BE49-F238E27FC236}">
                <a16:creationId xmlns:a16="http://schemas.microsoft.com/office/drawing/2014/main" id="{00000000-0008-0000-2200-000043000000}"/>
              </a:ext>
            </a:extLst>
          </xdr:cNvPr>
          <xdr:cNvSpPr txBox="1"/>
        </xdr:nvSpPr>
        <xdr:spPr>
          <a:xfrm rot="18018385">
            <a:off x="199859" y="1860498"/>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Prevailing</a:t>
            </a:r>
            <a:endParaRPr lang="en-AU" sz="1200">
              <a:effectLst/>
              <a:latin typeface="Times New Roman" panose="02020603050405020304" pitchFamily="18" charset="0"/>
              <a:ea typeface="Times New Roman" panose="02020603050405020304" pitchFamily="18" charset="0"/>
            </a:endParaRPr>
          </a:p>
        </xdr:txBody>
      </xdr:sp>
      <mc:AlternateContent xmlns:mc="http://schemas.openxmlformats.org/markup-compatibility/2006" xmlns:xdr14="http://schemas.microsoft.com/office/excel/2010/spreadsheetDrawing">
        <mc:Choice Requires="xdr14">
          <xdr14:contentPart xmlns:r="http://schemas.openxmlformats.org/officeDocument/2006/relationships" r:id="rId12">
            <xdr14:nvContentPartPr>
              <xdr14:cNvPr id="68" name="Ink 67">
                <a:extLst>
                  <a:ext uri="{FF2B5EF4-FFF2-40B4-BE49-F238E27FC236}">
                    <a16:creationId xmlns:a16="http://schemas.microsoft.com/office/drawing/2014/main" id="{00000000-0008-0000-2200-000044000000}"/>
                  </a:ext>
                </a:extLst>
              </xdr14:cNvPr>
              <xdr14:cNvContentPartPr/>
            </xdr14:nvContentPartPr>
            <xdr14:nvPr macro=""/>
            <xdr14:xfrm>
              <a:off x="2108387" y="1700298"/>
              <a:ext cx="15233" cy="53030"/>
            </xdr14:xfrm>
          </xdr14:contentPart>
        </mc:Choice>
        <mc:Fallback xmlns="">
          <xdr:pic>
            <xdr:nvPicPr>
              <xdr:cNvPr id="68" name="Ink 67">
                <a:extLst>
                  <a:ext uri="{FF2B5EF4-FFF2-40B4-BE49-F238E27FC236}">
                    <a16:creationId xmlns:a16="http://schemas.microsoft.com/office/drawing/2014/main" id="{BB83E9E5-AD40-4330-886E-1DF5C8E38893}"/>
                  </a:ext>
                </a:extLst>
              </xdr:cNvPr>
              <xdr:cNvPicPr/>
            </xdr:nvPicPr>
            <xdr:blipFill>
              <a:blip xmlns:r="http://schemas.openxmlformats.org/officeDocument/2006/relationships" r:embed="rId13"/>
              <a:stretch>
                <a:fillRect/>
              </a:stretch>
            </xdr:blipFill>
            <xdr:spPr>
              <a:xfrm>
                <a:off x="2081185" y="1646186"/>
                <a:ext cx="69274" cy="160894"/>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4">
            <xdr14:nvContentPartPr>
              <xdr14:cNvPr id="69" name="Ink 68">
                <a:extLst>
                  <a:ext uri="{FF2B5EF4-FFF2-40B4-BE49-F238E27FC236}">
                    <a16:creationId xmlns:a16="http://schemas.microsoft.com/office/drawing/2014/main" id="{00000000-0008-0000-2200-000045000000}"/>
                  </a:ext>
                </a:extLst>
              </xdr14:cNvPr>
              <xdr14:cNvContentPartPr/>
            </xdr14:nvContentPartPr>
            <xdr14:nvPr macro=""/>
            <xdr14:xfrm>
              <a:off x="359786" y="1515203"/>
              <a:ext cx="4119880" cy="238125"/>
            </xdr14:xfrm>
          </xdr14:contentPart>
        </mc:Choice>
        <mc:Fallback xmlns="">
          <xdr:pic>
            <xdr:nvPicPr>
              <xdr:cNvPr id="69" name="Ink 68">
                <a:extLst>
                  <a:ext uri="{FF2B5EF4-FFF2-40B4-BE49-F238E27FC236}">
                    <a16:creationId xmlns:a16="http://schemas.microsoft.com/office/drawing/2014/main" id="{71CA8043-C1A6-44E9-9E35-8C05B7DB7F10}"/>
                  </a:ext>
                </a:extLst>
              </xdr:cNvPr>
              <xdr:cNvPicPr/>
            </xdr:nvPicPr>
            <xdr:blipFill>
              <a:blip xmlns:r="http://schemas.openxmlformats.org/officeDocument/2006/relationships" r:embed="rId15"/>
              <a:stretch>
                <a:fillRect/>
              </a:stretch>
            </xdr:blipFill>
            <xdr:spPr>
              <a:xfrm>
                <a:off x="340706" y="1496110"/>
                <a:ext cx="4157680" cy="275951"/>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6">
            <xdr14:nvContentPartPr>
              <xdr14:cNvPr id="70" name="Ink 69">
                <a:extLst>
                  <a:ext uri="{FF2B5EF4-FFF2-40B4-BE49-F238E27FC236}">
                    <a16:creationId xmlns:a16="http://schemas.microsoft.com/office/drawing/2014/main" id="{00000000-0008-0000-2200-000046000000}"/>
                  </a:ext>
                </a:extLst>
              </xdr14:cNvPr>
              <xdr14:cNvContentPartPr/>
            </xdr14:nvContentPartPr>
            <xdr14:nvPr macro=""/>
            <xdr14:xfrm>
              <a:off x="387707" y="1172270"/>
              <a:ext cx="4120256" cy="907436"/>
            </xdr14:xfrm>
          </xdr14:contentPart>
        </mc:Choice>
        <mc:Fallback xmlns="">
          <xdr:pic>
            <xdr:nvPicPr>
              <xdr:cNvPr id="70" name="Ink 69">
                <a:extLst>
                  <a:ext uri="{FF2B5EF4-FFF2-40B4-BE49-F238E27FC236}">
                    <a16:creationId xmlns:a16="http://schemas.microsoft.com/office/drawing/2014/main" id="{1BCE04F6-877A-4501-B3AA-546AC732526C}"/>
                  </a:ext>
                </a:extLst>
              </xdr:cNvPr>
              <xdr:cNvPicPr/>
            </xdr:nvPicPr>
            <xdr:blipFill>
              <a:blip xmlns:r="http://schemas.openxmlformats.org/officeDocument/2006/relationships" r:embed="rId17"/>
              <a:stretch>
                <a:fillRect/>
              </a:stretch>
            </xdr:blipFill>
            <xdr:spPr>
              <a:xfrm>
                <a:off x="368627" y="1153193"/>
                <a:ext cx="4158057" cy="945231"/>
              </a:xfrm>
              <a:prstGeom prst="rect">
                <a:avLst/>
              </a:prstGeom>
            </xdr:spPr>
          </xdr:pic>
        </mc:Fallback>
      </mc:AlternateContent>
      <xdr:cxnSp macro="">
        <xdr:nvCxnSpPr>
          <xdr:cNvPr id="71" name="Straight Connector 70">
            <a:extLst>
              <a:ext uri="{FF2B5EF4-FFF2-40B4-BE49-F238E27FC236}">
                <a16:creationId xmlns:a16="http://schemas.microsoft.com/office/drawing/2014/main" id="{00000000-0008-0000-2200-000047000000}"/>
              </a:ext>
            </a:extLst>
          </xdr:cNvPr>
          <xdr:cNvCxnSpPr/>
        </xdr:nvCxnSpPr>
        <xdr:spPr>
          <a:xfrm>
            <a:off x="3258834" y="1204340"/>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2200-000048000000}"/>
              </a:ext>
            </a:extLst>
          </xdr:cNvPr>
          <xdr:cNvCxnSpPr/>
        </xdr:nvCxnSpPr>
        <xdr:spPr>
          <a:xfrm>
            <a:off x="882384" y="1368043"/>
            <a:ext cx="118836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xmlns:xdr14="http://schemas.microsoft.com/office/excel/2010/spreadsheetDrawing">
        <mc:Choice Requires="xdr14">
          <xdr14:contentPart xmlns:r="http://schemas.openxmlformats.org/officeDocument/2006/relationships" r:id="rId18">
            <xdr14:nvContentPartPr>
              <xdr14:cNvPr id="73" name="Ink 72">
                <a:extLst>
                  <a:ext uri="{FF2B5EF4-FFF2-40B4-BE49-F238E27FC236}">
                    <a16:creationId xmlns:a16="http://schemas.microsoft.com/office/drawing/2014/main" id="{00000000-0008-0000-2200-000049000000}"/>
                  </a:ext>
                </a:extLst>
              </xdr14:cNvPr>
              <xdr14:cNvContentPartPr/>
            </xdr14:nvContentPartPr>
            <xdr14:nvPr macro=""/>
            <xdr14:xfrm>
              <a:off x="3304944" y="1231767"/>
              <a:ext cx="2570" cy="2570"/>
            </xdr14:xfrm>
          </xdr14:contentPart>
        </mc:Choice>
        <mc:Fallback xmlns="">
          <xdr:pic>
            <xdr:nvPicPr>
              <xdr:cNvPr id="73" name="Ink 72">
                <a:extLst>
                  <a:ext uri="{FF2B5EF4-FFF2-40B4-BE49-F238E27FC236}">
                    <a16:creationId xmlns:a16="http://schemas.microsoft.com/office/drawing/2014/main" id="{73FAEE97-33F7-4B2A-A9F2-52A156474693}"/>
                  </a:ext>
                </a:extLst>
              </xdr:cNvPr>
              <xdr:cNvPicPr/>
            </xdr:nvPicPr>
            <xdr:blipFill>
              <a:blip xmlns:r="http://schemas.openxmlformats.org/officeDocument/2006/relationships" r:embed="rId19"/>
              <a:stretch>
                <a:fillRect/>
              </a:stretch>
            </xdr:blipFill>
            <xdr:spPr>
              <a:xfrm>
                <a:off x="3277408" y="1176696"/>
                <a:ext cx="57274" cy="11234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0">
            <xdr14:nvContentPartPr>
              <xdr14:cNvPr id="74" name="Ink 73">
                <a:extLst>
                  <a:ext uri="{FF2B5EF4-FFF2-40B4-BE49-F238E27FC236}">
                    <a16:creationId xmlns:a16="http://schemas.microsoft.com/office/drawing/2014/main" id="{00000000-0008-0000-2200-00004A000000}"/>
                  </a:ext>
                </a:extLst>
              </xdr14:cNvPr>
              <xdr14:cNvContentPartPr/>
            </xdr14:nvContentPartPr>
            <xdr14:nvPr macro=""/>
            <xdr14:xfrm>
              <a:off x="911830" y="1385430"/>
              <a:ext cx="37892" cy="113486"/>
            </xdr14:xfrm>
          </xdr14:contentPart>
        </mc:Choice>
        <mc:Fallback xmlns="">
          <xdr:pic>
            <xdr:nvPicPr>
              <xdr:cNvPr id="74" name="Ink 73">
                <a:extLst>
                  <a:ext uri="{FF2B5EF4-FFF2-40B4-BE49-F238E27FC236}">
                    <a16:creationId xmlns:a16="http://schemas.microsoft.com/office/drawing/2014/main" id="{37B48F01-A393-4A8B-9E22-9E4CB68198BD}"/>
                  </a:ext>
                </a:extLst>
              </xdr:cNvPr>
              <xdr:cNvPicPr/>
            </xdr:nvPicPr>
            <xdr:blipFill>
              <a:blip xmlns:r="http://schemas.openxmlformats.org/officeDocument/2006/relationships" r:embed="rId21"/>
              <a:stretch>
                <a:fillRect/>
              </a:stretch>
            </xdr:blipFill>
            <xdr:spPr>
              <a:xfrm>
                <a:off x="884764" y="1331389"/>
                <a:ext cx="91663" cy="221208"/>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2">
            <xdr14:nvContentPartPr>
              <xdr14:cNvPr id="75" name="Ink 74">
                <a:extLst>
                  <a:ext uri="{FF2B5EF4-FFF2-40B4-BE49-F238E27FC236}">
                    <a16:creationId xmlns:a16="http://schemas.microsoft.com/office/drawing/2014/main" id="{00000000-0008-0000-2200-00004B000000}"/>
                  </a:ext>
                </a:extLst>
              </xdr14:cNvPr>
              <xdr14:cNvContentPartPr/>
            </xdr14:nvContentPartPr>
            <xdr14:nvPr macro=""/>
            <xdr14:xfrm>
              <a:off x="914401" y="1415611"/>
              <a:ext cx="45413" cy="85781"/>
            </xdr14:xfrm>
          </xdr14:contentPart>
        </mc:Choice>
        <mc:Fallback xmlns="">
          <xdr:pic>
            <xdr:nvPicPr>
              <xdr:cNvPr id="75" name="Ink 74">
                <a:extLst>
                  <a:ext uri="{FF2B5EF4-FFF2-40B4-BE49-F238E27FC236}">
                    <a16:creationId xmlns:a16="http://schemas.microsoft.com/office/drawing/2014/main" id="{2915930E-1648-440E-BC5B-DCEED3A9E897}"/>
                  </a:ext>
                </a:extLst>
              </xdr:cNvPr>
              <xdr:cNvPicPr/>
            </xdr:nvPicPr>
            <xdr:blipFill>
              <a:blip xmlns:r="http://schemas.openxmlformats.org/officeDocument/2006/relationships" r:embed="rId23"/>
              <a:stretch>
                <a:fillRect/>
              </a:stretch>
            </xdr:blipFill>
            <xdr:spPr>
              <a:xfrm>
                <a:off x="887369" y="1361547"/>
                <a:ext cx="99116" cy="193548"/>
              </a:xfrm>
              <a:prstGeom prst="rect">
                <a:avLst/>
              </a:prstGeom>
            </xdr:spPr>
          </xdr:pic>
        </mc:Fallback>
      </mc:AlternateContent>
      <xdr:sp macro="" textlink="">
        <xdr:nvSpPr>
          <xdr:cNvPr id="76" name="Text Box 110">
            <a:extLst>
              <a:ext uri="{FF2B5EF4-FFF2-40B4-BE49-F238E27FC236}">
                <a16:creationId xmlns:a16="http://schemas.microsoft.com/office/drawing/2014/main" id="{00000000-0008-0000-2200-00004C000000}"/>
              </a:ext>
            </a:extLst>
          </xdr:cNvPr>
          <xdr:cNvSpPr txBox="1"/>
        </xdr:nvSpPr>
        <xdr:spPr>
          <a:xfrm>
            <a:off x="80060" y="71635"/>
            <a:ext cx="2556510" cy="21082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1400"/>
              </a:lnSpc>
              <a:spcAft>
                <a:spcPts val="0"/>
              </a:spcAft>
            </a:pPr>
            <a:r>
              <a:rPr lang="en-AU" sz="900" b="1">
                <a:effectLst/>
                <a:latin typeface="Calibri" panose="020F0502020204030204" pitchFamily="34" charset="0"/>
                <a:ea typeface="Times New Roman" panose="02020603050405020304" pitchFamily="18" charset="0"/>
                <a:cs typeface="Times New Roman" panose="02020603050405020304" pitchFamily="18" charset="0"/>
              </a:rPr>
              <a:t>PANEL B: A firm that does </a:t>
            </a:r>
            <a:r>
              <a:rPr lang="en-AU" sz="900" b="1" u="sng">
                <a:effectLst/>
                <a:latin typeface="Calibri" panose="020F0502020204030204" pitchFamily="34" charset="0"/>
                <a:ea typeface="Times New Roman" panose="02020603050405020304" pitchFamily="18" charset="0"/>
                <a:cs typeface="Times New Roman" panose="02020603050405020304" pitchFamily="18" charset="0"/>
              </a:rPr>
              <a:t>not</a:t>
            </a:r>
            <a:r>
              <a:rPr lang="en-AU" sz="900" b="1">
                <a:effectLst/>
                <a:latin typeface="Calibri" panose="020F0502020204030204" pitchFamily="34" charset="0"/>
                <a:ea typeface="Times New Roman" panose="02020603050405020304" pitchFamily="18" charset="0"/>
                <a:cs typeface="Times New Roman" panose="02020603050405020304" pitchFamily="18" charset="0"/>
              </a:rPr>
              <a:t> hedge to the allowance</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77" name="Text Box 81">
            <a:extLst>
              <a:ext uri="{FF2B5EF4-FFF2-40B4-BE49-F238E27FC236}">
                <a16:creationId xmlns:a16="http://schemas.microsoft.com/office/drawing/2014/main" id="{00000000-0008-0000-2200-00004D000000}"/>
              </a:ext>
            </a:extLst>
          </xdr:cNvPr>
          <xdr:cNvSpPr txBox="1"/>
        </xdr:nvSpPr>
        <xdr:spPr>
          <a:xfrm>
            <a:off x="314808" y="282326"/>
            <a:ext cx="2960370" cy="50228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a:spcAft>
                <a:spcPts val="0"/>
              </a:spcAft>
            </a:pPr>
            <a:r>
              <a:rPr lang="en-AU" sz="800" i="1">
                <a:effectLst/>
                <a:latin typeface="Calibri" panose="020F0502020204030204" pitchFamily="34" charset="0"/>
                <a:ea typeface="Times New Roman" panose="02020603050405020304" pitchFamily="18" charset="0"/>
              </a:rPr>
              <a:t>A firm that does not hedge – and instead incurs a trailing average cost – will face the risk that its actual costs (the grey line) are higher (red shading) or lower (green shading) than its allowances.  Consumers will face the same swings in prices as seen in Panel A.</a:t>
            </a:r>
            <a:endParaRPr lang="en-AU" sz="1200">
              <a:effectLst/>
              <a:latin typeface="Times New Roman" panose="02020603050405020304" pitchFamily="18" charset="0"/>
              <a:ea typeface="Times New Roman" panose="02020603050405020304" pitchFamily="18" charset="0"/>
            </a:endParaRPr>
          </a:p>
        </xdr:txBody>
      </xdr:sp>
      <xdr:cxnSp macro="">
        <xdr:nvCxnSpPr>
          <xdr:cNvPr id="78" name="Straight Connector 77">
            <a:extLst>
              <a:ext uri="{FF2B5EF4-FFF2-40B4-BE49-F238E27FC236}">
                <a16:creationId xmlns:a16="http://schemas.microsoft.com/office/drawing/2014/main" id="{00000000-0008-0000-2200-00004E000000}"/>
              </a:ext>
            </a:extLst>
          </xdr:cNvPr>
          <xdr:cNvCxnSpPr/>
        </xdr:nvCxnSpPr>
        <xdr:spPr>
          <a:xfrm>
            <a:off x="2070749" y="1850254"/>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26</xdr:row>
      <xdr:rowOff>0</xdr:rowOff>
    </xdr:from>
    <xdr:to>
      <xdr:col>13</xdr:col>
      <xdr:colOff>342554</xdr:colOff>
      <xdr:row>51</xdr:row>
      <xdr:rowOff>60325</xdr:rowOff>
    </xdr:to>
    <xdr:graphicFrame macro="">
      <xdr:nvGraphicFramePr>
        <xdr:cNvPr id="33" name="Chart 32">
          <a:extLst>
            <a:ext uri="{FF2B5EF4-FFF2-40B4-BE49-F238E27FC236}">
              <a16:creationId xmlns:a16="http://schemas.microsoft.com/office/drawing/2014/main" id="{5C6C5C35-8647-473B-99B1-72CE29303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55</xdr:row>
      <xdr:rowOff>0</xdr:rowOff>
    </xdr:from>
    <xdr:to>
      <xdr:col>13</xdr:col>
      <xdr:colOff>342554</xdr:colOff>
      <xdr:row>80</xdr:row>
      <xdr:rowOff>60324</xdr:rowOff>
    </xdr:to>
    <xdr:graphicFrame macro="">
      <xdr:nvGraphicFramePr>
        <xdr:cNvPr id="34" name="Chart 33">
          <a:extLst>
            <a:ext uri="{FF2B5EF4-FFF2-40B4-BE49-F238E27FC236}">
              <a16:creationId xmlns:a16="http://schemas.microsoft.com/office/drawing/2014/main" id="{89296A82-49A5-4D49-9F8F-D5BE733EF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0.50918</cdr:x>
      <cdr:y>0.11591</cdr:y>
    </cdr:from>
    <cdr:to>
      <cdr:x>0.60222</cdr:x>
      <cdr:y>0.33261</cdr:y>
    </cdr:to>
    <cdr:sp macro="" textlink="">
      <cdr:nvSpPr>
        <cdr:cNvPr id="4" name="TextBox 3">
          <a:extLst xmlns:a="http://schemas.openxmlformats.org/drawingml/2006/main">
            <a:ext uri="{FF2B5EF4-FFF2-40B4-BE49-F238E27FC236}">
              <a16:creationId xmlns:a16="http://schemas.microsoft.com/office/drawing/2014/main" id="{6CC9FF8F-71A0-4A70-9DA5-E6463DAEFB53}"/>
            </a:ext>
          </a:extLst>
        </cdr:cNvPr>
        <cdr:cNvSpPr txBox="1"/>
      </cdr:nvSpPr>
      <cdr:spPr>
        <a:xfrm xmlns:a="http://schemas.openxmlformats.org/drawingml/2006/main">
          <a:off x="3308902" y="489088"/>
          <a:ext cx="60463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0.59062</cdr:x>
      <cdr:y>0.23109</cdr:y>
    </cdr:from>
    <cdr:to>
      <cdr:x>0.766</cdr:x>
      <cdr:y>0.38812</cdr:y>
    </cdr:to>
    <cdr:sp macro="" textlink="">
      <cdr:nvSpPr>
        <cdr:cNvPr id="6" name="Rectangle 5">
          <a:extLst xmlns:a="http://schemas.openxmlformats.org/drawingml/2006/main">
            <a:ext uri="{FF2B5EF4-FFF2-40B4-BE49-F238E27FC236}">
              <a16:creationId xmlns:a16="http://schemas.microsoft.com/office/drawing/2014/main" id="{820C3E0A-73E8-4146-AC68-47EC44C74F76}"/>
            </a:ext>
          </a:extLst>
        </cdr:cNvPr>
        <cdr:cNvSpPr/>
      </cdr:nvSpPr>
      <cdr:spPr>
        <a:xfrm xmlns:a="http://schemas.openxmlformats.org/drawingml/2006/main">
          <a:off x="4698193" y="976924"/>
          <a:ext cx="1395081" cy="66384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lgn="r"/>
          <a:r>
            <a:rPr lang="en-US" sz="900" i="1">
              <a:solidFill>
                <a:schemeClr val="tx2"/>
              </a:solidFill>
            </a:rPr>
            <a:t>Value</a:t>
          </a:r>
          <a:r>
            <a:rPr lang="en-US" sz="900">
              <a:solidFill>
                <a:schemeClr val="tx2"/>
              </a:solidFill>
            </a:rPr>
            <a:t> reflects the on the day rate observed prior to</a:t>
          </a:r>
          <a:r>
            <a:rPr lang="en-US" sz="900" baseline="0">
              <a:solidFill>
                <a:schemeClr val="tx2"/>
              </a:solidFill>
            </a:rPr>
            <a:t> the start of the current period</a:t>
          </a:r>
          <a:r>
            <a:rPr lang="en-US" sz="900">
              <a:solidFill>
                <a:schemeClr val="tx2"/>
              </a:solidFill>
            </a:rPr>
            <a:t> </a:t>
          </a:r>
        </a:p>
      </cdr:txBody>
    </cdr:sp>
  </cdr:relSizeAnchor>
  <cdr:relSizeAnchor xmlns:cdr="http://schemas.openxmlformats.org/drawingml/2006/chartDrawing">
    <cdr:from>
      <cdr:x>0.66617</cdr:x>
      <cdr:y>0.3616</cdr:y>
    </cdr:from>
    <cdr:to>
      <cdr:x>0.68162</cdr:x>
      <cdr:y>0.47751</cdr:y>
    </cdr:to>
    <cdr:cxnSp macro="">
      <cdr:nvCxnSpPr>
        <cdr:cNvPr id="8" name="Straight Connector 7">
          <a:extLst xmlns:a="http://schemas.openxmlformats.org/drawingml/2006/main">
            <a:ext uri="{FF2B5EF4-FFF2-40B4-BE49-F238E27FC236}">
              <a16:creationId xmlns:a16="http://schemas.microsoft.com/office/drawing/2014/main" id="{23EEFE7B-4651-467B-91B0-668AC1A9257E}"/>
            </a:ext>
          </a:extLst>
        </cdr:cNvPr>
        <cdr:cNvCxnSpPr/>
      </cdr:nvCxnSpPr>
      <cdr:spPr>
        <a:xfrm xmlns:a="http://schemas.openxmlformats.org/drawingml/2006/main" flipH="1">
          <a:off x="5299157" y="1528676"/>
          <a:ext cx="122899" cy="490011"/>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0.35604</cdr:x>
      <cdr:y>0.73727</cdr:y>
    </cdr:from>
    <cdr:to>
      <cdr:x>0.65639</cdr:x>
      <cdr:y>0.86666</cdr:y>
    </cdr:to>
    <cdr:sp macro="" textlink="">
      <cdr:nvSpPr>
        <cdr:cNvPr id="11" name="Rectangle 10">
          <a:extLst xmlns:a="http://schemas.openxmlformats.org/drawingml/2006/main">
            <a:ext uri="{FF2B5EF4-FFF2-40B4-BE49-F238E27FC236}">
              <a16:creationId xmlns:a16="http://schemas.microsoft.com/office/drawing/2014/main" id="{3D69D390-39F8-4CB2-B0DA-810371376B23}"/>
            </a:ext>
          </a:extLst>
        </cdr:cNvPr>
        <cdr:cNvSpPr/>
      </cdr:nvSpPr>
      <cdr:spPr>
        <a:xfrm xmlns:a="http://schemas.openxmlformats.org/drawingml/2006/main">
          <a:off x="2832181" y="3116797"/>
          <a:ext cx="2389170" cy="5469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en-US" sz="900" i="1">
              <a:solidFill>
                <a:schemeClr val="tx2"/>
              </a:solidFill>
            </a:rPr>
            <a:t>Effective</a:t>
          </a:r>
          <a:r>
            <a:rPr lang="en-US" sz="900" baseline="0">
              <a:solidFill>
                <a:schemeClr val="tx2"/>
              </a:solidFill>
            </a:rPr>
            <a:t> rate of return allowed by the Ministerial Direction is </a:t>
          </a:r>
          <a:r>
            <a:rPr lang="en-US" sz="900" b="1" baseline="0">
              <a:solidFill>
                <a:schemeClr val="tx2"/>
              </a:solidFill>
            </a:rPr>
            <a:t>significnaly </a:t>
          </a:r>
          <a:r>
            <a:rPr lang="en-US" sz="900" b="0" baseline="0">
              <a:solidFill>
                <a:schemeClr val="tx2"/>
              </a:solidFill>
            </a:rPr>
            <a:t>bel</a:t>
          </a:r>
          <a:r>
            <a:rPr lang="en-US" sz="900" baseline="0">
              <a:solidFill>
                <a:schemeClr val="tx2"/>
              </a:solidFill>
            </a:rPr>
            <a:t>ow both the current trailing average and the on the day (i.e. market) rate that would have applied for the current period</a:t>
          </a:r>
          <a:endParaRPr lang="en-US" sz="900">
            <a:solidFill>
              <a:schemeClr val="tx2"/>
            </a:solidFill>
          </a:endParaRPr>
        </a:p>
      </cdr:txBody>
    </cdr:sp>
  </cdr:relSizeAnchor>
  <cdr:relSizeAnchor xmlns:cdr="http://schemas.openxmlformats.org/drawingml/2006/chartDrawing">
    <cdr:from>
      <cdr:x>0.67588</cdr:x>
      <cdr:y>0.72649</cdr:y>
    </cdr:from>
    <cdr:to>
      <cdr:x>0.69604</cdr:x>
      <cdr:y>0.77015</cdr:y>
    </cdr:to>
    <cdr:cxnSp macro="">
      <cdr:nvCxnSpPr>
        <cdr:cNvPr id="12" name="Straight Connector 11">
          <a:extLst xmlns:a="http://schemas.openxmlformats.org/drawingml/2006/main">
            <a:ext uri="{FF2B5EF4-FFF2-40B4-BE49-F238E27FC236}">
              <a16:creationId xmlns:a16="http://schemas.microsoft.com/office/drawing/2014/main" id="{4F02CE78-1311-43F4-AB9A-CAA83FD74D47}"/>
            </a:ext>
          </a:extLst>
        </cdr:cNvPr>
        <cdr:cNvCxnSpPr/>
      </cdr:nvCxnSpPr>
      <cdr:spPr>
        <a:xfrm xmlns:a="http://schemas.openxmlformats.org/drawingml/2006/main" flipV="1">
          <a:off x="5376386" y="3071225"/>
          <a:ext cx="160365" cy="184573"/>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0.81443</cdr:x>
      <cdr:y>0.55746</cdr:y>
    </cdr:from>
    <cdr:to>
      <cdr:x>0.86923</cdr:x>
      <cdr:y>0.64012</cdr:y>
    </cdr:to>
    <cdr:sp macro="" textlink="">
      <cdr:nvSpPr>
        <cdr:cNvPr id="34" name="Arrow: Down 33">
          <a:extLst xmlns:a="http://schemas.openxmlformats.org/drawingml/2006/main">
            <a:ext uri="{FF2B5EF4-FFF2-40B4-BE49-F238E27FC236}">
              <a16:creationId xmlns:a16="http://schemas.microsoft.com/office/drawing/2014/main" id="{6BCA2283-464C-424C-9BAD-CA0C1B3D4279}"/>
            </a:ext>
          </a:extLst>
        </cdr:cNvPr>
        <cdr:cNvSpPr/>
      </cdr:nvSpPr>
      <cdr:spPr>
        <a:xfrm xmlns:a="http://schemas.openxmlformats.org/drawingml/2006/main">
          <a:off x="6478468" y="2356649"/>
          <a:ext cx="435914" cy="349447"/>
        </a:xfrm>
        <a:prstGeom xmlns:a="http://schemas.openxmlformats.org/drawingml/2006/main" prst="downArrow">
          <a:avLst/>
        </a:prstGeom>
        <a:solidFill xmlns:a="http://schemas.openxmlformats.org/drawingml/2006/main">
          <a:schemeClr val="accent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0.66603</cdr:x>
      <cdr:y>0.80679</cdr:y>
    </cdr:from>
    <cdr:to>
      <cdr:x>0.71677</cdr:x>
      <cdr:y>0.86357</cdr:y>
    </cdr:to>
    <cdr:sp macro="" textlink="">
      <cdr:nvSpPr>
        <cdr:cNvPr id="15" name="Arrow: Right 14">
          <a:extLst xmlns:a="http://schemas.openxmlformats.org/drawingml/2006/main">
            <a:ext uri="{FF2B5EF4-FFF2-40B4-BE49-F238E27FC236}">
              <a16:creationId xmlns:a16="http://schemas.microsoft.com/office/drawing/2014/main" id="{0FE945F9-66A6-4E8A-A0A9-5C90433ABC52}"/>
            </a:ext>
          </a:extLst>
        </cdr:cNvPr>
        <cdr:cNvSpPr/>
      </cdr:nvSpPr>
      <cdr:spPr>
        <a:xfrm xmlns:a="http://schemas.openxmlformats.org/drawingml/2006/main" rot="10800000">
          <a:off x="5298033" y="3410694"/>
          <a:ext cx="403617" cy="240038"/>
        </a:xfrm>
        <a:prstGeom xmlns:a="http://schemas.openxmlformats.org/drawingml/2006/main" prst="rightArrow">
          <a:avLst/>
        </a:prstGeom>
        <a:solidFill xmlns:a="http://schemas.openxmlformats.org/drawingml/2006/main">
          <a:schemeClr val="accent3">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0.72963</cdr:x>
      <cdr:y>0.76816</cdr:y>
    </cdr:from>
    <cdr:to>
      <cdr:x>0.96884</cdr:x>
      <cdr:y>0.9049</cdr:y>
    </cdr:to>
    <cdr:sp macro="" textlink="">
      <cdr:nvSpPr>
        <cdr:cNvPr id="18" name="Rectangle 17">
          <a:extLst xmlns:a="http://schemas.openxmlformats.org/drawingml/2006/main">
            <a:ext uri="{FF2B5EF4-FFF2-40B4-BE49-F238E27FC236}">
              <a16:creationId xmlns:a16="http://schemas.microsoft.com/office/drawing/2014/main" id="{A9F042F4-14B9-48BF-9C95-707C59F89374}"/>
            </a:ext>
          </a:extLst>
        </cdr:cNvPr>
        <cdr:cNvSpPr/>
      </cdr:nvSpPr>
      <cdr:spPr>
        <a:xfrm xmlns:a="http://schemas.openxmlformats.org/drawingml/2006/main">
          <a:off x="5803947" y="3247385"/>
          <a:ext cx="1902824" cy="57807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900" i="0">
              <a:solidFill>
                <a:schemeClr val="tx2"/>
              </a:solidFill>
            </a:rPr>
            <a:t>When</a:t>
          </a:r>
          <a:r>
            <a:rPr lang="en-US" sz="900" i="0" baseline="0">
              <a:solidFill>
                <a:schemeClr val="tx2"/>
              </a:solidFill>
            </a:rPr>
            <a:t> averaged with the UC determination for the prior period, gives a value of </a:t>
          </a:r>
          <a:r>
            <a:rPr lang="en-US" sz="900" b="1" i="0" baseline="0">
              <a:solidFill>
                <a:schemeClr val="tx2"/>
              </a:solidFill>
            </a:rPr>
            <a:t>6.36%</a:t>
          </a:r>
          <a:endParaRPr lang="en-US" sz="900" b="1" i="0">
            <a:solidFill>
              <a:schemeClr val="tx2"/>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0.50918</cdr:x>
      <cdr:y>0.11591</cdr:y>
    </cdr:from>
    <cdr:to>
      <cdr:x>0.60222</cdr:x>
      <cdr:y>0.33261</cdr:y>
    </cdr:to>
    <cdr:sp macro="" textlink="">
      <cdr:nvSpPr>
        <cdr:cNvPr id="4" name="TextBox 3">
          <a:extLst xmlns:a="http://schemas.openxmlformats.org/drawingml/2006/main">
            <a:ext uri="{FF2B5EF4-FFF2-40B4-BE49-F238E27FC236}">
              <a16:creationId xmlns:a16="http://schemas.microsoft.com/office/drawing/2014/main" id="{6CC9FF8F-71A0-4A70-9DA5-E6463DAEFB53}"/>
            </a:ext>
          </a:extLst>
        </cdr:cNvPr>
        <cdr:cNvSpPr txBox="1"/>
      </cdr:nvSpPr>
      <cdr:spPr>
        <a:xfrm xmlns:a="http://schemas.openxmlformats.org/drawingml/2006/main">
          <a:off x="3308902" y="489088"/>
          <a:ext cx="60463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0.57186</cdr:x>
      <cdr:y>0.04803</cdr:y>
    </cdr:from>
    <cdr:to>
      <cdr:x>0.85772</cdr:x>
      <cdr:y>0.20506</cdr:y>
    </cdr:to>
    <cdr:sp macro="" textlink="">
      <cdr:nvSpPr>
        <cdr:cNvPr id="6" name="Rectangle 5">
          <a:extLst xmlns:a="http://schemas.openxmlformats.org/drawingml/2006/main">
            <a:ext uri="{FF2B5EF4-FFF2-40B4-BE49-F238E27FC236}">
              <a16:creationId xmlns:a16="http://schemas.microsoft.com/office/drawing/2014/main" id="{820C3E0A-73E8-4146-AC68-47EC44C74F76}"/>
            </a:ext>
          </a:extLst>
        </cdr:cNvPr>
        <cdr:cNvSpPr/>
      </cdr:nvSpPr>
      <cdr:spPr>
        <a:xfrm xmlns:a="http://schemas.openxmlformats.org/drawingml/2006/main">
          <a:off x="4567069" y="203030"/>
          <a:ext cx="2282991" cy="6638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lgn="r"/>
          <a:r>
            <a:rPr lang="en-US" sz="900" i="0">
              <a:solidFill>
                <a:schemeClr val="tx2"/>
              </a:solidFill>
            </a:rPr>
            <a:t>The sloped</a:t>
          </a:r>
          <a:r>
            <a:rPr lang="en-US" sz="900" i="0" baseline="0">
              <a:solidFill>
                <a:schemeClr val="tx2"/>
              </a:solidFill>
            </a:rPr>
            <a:t> line reflects the trailing average on the assumption that observable yields increase towards 5.5% over the 2019-24 regulatory control period</a:t>
          </a:r>
          <a:endParaRPr lang="en-US" sz="900" i="0">
            <a:solidFill>
              <a:schemeClr val="tx2"/>
            </a:solidFill>
          </a:endParaRPr>
        </a:p>
      </cdr:txBody>
    </cdr:sp>
  </cdr:relSizeAnchor>
  <cdr:relSizeAnchor xmlns:cdr="http://schemas.openxmlformats.org/drawingml/2006/chartDrawing">
    <cdr:from>
      <cdr:x>0.75933</cdr:x>
      <cdr:y>0.21029</cdr:y>
    </cdr:from>
    <cdr:to>
      <cdr:x>0.7792</cdr:x>
      <cdr:y>0.27694</cdr:y>
    </cdr:to>
    <cdr:cxnSp macro="">
      <cdr:nvCxnSpPr>
        <cdr:cNvPr id="8" name="Straight Connector 7">
          <a:extLst xmlns:a="http://schemas.openxmlformats.org/drawingml/2006/main">
            <a:ext uri="{FF2B5EF4-FFF2-40B4-BE49-F238E27FC236}">
              <a16:creationId xmlns:a16="http://schemas.microsoft.com/office/drawing/2014/main" id="{23EEFE7B-4651-467B-91B0-668AC1A9257E}"/>
            </a:ext>
          </a:extLst>
        </cdr:cNvPr>
        <cdr:cNvCxnSpPr/>
      </cdr:nvCxnSpPr>
      <cdr:spPr>
        <a:xfrm xmlns:a="http://schemas.openxmlformats.org/drawingml/2006/main">
          <a:off x="6064250" y="889000"/>
          <a:ext cx="158750" cy="281782"/>
        </a:xfrm>
        <a:prstGeom xmlns:a="http://schemas.openxmlformats.org/drawingml/2006/main" prst="line">
          <a:avLst/>
        </a:prstGeom>
        <a:ln xmlns:a="http://schemas.openxmlformats.org/drawingml/2006/main" w="38100">
          <a:headEnd type="none" w="med" len="med"/>
          <a:tailEnd type="triangle" w="med" len="med"/>
        </a:ln>
      </cdr:spPr>
      <cdr:style>
        <a:lnRef xmlns:a="http://schemas.openxmlformats.org/drawingml/2006/main" idx="2">
          <a:schemeClr val="accent5"/>
        </a:lnRef>
        <a:fillRef xmlns:a="http://schemas.openxmlformats.org/drawingml/2006/main" idx="0">
          <a:schemeClr val="accent5"/>
        </a:fillRef>
        <a:effectRef xmlns:a="http://schemas.openxmlformats.org/drawingml/2006/main" idx="1">
          <a:schemeClr val="accent5"/>
        </a:effectRef>
        <a:fontRef xmlns:a="http://schemas.openxmlformats.org/drawingml/2006/main" idx="minor">
          <a:schemeClr val="tx1"/>
        </a:fontRef>
      </cdr:style>
    </cdr:cxnSp>
  </cdr:relSizeAnchor>
  <cdr:relSizeAnchor xmlns:cdr="http://schemas.openxmlformats.org/drawingml/2006/chartDrawing">
    <cdr:from>
      <cdr:x>0.31065</cdr:x>
      <cdr:y>0.18758</cdr:y>
    </cdr:from>
    <cdr:to>
      <cdr:x>0.39428</cdr:x>
      <cdr:y>0.36801</cdr:y>
    </cdr:to>
    <cdr:sp macro="" textlink="">
      <cdr:nvSpPr>
        <cdr:cNvPr id="34" name="Arrow: Down 33">
          <a:extLst xmlns:a="http://schemas.openxmlformats.org/drawingml/2006/main">
            <a:ext uri="{FF2B5EF4-FFF2-40B4-BE49-F238E27FC236}">
              <a16:creationId xmlns:a16="http://schemas.microsoft.com/office/drawing/2014/main" id="{6BCA2283-464C-424C-9BAD-CA0C1B3D4279}"/>
            </a:ext>
          </a:extLst>
        </cdr:cNvPr>
        <cdr:cNvSpPr/>
      </cdr:nvSpPr>
      <cdr:spPr>
        <a:xfrm xmlns:a="http://schemas.openxmlformats.org/drawingml/2006/main">
          <a:off x="2480945" y="792981"/>
          <a:ext cx="667928" cy="762769"/>
        </a:xfrm>
        <a:prstGeom xmlns:a="http://schemas.openxmlformats.org/drawingml/2006/main" prst="downArrow">
          <a:avLst/>
        </a:prstGeom>
        <a:solidFill xmlns:a="http://schemas.openxmlformats.org/drawingml/2006/main">
          <a:schemeClr val="accent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3</xdr:col>
      <xdr:colOff>0</xdr:colOff>
      <xdr:row>20</xdr:row>
      <xdr:rowOff>0</xdr:rowOff>
    </xdr:from>
    <xdr:to>
      <xdr:col>9</xdr:col>
      <xdr:colOff>390207</xdr:colOff>
      <xdr:row>32</xdr:row>
      <xdr:rowOff>86677</xdr:rowOff>
    </xdr:to>
    <xdr:pic>
      <xdr:nvPicPr>
        <xdr:cNvPr id="10" name="Picture 9">
          <a:extLst>
            <a:ext uri="{FF2B5EF4-FFF2-40B4-BE49-F238E27FC236}">
              <a16:creationId xmlns:a16="http://schemas.microsoft.com/office/drawing/2014/main" id="{00000000-0008-0000-2900-00000A000000}"/>
            </a:ext>
          </a:extLst>
        </xdr:cNvPr>
        <xdr:cNvPicPr/>
      </xdr:nvPicPr>
      <xdr:blipFill rotWithShape="1">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l="2441"/>
        <a:stretch/>
      </xdr:blipFill>
      <xdr:spPr bwMode="auto">
        <a:xfrm>
          <a:off x="708660" y="26750010"/>
          <a:ext cx="5374640" cy="2047875"/>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0</xdr:colOff>
      <xdr:row>89</xdr:row>
      <xdr:rowOff>0</xdr:rowOff>
    </xdr:from>
    <xdr:to>
      <xdr:col>13</xdr:col>
      <xdr:colOff>123826</xdr:colOff>
      <xdr:row>108</xdr:row>
      <xdr:rowOff>0</xdr:rowOff>
    </xdr:to>
    <xdr:graphicFrame macro="">
      <xdr:nvGraphicFramePr>
        <xdr:cNvPr id="17" name="Chart 16">
          <a:extLst>
            <a:ext uri="{FF2B5EF4-FFF2-40B4-BE49-F238E27FC236}">
              <a16:creationId xmlns:a16="http://schemas.microsoft.com/office/drawing/2014/main" id="{929329C5-10A9-4925-92CA-EFCD96766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112</xdr:row>
      <xdr:rowOff>0</xdr:rowOff>
    </xdr:from>
    <xdr:to>
      <xdr:col>10</xdr:col>
      <xdr:colOff>386851</xdr:colOff>
      <xdr:row>130</xdr:row>
      <xdr:rowOff>102758</xdr:rowOff>
    </xdr:to>
    <xdr:pic>
      <xdr:nvPicPr>
        <xdr:cNvPr id="3" name="Picture 2">
          <a:extLst>
            <a:ext uri="{FF2B5EF4-FFF2-40B4-BE49-F238E27FC236}">
              <a16:creationId xmlns:a16="http://schemas.microsoft.com/office/drawing/2014/main" id="{23A8F38B-CA98-4E8A-8D24-4C41ECEDE268}"/>
            </a:ext>
          </a:extLst>
        </xdr:cNvPr>
        <xdr:cNvPicPr>
          <a:picLocks noChangeAspect="1"/>
        </xdr:cNvPicPr>
      </xdr:nvPicPr>
      <xdr:blipFill>
        <a:blip xmlns:r="http://schemas.openxmlformats.org/officeDocument/2006/relationships" r:embed="rId3"/>
        <a:stretch>
          <a:fillRect/>
        </a:stretch>
      </xdr:blipFill>
      <xdr:spPr>
        <a:xfrm>
          <a:off x="714375" y="22017038"/>
          <a:ext cx="5968501" cy="31031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7</xdr:row>
      <xdr:rowOff>0</xdr:rowOff>
    </xdr:from>
    <xdr:to>
      <xdr:col>9</xdr:col>
      <xdr:colOff>376556</xdr:colOff>
      <xdr:row>32</xdr:row>
      <xdr:rowOff>42860</xdr:rowOff>
    </xdr:to>
    <xdr:grpSp>
      <xdr:nvGrpSpPr>
        <xdr:cNvPr id="5" name="Group 4">
          <a:extLst>
            <a:ext uri="{FF2B5EF4-FFF2-40B4-BE49-F238E27FC236}">
              <a16:creationId xmlns:a16="http://schemas.microsoft.com/office/drawing/2014/main" id="{30A9068A-EDDD-4036-BF04-C4DD39722907}"/>
            </a:ext>
          </a:extLst>
        </xdr:cNvPr>
        <xdr:cNvGrpSpPr>
          <a:grpSpLocks/>
        </xdr:cNvGrpSpPr>
      </xdr:nvGrpSpPr>
      <xdr:grpSpPr bwMode="auto">
        <a:xfrm>
          <a:off x="714375" y="1223963"/>
          <a:ext cx="5377181" cy="4210047"/>
          <a:chOff x="1344" y="464"/>
          <a:chExt cx="6833" cy="4884"/>
        </a:xfrm>
      </xdr:grpSpPr>
      <xdr:sp macro="" textlink="">
        <xdr:nvSpPr>
          <xdr:cNvPr id="6" name="Freeform 262">
            <a:extLst>
              <a:ext uri="{FF2B5EF4-FFF2-40B4-BE49-F238E27FC236}">
                <a16:creationId xmlns:a16="http://schemas.microsoft.com/office/drawing/2014/main" id="{D4CD41EC-9EB9-46B4-B38A-4982B841D14E}"/>
              </a:ext>
            </a:extLst>
          </xdr:cNvPr>
          <xdr:cNvSpPr>
            <a:spLocks/>
          </xdr:cNvSpPr>
        </xdr:nvSpPr>
        <xdr:spPr bwMode="auto">
          <a:xfrm>
            <a:off x="1388" y="485"/>
            <a:ext cx="6768" cy="726"/>
          </a:xfrm>
          <a:custGeom>
            <a:avLst/>
            <a:gdLst>
              <a:gd name="T0" fmla="+- 0 8084 1388"/>
              <a:gd name="T1" fmla="*/ T0 w 6768"/>
              <a:gd name="T2" fmla="+- 0 485 485"/>
              <a:gd name="T3" fmla="*/ 485 h 726"/>
              <a:gd name="T4" fmla="+- 0 1462 1388"/>
              <a:gd name="T5" fmla="*/ T4 w 6768"/>
              <a:gd name="T6" fmla="+- 0 485 485"/>
              <a:gd name="T7" fmla="*/ 485 h 726"/>
              <a:gd name="T8" fmla="+- 0 1433 1388"/>
              <a:gd name="T9" fmla="*/ T8 w 6768"/>
              <a:gd name="T10" fmla="+- 0 490 485"/>
              <a:gd name="T11" fmla="*/ 490 h 726"/>
              <a:gd name="T12" fmla="+- 0 1410 1388"/>
              <a:gd name="T13" fmla="*/ T12 w 6768"/>
              <a:gd name="T14" fmla="+- 0 506 485"/>
              <a:gd name="T15" fmla="*/ 506 h 726"/>
              <a:gd name="T16" fmla="+- 0 1394 1388"/>
              <a:gd name="T17" fmla="*/ T16 w 6768"/>
              <a:gd name="T18" fmla="+- 0 529 485"/>
              <a:gd name="T19" fmla="*/ 529 h 726"/>
              <a:gd name="T20" fmla="+- 0 1388 1388"/>
              <a:gd name="T21" fmla="*/ T20 w 6768"/>
              <a:gd name="T22" fmla="+- 0 558 485"/>
              <a:gd name="T23" fmla="*/ 558 h 726"/>
              <a:gd name="T24" fmla="+- 0 1388 1388"/>
              <a:gd name="T25" fmla="*/ T24 w 6768"/>
              <a:gd name="T26" fmla="+- 0 1139 485"/>
              <a:gd name="T27" fmla="*/ 1139 h 726"/>
              <a:gd name="T28" fmla="+- 0 1394 1388"/>
              <a:gd name="T29" fmla="*/ T28 w 6768"/>
              <a:gd name="T30" fmla="+- 0 1167 485"/>
              <a:gd name="T31" fmla="*/ 1167 h 726"/>
              <a:gd name="T32" fmla="+- 0 1410 1388"/>
              <a:gd name="T33" fmla="*/ T32 w 6768"/>
              <a:gd name="T34" fmla="+- 0 1189 485"/>
              <a:gd name="T35" fmla="*/ 1189 h 726"/>
              <a:gd name="T36" fmla="+- 0 1433 1388"/>
              <a:gd name="T37" fmla="*/ T36 w 6768"/>
              <a:gd name="T38" fmla="+- 0 1205 485"/>
              <a:gd name="T39" fmla="*/ 1205 h 726"/>
              <a:gd name="T40" fmla="+- 0 1462 1388"/>
              <a:gd name="T41" fmla="*/ T40 w 6768"/>
              <a:gd name="T42" fmla="+- 0 1211 485"/>
              <a:gd name="T43" fmla="*/ 1211 h 726"/>
              <a:gd name="T44" fmla="+- 0 8084 1388"/>
              <a:gd name="T45" fmla="*/ T44 w 6768"/>
              <a:gd name="T46" fmla="+- 0 1211 485"/>
              <a:gd name="T47" fmla="*/ 1211 h 726"/>
              <a:gd name="T48" fmla="+- 0 8112 1388"/>
              <a:gd name="T49" fmla="*/ T48 w 6768"/>
              <a:gd name="T50" fmla="+- 0 1205 485"/>
              <a:gd name="T51" fmla="*/ 1205 h 726"/>
              <a:gd name="T52" fmla="+- 0 8135 1388"/>
              <a:gd name="T53" fmla="*/ T52 w 6768"/>
              <a:gd name="T54" fmla="+- 0 1189 485"/>
              <a:gd name="T55" fmla="*/ 1189 h 726"/>
              <a:gd name="T56" fmla="+- 0 8151 1388"/>
              <a:gd name="T57" fmla="*/ T56 w 6768"/>
              <a:gd name="T58" fmla="+- 0 1167 485"/>
              <a:gd name="T59" fmla="*/ 1167 h 726"/>
              <a:gd name="T60" fmla="+- 0 8156 1388"/>
              <a:gd name="T61" fmla="*/ T60 w 6768"/>
              <a:gd name="T62" fmla="+- 0 1139 485"/>
              <a:gd name="T63" fmla="*/ 1139 h 726"/>
              <a:gd name="T64" fmla="+- 0 8156 1388"/>
              <a:gd name="T65" fmla="*/ T64 w 6768"/>
              <a:gd name="T66" fmla="+- 0 558 485"/>
              <a:gd name="T67" fmla="*/ 558 h 726"/>
              <a:gd name="T68" fmla="+- 0 8151 1388"/>
              <a:gd name="T69" fmla="*/ T68 w 6768"/>
              <a:gd name="T70" fmla="+- 0 529 485"/>
              <a:gd name="T71" fmla="*/ 529 h 726"/>
              <a:gd name="T72" fmla="+- 0 8135 1388"/>
              <a:gd name="T73" fmla="*/ T72 w 6768"/>
              <a:gd name="T74" fmla="+- 0 506 485"/>
              <a:gd name="T75" fmla="*/ 506 h 726"/>
              <a:gd name="T76" fmla="+- 0 8112 1388"/>
              <a:gd name="T77" fmla="*/ T76 w 6768"/>
              <a:gd name="T78" fmla="+- 0 490 485"/>
              <a:gd name="T79" fmla="*/ 490 h 726"/>
              <a:gd name="T80" fmla="+- 0 8084 1388"/>
              <a:gd name="T81" fmla="*/ T80 w 6768"/>
              <a:gd name="T82" fmla="+- 0 485 485"/>
              <a:gd name="T83" fmla="*/ 485 h 7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6768" h="726">
                <a:moveTo>
                  <a:pt x="6696" y="0"/>
                </a:moveTo>
                <a:lnTo>
                  <a:pt x="74" y="0"/>
                </a:lnTo>
                <a:lnTo>
                  <a:pt x="45" y="5"/>
                </a:lnTo>
                <a:lnTo>
                  <a:pt x="22" y="21"/>
                </a:lnTo>
                <a:lnTo>
                  <a:pt x="6" y="44"/>
                </a:lnTo>
                <a:lnTo>
                  <a:pt x="0" y="73"/>
                </a:lnTo>
                <a:lnTo>
                  <a:pt x="0" y="654"/>
                </a:lnTo>
                <a:lnTo>
                  <a:pt x="6" y="682"/>
                </a:lnTo>
                <a:lnTo>
                  <a:pt x="22" y="704"/>
                </a:lnTo>
                <a:lnTo>
                  <a:pt x="45" y="720"/>
                </a:lnTo>
                <a:lnTo>
                  <a:pt x="74" y="726"/>
                </a:lnTo>
                <a:lnTo>
                  <a:pt x="6696" y="726"/>
                </a:lnTo>
                <a:lnTo>
                  <a:pt x="6724" y="720"/>
                </a:lnTo>
                <a:lnTo>
                  <a:pt x="6747" y="704"/>
                </a:lnTo>
                <a:lnTo>
                  <a:pt x="6763" y="682"/>
                </a:lnTo>
                <a:lnTo>
                  <a:pt x="6768" y="654"/>
                </a:lnTo>
                <a:lnTo>
                  <a:pt x="6768" y="73"/>
                </a:lnTo>
                <a:lnTo>
                  <a:pt x="6763" y="44"/>
                </a:lnTo>
                <a:lnTo>
                  <a:pt x="6747" y="21"/>
                </a:lnTo>
                <a:lnTo>
                  <a:pt x="6724" y="5"/>
                </a:lnTo>
                <a:lnTo>
                  <a:pt x="6696" y="0"/>
                </a:lnTo>
                <a:close/>
              </a:path>
            </a:pathLst>
          </a:custGeom>
          <a:solidFill>
            <a:srgbClr val="4F81B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 name="AutoShape 261">
            <a:extLst>
              <a:ext uri="{FF2B5EF4-FFF2-40B4-BE49-F238E27FC236}">
                <a16:creationId xmlns:a16="http://schemas.microsoft.com/office/drawing/2014/main" id="{9059E794-9FC2-4FAA-A806-F0513D90EBA1}"/>
              </a:ext>
            </a:extLst>
          </xdr:cNvPr>
          <xdr:cNvSpPr>
            <a:spLocks/>
          </xdr:cNvSpPr>
        </xdr:nvSpPr>
        <xdr:spPr bwMode="auto">
          <a:xfrm>
            <a:off x="1368" y="464"/>
            <a:ext cx="6809" cy="767"/>
          </a:xfrm>
          <a:custGeom>
            <a:avLst/>
            <a:gdLst>
              <a:gd name="T0" fmla="+- 0 1460 1368"/>
              <a:gd name="T1" fmla="*/ T0 w 6809"/>
              <a:gd name="T2" fmla="+- 0 465 464"/>
              <a:gd name="T3" fmla="*/ 465 h 767"/>
              <a:gd name="T4" fmla="+- 0 1405 1368"/>
              <a:gd name="T5" fmla="*/ T4 w 6809"/>
              <a:gd name="T6" fmla="+- 0 484 464"/>
              <a:gd name="T7" fmla="*/ 484 h 767"/>
              <a:gd name="T8" fmla="+- 0 1373 1368"/>
              <a:gd name="T9" fmla="*/ T8 w 6809"/>
              <a:gd name="T10" fmla="+- 0 531 464"/>
              <a:gd name="T11" fmla="*/ 531 h 767"/>
              <a:gd name="T12" fmla="+- 0 1369 1368"/>
              <a:gd name="T13" fmla="*/ T12 w 6809"/>
              <a:gd name="T14" fmla="+- 0 551 464"/>
              <a:gd name="T15" fmla="*/ 551 h 767"/>
              <a:gd name="T16" fmla="+- 0 1369 1368"/>
              <a:gd name="T17" fmla="*/ T16 w 6809"/>
              <a:gd name="T18" fmla="+- 0 1137 464"/>
              <a:gd name="T19" fmla="*/ 1137 h 767"/>
              <a:gd name="T20" fmla="+- 0 1370 1368"/>
              <a:gd name="T21" fmla="*/ T20 w 6809"/>
              <a:gd name="T22" fmla="+- 0 1158 464"/>
              <a:gd name="T23" fmla="*/ 1158 h 767"/>
              <a:gd name="T24" fmla="+- 0 1376 1368"/>
              <a:gd name="T25" fmla="*/ T24 w 6809"/>
              <a:gd name="T26" fmla="+- 0 1175 464"/>
              <a:gd name="T27" fmla="*/ 1175 h 767"/>
              <a:gd name="T28" fmla="+- 0 1388 1368"/>
              <a:gd name="T29" fmla="*/ T28 w 6809"/>
              <a:gd name="T30" fmla="+- 0 1194 464"/>
              <a:gd name="T31" fmla="*/ 1194 h 767"/>
              <a:gd name="T32" fmla="+- 0 1403 1368"/>
              <a:gd name="T33" fmla="*/ T32 w 6809"/>
              <a:gd name="T34" fmla="+- 0 1211 464"/>
              <a:gd name="T35" fmla="*/ 1211 h 767"/>
              <a:gd name="T36" fmla="+- 0 1418 1368"/>
              <a:gd name="T37" fmla="*/ T36 w 6809"/>
              <a:gd name="T38" fmla="+- 0 1220 464"/>
              <a:gd name="T39" fmla="*/ 1220 h 767"/>
              <a:gd name="T40" fmla="+- 0 1439 1368"/>
              <a:gd name="T41" fmla="*/ T40 w 6809"/>
              <a:gd name="T42" fmla="+- 0 1228 464"/>
              <a:gd name="T43" fmla="*/ 1228 h 767"/>
              <a:gd name="T44" fmla="+- 0 1462 1368"/>
              <a:gd name="T45" fmla="*/ T44 w 6809"/>
              <a:gd name="T46" fmla="+- 0 1231 464"/>
              <a:gd name="T47" fmla="*/ 1231 h 767"/>
              <a:gd name="T48" fmla="+- 0 8095 1368"/>
              <a:gd name="T49" fmla="*/ T48 w 6809"/>
              <a:gd name="T50" fmla="+- 0 1230 464"/>
              <a:gd name="T51" fmla="*/ 1230 h 767"/>
              <a:gd name="T52" fmla="+- 0 8132 1368"/>
              <a:gd name="T53" fmla="*/ T52 w 6809"/>
              <a:gd name="T54" fmla="+- 0 1218 464"/>
              <a:gd name="T55" fmla="*/ 1218 h 767"/>
              <a:gd name="T56" fmla="+- 0 8159 1368"/>
              <a:gd name="T57" fmla="*/ T56 w 6809"/>
              <a:gd name="T58" fmla="+- 0 1190 464"/>
              <a:gd name="T59" fmla="*/ 1190 h 767"/>
              <a:gd name="T60" fmla="+- 0 1443 1368"/>
              <a:gd name="T61" fmla="*/ T60 w 6809"/>
              <a:gd name="T62" fmla="+- 0 1188 464"/>
              <a:gd name="T63" fmla="*/ 1188 h 767"/>
              <a:gd name="T64" fmla="+- 0 1419 1368"/>
              <a:gd name="T65" fmla="*/ T64 w 6809"/>
              <a:gd name="T66" fmla="+- 0 1169 464"/>
              <a:gd name="T67" fmla="*/ 1169 h 767"/>
              <a:gd name="T68" fmla="+- 0 1410 1368"/>
              <a:gd name="T69" fmla="*/ T68 w 6809"/>
              <a:gd name="T70" fmla="+- 0 1148 464"/>
              <a:gd name="T71" fmla="*/ 1148 h 767"/>
              <a:gd name="T72" fmla="+- 0 1409 1368"/>
              <a:gd name="T73" fmla="*/ T72 w 6809"/>
              <a:gd name="T74" fmla="+- 0 551 464"/>
              <a:gd name="T75" fmla="*/ 551 h 767"/>
              <a:gd name="T76" fmla="+- 0 1414 1368"/>
              <a:gd name="T77" fmla="*/ T76 w 6809"/>
              <a:gd name="T78" fmla="+- 0 536 464"/>
              <a:gd name="T79" fmla="*/ 536 h 767"/>
              <a:gd name="T80" fmla="+- 0 1418 1368"/>
              <a:gd name="T81" fmla="*/ T80 w 6809"/>
              <a:gd name="T82" fmla="+- 0 527 464"/>
              <a:gd name="T83" fmla="*/ 527 h 767"/>
              <a:gd name="T84" fmla="+- 0 1428 1368"/>
              <a:gd name="T85" fmla="*/ T84 w 6809"/>
              <a:gd name="T86" fmla="+- 0 516 464"/>
              <a:gd name="T87" fmla="*/ 516 h 767"/>
              <a:gd name="T88" fmla="+- 0 1436 1368"/>
              <a:gd name="T89" fmla="*/ T88 w 6809"/>
              <a:gd name="T90" fmla="+- 0 511 464"/>
              <a:gd name="T91" fmla="*/ 511 h 767"/>
              <a:gd name="T92" fmla="+- 0 1452 1368"/>
              <a:gd name="T93" fmla="*/ T92 w 6809"/>
              <a:gd name="T94" fmla="+- 0 505 464"/>
              <a:gd name="T95" fmla="*/ 505 h 767"/>
              <a:gd name="T96" fmla="+- 0 8160 1368"/>
              <a:gd name="T97" fmla="*/ T96 w 6809"/>
              <a:gd name="T98" fmla="+- 0 505 464"/>
              <a:gd name="T99" fmla="*/ 505 h 767"/>
              <a:gd name="T100" fmla="+- 0 8121 1368"/>
              <a:gd name="T101" fmla="*/ T100 w 6809"/>
              <a:gd name="T102" fmla="+- 0 472 464"/>
              <a:gd name="T103" fmla="*/ 472 h 767"/>
              <a:gd name="T104" fmla="+- 0 8084 1368"/>
              <a:gd name="T105" fmla="*/ T104 w 6809"/>
              <a:gd name="T106" fmla="+- 0 464 464"/>
              <a:gd name="T107" fmla="*/ 464 h 767"/>
              <a:gd name="T108" fmla="+- 0 8090 1368"/>
              <a:gd name="T109" fmla="*/ T108 w 6809"/>
              <a:gd name="T110" fmla="+- 0 505 464"/>
              <a:gd name="T111" fmla="*/ 505 h 767"/>
              <a:gd name="T112" fmla="+- 0 8111 1368"/>
              <a:gd name="T113" fmla="*/ T112 w 6809"/>
              <a:gd name="T114" fmla="+- 0 512 464"/>
              <a:gd name="T115" fmla="*/ 512 h 767"/>
              <a:gd name="T116" fmla="+- 0 8133 1368"/>
              <a:gd name="T117" fmla="*/ T116 w 6809"/>
              <a:gd name="T118" fmla="+- 0 537 464"/>
              <a:gd name="T119" fmla="*/ 537 h 767"/>
              <a:gd name="T120" fmla="+- 0 8137 1368"/>
              <a:gd name="T121" fmla="*/ T120 w 6809"/>
              <a:gd name="T122" fmla="+- 0 558 464"/>
              <a:gd name="T123" fmla="*/ 558 h 767"/>
              <a:gd name="T124" fmla="+- 0 8136 1368"/>
              <a:gd name="T125" fmla="*/ T124 w 6809"/>
              <a:gd name="T126" fmla="+- 0 1145 464"/>
              <a:gd name="T127" fmla="*/ 1145 h 767"/>
              <a:gd name="T128" fmla="+- 0 8129 1368"/>
              <a:gd name="T129" fmla="*/ T128 w 6809"/>
              <a:gd name="T130" fmla="+- 0 1165 464"/>
              <a:gd name="T131" fmla="*/ 1165 h 767"/>
              <a:gd name="T132" fmla="+- 0 8104 1368"/>
              <a:gd name="T133" fmla="*/ T132 w 6809"/>
              <a:gd name="T134" fmla="+- 0 1187 464"/>
              <a:gd name="T135" fmla="*/ 1187 h 767"/>
              <a:gd name="T136" fmla="+- 0 8159 1368"/>
              <a:gd name="T137" fmla="*/ T136 w 6809"/>
              <a:gd name="T138" fmla="+- 0 1190 464"/>
              <a:gd name="T139" fmla="*/ 1190 h 767"/>
              <a:gd name="T140" fmla="+- 0 8177 1368"/>
              <a:gd name="T141" fmla="*/ T140 w 6809"/>
              <a:gd name="T142" fmla="+- 0 1147 464"/>
              <a:gd name="T143" fmla="*/ 1147 h 767"/>
              <a:gd name="T144" fmla="+- 0 8174 1368"/>
              <a:gd name="T145" fmla="*/ T144 w 6809"/>
              <a:gd name="T146" fmla="+- 0 537 464"/>
              <a:gd name="T147" fmla="*/ 537 h 767"/>
              <a:gd name="T148" fmla="+- 0 8160 1368"/>
              <a:gd name="T149" fmla="*/ T148 w 6809"/>
              <a:gd name="T150" fmla="+- 0 505 464"/>
              <a:gd name="T151" fmla="*/ 505 h 767"/>
              <a:gd name="T152" fmla="+- 0 1445 1368"/>
              <a:gd name="T153" fmla="*/ T152 w 6809"/>
              <a:gd name="T154" fmla="+- 0 505 464"/>
              <a:gd name="T155" fmla="*/ 505 h 767"/>
              <a:gd name="T156" fmla="+- 0 1452 1368"/>
              <a:gd name="T157" fmla="*/ T156 w 6809"/>
              <a:gd name="T158" fmla="+- 0 505 464"/>
              <a:gd name="T159" fmla="*/ 505 h 767"/>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Lst>
            <a:rect l="0" t="0" r="r" b="b"/>
            <a:pathLst>
              <a:path w="6809" h="767">
                <a:moveTo>
                  <a:pt x="6716" y="0"/>
                </a:moveTo>
                <a:lnTo>
                  <a:pt x="92" y="1"/>
                </a:lnTo>
                <a:lnTo>
                  <a:pt x="64" y="5"/>
                </a:lnTo>
                <a:lnTo>
                  <a:pt x="37" y="20"/>
                </a:lnTo>
                <a:lnTo>
                  <a:pt x="16" y="41"/>
                </a:lnTo>
                <a:lnTo>
                  <a:pt x="5" y="67"/>
                </a:lnTo>
                <a:lnTo>
                  <a:pt x="2" y="76"/>
                </a:lnTo>
                <a:lnTo>
                  <a:pt x="1" y="87"/>
                </a:lnTo>
                <a:lnTo>
                  <a:pt x="0" y="94"/>
                </a:lnTo>
                <a:lnTo>
                  <a:pt x="1" y="673"/>
                </a:lnTo>
                <a:lnTo>
                  <a:pt x="1" y="685"/>
                </a:lnTo>
                <a:lnTo>
                  <a:pt x="2" y="694"/>
                </a:lnTo>
                <a:lnTo>
                  <a:pt x="5" y="702"/>
                </a:lnTo>
                <a:lnTo>
                  <a:pt x="8" y="711"/>
                </a:lnTo>
                <a:lnTo>
                  <a:pt x="13" y="720"/>
                </a:lnTo>
                <a:lnTo>
                  <a:pt x="20" y="730"/>
                </a:lnTo>
                <a:lnTo>
                  <a:pt x="28" y="739"/>
                </a:lnTo>
                <a:lnTo>
                  <a:pt x="35" y="747"/>
                </a:lnTo>
                <a:lnTo>
                  <a:pt x="42" y="751"/>
                </a:lnTo>
                <a:lnTo>
                  <a:pt x="50" y="756"/>
                </a:lnTo>
                <a:lnTo>
                  <a:pt x="61" y="761"/>
                </a:lnTo>
                <a:lnTo>
                  <a:pt x="71" y="764"/>
                </a:lnTo>
                <a:lnTo>
                  <a:pt x="83" y="766"/>
                </a:lnTo>
                <a:lnTo>
                  <a:pt x="94" y="767"/>
                </a:lnTo>
                <a:lnTo>
                  <a:pt x="6718" y="767"/>
                </a:lnTo>
                <a:lnTo>
                  <a:pt x="6727" y="766"/>
                </a:lnTo>
                <a:lnTo>
                  <a:pt x="6736" y="765"/>
                </a:lnTo>
                <a:lnTo>
                  <a:pt x="6764" y="754"/>
                </a:lnTo>
                <a:lnTo>
                  <a:pt x="6785" y="736"/>
                </a:lnTo>
                <a:lnTo>
                  <a:pt x="6791" y="726"/>
                </a:lnTo>
                <a:lnTo>
                  <a:pt x="94" y="726"/>
                </a:lnTo>
                <a:lnTo>
                  <a:pt x="75" y="724"/>
                </a:lnTo>
                <a:lnTo>
                  <a:pt x="61" y="717"/>
                </a:lnTo>
                <a:lnTo>
                  <a:pt x="51" y="705"/>
                </a:lnTo>
                <a:lnTo>
                  <a:pt x="42" y="689"/>
                </a:lnTo>
                <a:lnTo>
                  <a:pt x="42" y="684"/>
                </a:lnTo>
                <a:lnTo>
                  <a:pt x="41" y="678"/>
                </a:lnTo>
                <a:lnTo>
                  <a:pt x="41" y="87"/>
                </a:lnTo>
                <a:lnTo>
                  <a:pt x="43" y="77"/>
                </a:lnTo>
                <a:lnTo>
                  <a:pt x="46" y="72"/>
                </a:lnTo>
                <a:lnTo>
                  <a:pt x="47" y="67"/>
                </a:lnTo>
                <a:lnTo>
                  <a:pt x="50" y="63"/>
                </a:lnTo>
                <a:lnTo>
                  <a:pt x="53" y="59"/>
                </a:lnTo>
                <a:lnTo>
                  <a:pt x="60" y="52"/>
                </a:lnTo>
                <a:lnTo>
                  <a:pt x="65" y="49"/>
                </a:lnTo>
                <a:lnTo>
                  <a:pt x="68" y="47"/>
                </a:lnTo>
                <a:lnTo>
                  <a:pt x="77" y="41"/>
                </a:lnTo>
                <a:lnTo>
                  <a:pt x="84" y="41"/>
                </a:lnTo>
                <a:lnTo>
                  <a:pt x="94" y="41"/>
                </a:lnTo>
                <a:lnTo>
                  <a:pt x="6792" y="41"/>
                </a:lnTo>
                <a:lnTo>
                  <a:pt x="6777" y="24"/>
                </a:lnTo>
                <a:lnTo>
                  <a:pt x="6753" y="8"/>
                </a:lnTo>
                <a:lnTo>
                  <a:pt x="6725" y="1"/>
                </a:lnTo>
                <a:lnTo>
                  <a:pt x="6716" y="0"/>
                </a:lnTo>
                <a:close/>
                <a:moveTo>
                  <a:pt x="6792" y="41"/>
                </a:moveTo>
                <a:lnTo>
                  <a:pt x="6722" y="41"/>
                </a:lnTo>
                <a:lnTo>
                  <a:pt x="6727" y="42"/>
                </a:lnTo>
                <a:lnTo>
                  <a:pt x="6743" y="48"/>
                </a:lnTo>
                <a:lnTo>
                  <a:pt x="6756" y="59"/>
                </a:lnTo>
                <a:lnTo>
                  <a:pt x="6765" y="73"/>
                </a:lnTo>
                <a:lnTo>
                  <a:pt x="6768" y="89"/>
                </a:lnTo>
                <a:lnTo>
                  <a:pt x="6769" y="94"/>
                </a:lnTo>
                <a:lnTo>
                  <a:pt x="6769" y="675"/>
                </a:lnTo>
                <a:lnTo>
                  <a:pt x="6768" y="681"/>
                </a:lnTo>
                <a:lnTo>
                  <a:pt x="6768" y="685"/>
                </a:lnTo>
                <a:lnTo>
                  <a:pt x="6761" y="701"/>
                </a:lnTo>
                <a:lnTo>
                  <a:pt x="6751" y="714"/>
                </a:lnTo>
                <a:lnTo>
                  <a:pt x="6736" y="723"/>
                </a:lnTo>
                <a:lnTo>
                  <a:pt x="6720" y="726"/>
                </a:lnTo>
                <a:lnTo>
                  <a:pt x="6791" y="726"/>
                </a:lnTo>
                <a:lnTo>
                  <a:pt x="6801" y="712"/>
                </a:lnTo>
                <a:lnTo>
                  <a:pt x="6809" y="683"/>
                </a:lnTo>
                <a:lnTo>
                  <a:pt x="6809" y="93"/>
                </a:lnTo>
                <a:lnTo>
                  <a:pt x="6806" y="73"/>
                </a:lnTo>
                <a:lnTo>
                  <a:pt x="6796" y="46"/>
                </a:lnTo>
                <a:lnTo>
                  <a:pt x="6792" y="41"/>
                </a:lnTo>
                <a:close/>
                <a:moveTo>
                  <a:pt x="84" y="41"/>
                </a:moveTo>
                <a:lnTo>
                  <a:pt x="77" y="41"/>
                </a:lnTo>
                <a:lnTo>
                  <a:pt x="84" y="42"/>
                </a:lnTo>
                <a:lnTo>
                  <a:pt x="84" y="4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 name="Picture 7">
            <a:extLst>
              <a:ext uri="{FF2B5EF4-FFF2-40B4-BE49-F238E27FC236}">
                <a16:creationId xmlns:a16="http://schemas.microsoft.com/office/drawing/2014/main" id="{E30E920F-C7E7-4A5D-913D-10821785F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 y="1212"/>
            <a:ext cx="3728" cy="6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787FD667-4135-468F-94F7-DB2190243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 y="1771"/>
            <a:ext cx="2009" cy="35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3CC88314-E31D-4CAA-8934-858A5EB89B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8" y="1771"/>
            <a:ext cx="1969" cy="16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97E39498-BA2F-45E7-86EB-A1E64C8D3F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47" y="3339"/>
            <a:ext cx="1841" cy="20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a:extLst>
              <a:ext uri="{FF2B5EF4-FFF2-40B4-BE49-F238E27FC236}">
                <a16:creationId xmlns:a16="http://schemas.microsoft.com/office/drawing/2014/main" id="{3EDF638E-5DE4-40EE-93E0-BEFB835BB5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75" y="1212"/>
            <a:ext cx="1577" cy="6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a:extLst>
              <a:ext uri="{FF2B5EF4-FFF2-40B4-BE49-F238E27FC236}">
                <a16:creationId xmlns:a16="http://schemas.microsoft.com/office/drawing/2014/main" id="{B1346378-3CE3-44E7-AA6E-8712EA963B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23" y="3291"/>
            <a:ext cx="1505" cy="20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B16448A0-B9AF-4E9B-A0A4-09B2911D1B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56" y="1203"/>
            <a:ext cx="1704" cy="6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14">
            <a:extLst>
              <a:ext uri="{FF2B5EF4-FFF2-40B4-BE49-F238E27FC236}">
                <a16:creationId xmlns:a16="http://schemas.microsoft.com/office/drawing/2014/main" id="{871B0E63-ED4F-453A-9DB8-522A33D385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32" y="3300"/>
            <a:ext cx="1688" cy="20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 Box 252">
            <a:extLst>
              <a:ext uri="{FF2B5EF4-FFF2-40B4-BE49-F238E27FC236}">
                <a16:creationId xmlns:a16="http://schemas.microsoft.com/office/drawing/2014/main" id="{71A07C42-A27F-4114-A1A7-BE048C61C536}"/>
              </a:ext>
            </a:extLst>
          </xdr:cNvPr>
          <xdr:cNvSpPr txBox="1">
            <a:spLocks noChangeArrowheads="1"/>
          </xdr:cNvSpPr>
        </xdr:nvSpPr>
        <xdr:spPr bwMode="auto">
          <a:xfrm>
            <a:off x="1600" y="660"/>
            <a:ext cx="6366" cy="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Northern </a:t>
            </a:r>
            <a:r>
              <a:rPr lang="en-AU" sz="1100" spc="-25">
                <a:effectLst/>
                <a:latin typeface="Calibri" panose="020F0502020204030204" pitchFamily="34" charset="0"/>
                <a:ea typeface="Calibri" panose="020F0502020204030204" pitchFamily="34" charset="0"/>
              </a:rPr>
              <a:t>Territory </a:t>
            </a:r>
            <a:r>
              <a:rPr lang="en-AU" sz="1100">
                <a:effectLst/>
                <a:latin typeface="Calibri" panose="020F0502020204030204" pitchFamily="34" charset="0"/>
                <a:ea typeface="Calibri" panose="020F0502020204030204" pitchFamily="34" charset="0"/>
              </a:rPr>
              <a:t>distribution services</a:t>
            </a:r>
          </a:p>
        </xdr:txBody>
      </xdr:sp>
      <xdr:sp macro="" textlink="">
        <xdr:nvSpPr>
          <xdr:cNvPr id="17" name="Text Box 251">
            <a:extLst>
              <a:ext uri="{FF2B5EF4-FFF2-40B4-BE49-F238E27FC236}">
                <a16:creationId xmlns:a16="http://schemas.microsoft.com/office/drawing/2014/main" id="{6DEFC2A4-EC93-413A-B784-66E177F91E3B}"/>
              </a:ext>
            </a:extLst>
          </xdr:cNvPr>
          <xdr:cNvSpPr txBox="1">
            <a:spLocks noChangeArrowheads="1"/>
          </xdr:cNvSpPr>
        </xdr:nvSpPr>
        <xdr:spPr bwMode="auto">
          <a:xfrm>
            <a:off x="1576" y="1401"/>
            <a:ext cx="3286" cy="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Direct control (revenue/price regulated)</a:t>
            </a:r>
          </a:p>
        </xdr:txBody>
      </xdr:sp>
      <xdr:sp macro="" textlink="">
        <xdr:nvSpPr>
          <xdr:cNvPr id="18" name="Text Box 250">
            <a:extLst>
              <a:ext uri="{FF2B5EF4-FFF2-40B4-BE49-F238E27FC236}">
                <a16:creationId xmlns:a16="http://schemas.microsoft.com/office/drawing/2014/main" id="{FD16591D-2D2D-431D-9385-9793CE9B170A}"/>
              </a:ext>
            </a:extLst>
          </xdr:cNvPr>
          <xdr:cNvSpPr txBox="1">
            <a:spLocks noChangeArrowheads="1"/>
          </xdr:cNvSpPr>
        </xdr:nvSpPr>
        <xdr:spPr bwMode="auto">
          <a:xfrm>
            <a:off x="5309" y="1406"/>
            <a:ext cx="932" cy="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Negotiated</a:t>
            </a:r>
          </a:p>
        </xdr:txBody>
      </xdr:sp>
      <xdr:sp macro="" textlink="">
        <xdr:nvSpPr>
          <xdr:cNvPr id="19" name="Text Box 249">
            <a:extLst>
              <a:ext uri="{FF2B5EF4-FFF2-40B4-BE49-F238E27FC236}">
                <a16:creationId xmlns:a16="http://schemas.microsoft.com/office/drawing/2014/main" id="{52908D7C-8309-49D5-9332-6B7DDAE90DCD}"/>
              </a:ext>
            </a:extLst>
          </xdr:cNvPr>
          <xdr:cNvSpPr txBox="1">
            <a:spLocks noChangeArrowheads="1"/>
          </xdr:cNvSpPr>
        </xdr:nvSpPr>
        <xdr:spPr bwMode="auto">
          <a:xfrm>
            <a:off x="6822" y="1390"/>
            <a:ext cx="995" cy="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Unclassified</a:t>
            </a:r>
          </a:p>
        </xdr:txBody>
      </xdr:sp>
      <xdr:sp macro="" textlink="">
        <xdr:nvSpPr>
          <xdr:cNvPr id="20" name="Text Box 248">
            <a:extLst>
              <a:ext uri="{FF2B5EF4-FFF2-40B4-BE49-F238E27FC236}">
                <a16:creationId xmlns:a16="http://schemas.microsoft.com/office/drawing/2014/main" id="{127EA885-FB33-4884-827D-DCEED015CA1D}"/>
              </a:ext>
            </a:extLst>
          </xdr:cNvPr>
          <xdr:cNvSpPr txBox="1">
            <a:spLocks noChangeArrowheads="1"/>
          </xdr:cNvSpPr>
        </xdr:nvSpPr>
        <xdr:spPr bwMode="auto">
          <a:xfrm>
            <a:off x="1661" y="2191"/>
            <a:ext cx="3294" cy="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Standard</a:t>
            </a:r>
            <a:r>
              <a:rPr lang="en-AU" sz="1100" spc="-15">
                <a:effectLst/>
                <a:latin typeface="Calibri" panose="020F0502020204030204" pitchFamily="34" charset="0"/>
                <a:ea typeface="Calibri" panose="020F0502020204030204" pitchFamily="34" charset="0"/>
              </a:rPr>
              <a:t> </a:t>
            </a:r>
            <a:r>
              <a:rPr lang="en-AU" sz="1100">
                <a:effectLst/>
                <a:latin typeface="Calibri" panose="020F0502020204030204" pitchFamily="34" charset="0"/>
                <a:ea typeface="Calibri" panose="020F0502020204030204" pitchFamily="34" charset="0"/>
              </a:rPr>
              <a:t>control	Alternative control</a:t>
            </a:r>
          </a:p>
          <a:p>
            <a:pPr>
              <a:spcAft>
                <a:spcPts val="0"/>
              </a:spcAft>
            </a:pPr>
            <a:r>
              <a:rPr lang="en-AU" sz="1100">
                <a:effectLst/>
                <a:latin typeface="Calibri" panose="020F0502020204030204" pitchFamily="34" charset="0"/>
                <a:ea typeface="Calibri" panose="020F0502020204030204" pitchFamily="34" charset="0"/>
              </a:rPr>
              <a:t>(shared</a:t>
            </a:r>
            <a:r>
              <a:rPr lang="en-AU" sz="1100" spc="-25">
                <a:effectLst/>
                <a:latin typeface="Calibri" panose="020F0502020204030204" pitchFamily="34" charset="0"/>
                <a:ea typeface="Calibri" panose="020F0502020204030204" pitchFamily="34" charset="0"/>
              </a:rPr>
              <a:t> </a:t>
            </a:r>
            <a:r>
              <a:rPr lang="en-AU" sz="1100">
                <a:effectLst/>
                <a:latin typeface="Calibri" panose="020F0502020204030204" pitchFamily="34" charset="0"/>
                <a:ea typeface="Calibri" panose="020F0502020204030204" pitchFamily="34" charset="0"/>
              </a:rPr>
              <a:t>network	(service</a:t>
            </a:r>
            <a:r>
              <a:rPr lang="en-AU" sz="1100" spc="-75">
                <a:effectLst/>
                <a:latin typeface="Calibri" panose="020F0502020204030204" pitchFamily="34" charset="0"/>
                <a:ea typeface="Calibri" panose="020F0502020204030204" pitchFamily="34" charset="0"/>
              </a:rPr>
              <a:t> </a:t>
            </a:r>
            <a:r>
              <a:rPr lang="en-AU" sz="1100">
                <a:effectLst/>
                <a:latin typeface="Calibri" panose="020F0502020204030204" pitchFamily="34" charset="0"/>
                <a:ea typeface="Calibri" panose="020F0502020204030204" pitchFamily="34" charset="0"/>
              </a:rPr>
              <a:t>specific</a:t>
            </a:r>
            <a:r>
              <a:rPr lang="en-AU" sz="1100" spc="-5">
                <a:effectLst/>
                <a:latin typeface="Calibri" panose="020F0502020204030204" pitchFamily="34" charset="0"/>
                <a:ea typeface="Calibri" panose="020F0502020204030204" pitchFamily="34" charset="0"/>
              </a:rPr>
              <a:t> </a:t>
            </a:r>
            <a:r>
              <a:rPr lang="en-AU" sz="1100">
                <a:effectLst/>
                <a:latin typeface="Calibri" panose="020F0502020204030204" pitchFamily="34" charset="0"/>
                <a:ea typeface="Calibri" panose="020F0502020204030204" pitchFamily="34" charset="0"/>
              </a:rPr>
              <a:t>charges)		charges)</a:t>
            </a:r>
          </a:p>
        </xdr:txBody>
      </xdr:sp>
      <xdr:sp macro="" textlink="">
        <xdr:nvSpPr>
          <xdr:cNvPr id="21" name="Text Box 247">
            <a:extLst>
              <a:ext uri="{FF2B5EF4-FFF2-40B4-BE49-F238E27FC236}">
                <a16:creationId xmlns:a16="http://schemas.microsoft.com/office/drawing/2014/main" id="{29DCD0C5-274C-4DB6-B03C-F7F32F94B3D4}"/>
              </a:ext>
            </a:extLst>
          </xdr:cNvPr>
          <xdr:cNvSpPr txBox="1">
            <a:spLocks noChangeArrowheads="1"/>
          </xdr:cNvSpPr>
        </xdr:nvSpPr>
        <xdr:spPr bwMode="auto">
          <a:xfrm>
            <a:off x="1571" y="3514"/>
            <a:ext cx="1578" cy="1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Common distribution</a:t>
            </a:r>
          </a:p>
          <a:p>
            <a:pPr>
              <a:spcAft>
                <a:spcPts val="0"/>
              </a:spcAft>
            </a:pPr>
            <a:r>
              <a:rPr lang="en-AU" sz="1100">
                <a:effectLst/>
                <a:latin typeface="Calibri" panose="020F0502020204030204" pitchFamily="34" charset="0"/>
                <a:ea typeface="Calibri" panose="020F0502020204030204" pitchFamily="34" charset="0"/>
              </a:rPr>
              <a:t>services</a:t>
            </a:r>
          </a:p>
          <a:p>
            <a:pPr>
              <a:spcAft>
                <a:spcPts val="0"/>
              </a:spcAft>
            </a:pPr>
            <a:r>
              <a:rPr lang="en-AU" sz="1100">
                <a:effectLst/>
                <a:latin typeface="Calibri" panose="020F0502020204030204" pitchFamily="34" charset="0"/>
                <a:ea typeface="Calibri" panose="020F0502020204030204" pitchFamily="34" charset="0"/>
              </a:rPr>
              <a:t>(formerly 'network services')</a:t>
            </a:r>
          </a:p>
          <a:p>
            <a:pPr>
              <a:spcAft>
                <a:spcPts val="0"/>
              </a:spcAft>
            </a:pPr>
            <a:r>
              <a:rPr lang="en-AU" sz="1100">
                <a:effectLst/>
                <a:latin typeface="Calibri" panose="020F0502020204030204" pitchFamily="34" charset="0"/>
                <a:ea typeface="Calibri" panose="020F0502020204030204" pitchFamily="34" charset="0"/>
              </a:rPr>
              <a:t>Connection services</a:t>
            </a:r>
          </a:p>
          <a:p>
            <a:pPr>
              <a:spcAft>
                <a:spcPts val="0"/>
              </a:spcAft>
            </a:pPr>
            <a:r>
              <a:rPr lang="en-AU" sz="1100">
                <a:effectLst/>
                <a:latin typeface="Calibri" panose="020F0502020204030204" pitchFamily="34" charset="0"/>
                <a:ea typeface="Calibri" panose="020F0502020204030204" pitchFamily="34" charset="0"/>
              </a:rPr>
              <a:t>Type 7 metering services</a:t>
            </a:r>
          </a:p>
        </xdr:txBody>
      </xdr:sp>
      <xdr:sp macro="" textlink="">
        <xdr:nvSpPr>
          <xdr:cNvPr id="22" name="Text Box 246">
            <a:extLst>
              <a:ext uri="{FF2B5EF4-FFF2-40B4-BE49-F238E27FC236}">
                <a16:creationId xmlns:a16="http://schemas.microsoft.com/office/drawing/2014/main" id="{84EA7884-9A9B-4B61-92D0-14BCDACB6EEA}"/>
              </a:ext>
            </a:extLst>
          </xdr:cNvPr>
          <xdr:cNvSpPr txBox="1">
            <a:spLocks noChangeArrowheads="1"/>
          </xdr:cNvSpPr>
        </xdr:nvSpPr>
        <xdr:spPr bwMode="auto">
          <a:xfrm>
            <a:off x="3524" y="3994"/>
            <a:ext cx="1310" cy="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Ancillary services</a:t>
            </a:r>
          </a:p>
          <a:p>
            <a:pPr>
              <a:spcAft>
                <a:spcPts val="0"/>
              </a:spcAft>
            </a:pPr>
            <a:r>
              <a:rPr lang="en-AU" sz="1100">
                <a:effectLst/>
                <a:latin typeface="Calibri" panose="020F0502020204030204" pitchFamily="34" charset="0"/>
                <a:ea typeface="Calibri" panose="020F0502020204030204" pitchFamily="34" charset="0"/>
              </a:rPr>
              <a:t>Type 1 to 6 metering services</a:t>
            </a:r>
          </a:p>
        </xdr:txBody>
      </xdr:sp>
      <xdr:sp macro="" textlink="">
        <xdr:nvSpPr>
          <xdr:cNvPr id="23" name="Text Box 245">
            <a:extLst>
              <a:ext uri="{FF2B5EF4-FFF2-40B4-BE49-F238E27FC236}">
                <a16:creationId xmlns:a16="http://schemas.microsoft.com/office/drawing/2014/main" id="{3F01DA64-25C2-4546-9E27-98F9D7F662A0}"/>
              </a:ext>
            </a:extLst>
          </xdr:cNvPr>
          <xdr:cNvSpPr txBox="1">
            <a:spLocks noChangeArrowheads="1"/>
          </xdr:cNvSpPr>
        </xdr:nvSpPr>
        <xdr:spPr bwMode="auto">
          <a:xfrm>
            <a:off x="6822" y="4005"/>
            <a:ext cx="935" cy="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n-AU" sz="1100">
                <a:effectLst/>
                <a:latin typeface="Calibri" panose="020F0502020204030204" pitchFamily="34" charset="0"/>
                <a:ea typeface="Calibri" panose="020F0502020204030204" pitchFamily="34" charset="0"/>
              </a:rPr>
              <a:t>Unregulated</a:t>
            </a:r>
          </a:p>
          <a:p>
            <a:pPr>
              <a:spcAft>
                <a:spcPts val="0"/>
              </a:spcAft>
            </a:pPr>
            <a:r>
              <a:rPr lang="en-AU" sz="1100">
                <a:effectLst/>
                <a:latin typeface="Calibri" panose="020F0502020204030204" pitchFamily="34" charset="0"/>
                <a:ea typeface="Calibri" panose="020F0502020204030204" pitchFamily="34" charset="0"/>
              </a:rPr>
              <a:t>distribution services</a:t>
            </a:r>
          </a:p>
        </xdr:txBody>
      </xdr:sp>
    </xdr:grpSp>
    <xdr:clientData/>
  </xdr:twoCellAnchor>
  <xdr:twoCellAnchor>
    <xdr:from>
      <xdr:col>3</xdr:col>
      <xdr:colOff>0</xdr:colOff>
      <xdr:row>173</xdr:row>
      <xdr:rowOff>0</xdr:rowOff>
    </xdr:from>
    <xdr:to>
      <xdr:col>10</xdr:col>
      <xdr:colOff>400050</xdr:colOff>
      <xdr:row>186</xdr:row>
      <xdr:rowOff>61912</xdr:rowOff>
    </xdr:to>
    <xdr:graphicFrame macro="">
      <xdr:nvGraphicFramePr>
        <xdr:cNvPr id="24" name="Chart 23">
          <a:extLst>
            <a:ext uri="{FF2B5EF4-FFF2-40B4-BE49-F238E27FC236}">
              <a16:creationId xmlns:a16="http://schemas.microsoft.com/office/drawing/2014/main" id="{B0490FC0-EB90-450B-9DA2-99F696B21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156</xdr:row>
      <xdr:rowOff>0</xdr:rowOff>
    </xdr:from>
    <xdr:to>
      <xdr:col>10</xdr:col>
      <xdr:colOff>400050</xdr:colOff>
      <xdr:row>169</xdr:row>
      <xdr:rowOff>157163</xdr:rowOff>
    </xdr:to>
    <xdr:graphicFrame macro="">
      <xdr:nvGraphicFramePr>
        <xdr:cNvPr id="25" name="Chart 24">
          <a:extLst>
            <a:ext uri="{FF2B5EF4-FFF2-40B4-BE49-F238E27FC236}">
              <a16:creationId xmlns:a16="http://schemas.microsoft.com/office/drawing/2014/main" id="{AA3E9FE4-23A6-456E-A8C3-8FA0FD447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233362</xdr:colOff>
      <xdr:row>189</xdr:row>
      <xdr:rowOff>80962</xdr:rowOff>
    </xdr:from>
    <xdr:to>
      <xdr:col>13</xdr:col>
      <xdr:colOff>119063</xdr:colOff>
      <xdr:row>210</xdr:row>
      <xdr:rowOff>80963</xdr:rowOff>
    </xdr:to>
    <xdr:graphicFrame macro="">
      <xdr:nvGraphicFramePr>
        <xdr:cNvPr id="27" name="Chart 26">
          <a:extLst>
            <a:ext uri="{FF2B5EF4-FFF2-40B4-BE49-F238E27FC236}">
              <a16:creationId xmlns:a16="http://schemas.microsoft.com/office/drawing/2014/main" id="{7B56DD45-CB34-4B97-9E10-693A7597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0</xdr:colOff>
      <xdr:row>213</xdr:row>
      <xdr:rowOff>0</xdr:rowOff>
    </xdr:from>
    <xdr:to>
      <xdr:col>10</xdr:col>
      <xdr:colOff>386851</xdr:colOff>
      <xdr:row>231</xdr:row>
      <xdr:rowOff>102758</xdr:rowOff>
    </xdr:to>
    <xdr:pic>
      <xdr:nvPicPr>
        <xdr:cNvPr id="2" name="Picture 1">
          <a:extLst>
            <a:ext uri="{FF2B5EF4-FFF2-40B4-BE49-F238E27FC236}">
              <a16:creationId xmlns:a16="http://schemas.microsoft.com/office/drawing/2014/main" id="{710AB583-2FFC-45ED-9334-979BBCC8352C}"/>
            </a:ext>
          </a:extLst>
        </xdr:cNvPr>
        <xdr:cNvPicPr>
          <a:picLocks noChangeAspect="1"/>
        </xdr:cNvPicPr>
      </xdr:nvPicPr>
      <xdr:blipFill>
        <a:blip xmlns:r="http://schemas.openxmlformats.org/officeDocument/2006/relationships" r:embed="rId12"/>
        <a:stretch>
          <a:fillRect/>
        </a:stretch>
      </xdr:blipFill>
      <xdr:spPr>
        <a:xfrm>
          <a:off x="714375" y="43600688"/>
          <a:ext cx="5968501" cy="31031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10</xdr:col>
      <xdr:colOff>76517</xdr:colOff>
      <xdr:row>21</xdr:row>
      <xdr:rowOff>57467</xdr:rowOff>
    </xdr:to>
    <xdr:pic>
      <xdr:nvPicPr>
        <xdr:cNvPr id="3" name="Picture 2">
          <a:extLst>
            <a:ext uri="{FF2B5EF4-FFF2-40B4-BE49-F238E27FC236}">
              <a16:creationId xmlns:a16="http://schemas.microsoft.com/office/drawing/2014/main" id="{00000000-0008-0000-2A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65"/>
        <a:stretch/>
      </xdr:blipFill>
      <xdr:spPr bwMode="auto">
        <a:xfrm>
          <a:off x="714375" y="12015788"/>
          <a:ext cx="5605780" cy="23863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146</xdr:row>
      <xdr:rowOff>0</xdr:rowOff>
    </xdr:from>
    <xdr:to>
      <xdr:col>5</xdr:col>
      <xdr:colOff>29845</xdr:colOff>
      <xdr:row>155</xdr:row>
      <xdr:rowOff>124141</xdr:rowOff>
    </xdr:to>
    <xdr:pic>
      <xdr:nvPicPr>
        <xdr:cNvPr id="22" name="Picture 21">
          <a:extLst>
            <a:ext uri="{FF2B5EF4-FFF2-40B4-BE49-F238E27FC236}">
              <a16:creationId xmlns:a16="http://schemas.microsoft.com/office/drawing/2014/main" id="{00000000-0008-0000-2A00-000016000000}"/>
            </a:ext>
          </a:extLst>
        </xdr:cNvPr>
        <xdr:cNvPicPr/>
      </xdr:nvPicPr>
      <xdr:blipFill>
        <a:blip xmlns:r="http://schemas.openxmlformats.org/officeDocument/2006/relationships" r:embed="rId2"/>
        <a:stretch>
          <a:fillRect/>
        </a:stretch>
      </xdr:blipFill>
      <xdr:spPr>
        <a:xfrm>
          <a:off x="714375" y="15163800"/>
          <a:ext cx="2658745" cy="1624330"/>
        </a:xfrm>
        <a:prstGeom prst="rect">
          <a:avLst/>
        </a:prstGeom>
      </xdr:spPr>
    </xdr:pic>
    <xdr:clientData/>
  </xdr:twoCellAnchor>
  <xdr:twoCellAnchor editAs="oneCell">
    <xdr:from>
      <xdr:col>6</xdr:col>
      <xdr:colOff>0</xdr:colOff>
      <xdr:row>146</xdr:row>
      <xdr:rowOff>0</xdr:rowOff>
    </xdr:from>
    <xdr:to>
      <xdr:col>10</xdr:col>
      <xdr:colOff>397827</xdr:colOff>
      <xdr:row>155</xdr:row>
      <xdr:rowOff>150811</xdr:rowOff>
    </xdr:to>
    <xdr:pic>
      <xdr:nvPicPr>
        <xdr:cNvPr id="23" name="Picture 22">
          <a:extLst>
            <a:ext uri="{FF2B5EF4-FFF2-40B4-BE49-F238E27FC236}">
              <a16:creationId xmlns:a16="http://schemas.microsoft.com/office/drawing/2014/main" id="{00000000-0008-0000-2A00-000017000000}"/>
            </a:ext>
          </a:extLst>
        </xdr:cNvPr>
        <xdr:cNvPicPr/>
      </xdr:nvPicPr>
      <xdr:blipFill>
        <a:blip xmlns:r="http://schemas.openxmlformats.org/officeDocument/2006/relationships" r:embed="rId3"/>
        <a:stretch>
          <a:fillRect/>
        </a:stretch>
      </xdr:blipFill>
      <xdr:spPr>
        <a:xfrm>
          <a:off x="3924300" y="15163800"/>
          <a:ext cx="2717165" cy="1651000"/>
        </a:xfrm>
        <a:prstGeom prst="rect">
          <a:avLst/>
        </a:prstGeom>
      </xdr:spPr>
    </xdr:pic>
    <xdr:clientData/>
  </xdr:twoCellAnchor>
  <xdr:twoCellAnchor editAs="oneCell">
    <xdr:from>
      <xdr:col>3</xdr:col>
      <xdr:colOff>0</xdr:colOff>
      <xdr:row>25</xdr:row>
      <xdr:rowOff>0</xdr:rowOff>
    </xdr:from>
    <xdr:to>
      <xdr:col>9</xdr:col>
      <xdr:colOff>560070</xdr:colOff>
      <xdr:row>49</xdr:row>
      <xdr:rowOff>134620</xdr:rowOff>
    </xdr:to>
    <xdr:pic>
      <xdr:nvPicPr>
        <xdr:cNvPr id="9" name="image5.jpeg">
          <a:extLst>
            <a:ext uri="{FF2B5EF4-FFF2-40B4-BE49-F238E27FC236}">
              <a16:creationId xmlns:a16="http://schemas.microsoft.com/office/drawing/2014/main" id="{98BF57BD-E8FD-4838-BEEC-8BA877563175}"/>
            </a:ext>
          </a:extLst>
        </xdr:cNvPr>
        <xdr:cNvPicPr/>
      </xdr:nvPicPr>
      <xdr:blipFill>
        <a:blip xmlns:r="http://schemas.openxmlformats.org/officeDocument/2006/relationships" r:embed="rId4" cstate="print"/>
        <a:stretch>
          <a:fillRect/>
        </a:stretch>
      </xdr:blipFill>
      <xdr:spPr>
        <a:xfrm>
          <a:off x="714375" y="7462838"/>
          <a:ext cx="5513070" cy="4135120"/>
        </a:xfrm>
        <a:prstGeom prst="rect">
          <a:avLst/>
        </a:prstGeom>
      </xdr:spPr>
    </xdr:pic>
    <xdr:clientData/>
  </xdr:twoCellAnchor>
  <xdr:twoCellAnchor>
    <xdr:from>
      <xdr:col>2</xdr:col>
      <xdr:colOff>232728</xdr:colOff>
      <xdr:row>66</xdr:row>
      <xdr:rowOff>9525</xdr:rowOff>
    </xdr:from>
    <xdr:to>
      <xdr:col>4</xdr:col>
      <xdr:colOff>461963</xdr:colOff>
      <xdr:row>74</xdr:row>
      <xdr:rowOff>141605</xdr:rowOff>
    </xdr:to>
    <xdr:grpSp>
      <xdr:nvGrpSpPr>
        <xdr:cNvPr id="10" name="Group 9">
          <a:extLst>
            <a:ext uri="{FF2B5EF4-FFF2-40B4-BE49-F238E27FC236}">
              <a16:creationId xmlns:a16="http://schemas.microsoft.com/office/drawing/2014/main" id="{56314914-295A-47F0-A7E1-ADB8276D47BE}"/>
            </a:ext>
          </a:extLst>
        </xdr:cNvPr>
        <xdr:cNvGrpSpPr>
          <a:grpSpLocks/>
        </xdr:cNvGrpSpPr>
      </xdr:nvGrpSpPr>
      <xdr:grpSpPr bwMode="auto">
        <a:xfrm>
          <a:off x="708978" y="12306300"/>
          <a:ext cx="2515235" cy="1465580"/>
          <a:chOff x="4110" y="318"/>
          <a:chExt cx="3961" cy="2308"/>
        </a:xfrm>
      </xdr:grpSpPr>
      <xdr:sp macro="" textlink="">
        <xdr:nvSpPr>
          <xdr:cNvPr id="11" name="Rectangle 10">
            <a:extLst>
              <a:ext uri="{FF2B5EF4-FFF2-40B4-BE49-F238E27FC236}">
                <a16:creationId xmlns:a16="http://schemas.microsoft.com/office/drawing/2014/main" id="{D7F81952-3CDA-4966-8078-3A608D14E9D7}"/>
              </a:ext>
            </a:extLst>
          </xdr:cNvPr>
          <xdr:cNvSpPr>
            <a:spLocks noChangeArrowheads="1"/>
          </xdr:cNvSpPr>
        </xdr:nvSpPr>
        <xdr:spPr bwMode="auto">
          <a:xfrm>
            <a:off x="4110" y="318"/>
            <a:ext cx="3961" cy="2308"/>
          </a:xfrm>
          <a:prstGeom prst="rect">
            <a:avLst/>
          </a:prstGeom>
          <a:solidFill>
            <a:srgbClr val="DEF0ED"/>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AU"/>
          </a:p>
        </xdr:txBody>
      </xdr:sp>
      <xdr:cxnSp macro="">
        <xdr:nvCxnSpPr>
          <xdr:cNvPr id="12" name="Line 166">
            <a:extLst>
              <a:ext uri="{FF2B5EF4-FFF2-40B4-BE49-F238E27FC236}">
                <a16:creationId xmlns:a16="http://schemas.microsoft.com/office/drawing/2014/main" id="{B8DDE0EA-9659-4992-A87D-914CBC34348C}"/>
              </a:ext>
            </a:extLst>
          </xdr:cNvPr>
          <xdr:cNvCxnSpPr/>
        </xdr:nvCxnSpPr>
        <xdr:spPr bwMode="auto">
          <a:xfrm>
            <a:off x="6063" y="2626"/>
            <a:ext cx="0" cy="0"/>
          </a:xfrm>
          <a:prstGeom prst="line">
            <a:avLst/>
          </a:prstGeom>
          <a:noFill/>
          <a:ln w="8039">
            <a:solidFill>
              <a:srgbClr val="00B5A3"/>
            </a:solidFill>
            <a:prstDash val="solid"/>
            <a:round/>
            <a:headEnd/>
            <a:tailEnd/>
          </a:ln>
          <a:extLst>
            <a:ext uri="{909E8E84-426E-40DD-AFC4-6F175D3DCCD1}">
              <a14:hiddenFill xmlns:a14="http://schemas.microsoft.com/office/drawing/2010/main">
                <a:noFill/>
              </a14:hiddenFill>
            </a:ext>
          </a:extLst>
        </xdr:spPr>
      </xdr:cxnSp>
      <xdr:sp macro="" textlink="">
        <xdr:nvSpPr>
          <xdr:cNvPr id="13" name="Freeform 165">
            <a:extLst>
              <a:ext uri="{FF2B5EF4-FFF2-40B4-BE49-F238E27FC236}">
                <a16:creationId xmlns:a16="http://schemas.microsoft.com/office/drawing/2014/main" id="{EC5F2C9C-6E53-4625-8821-756173492D5B}"/>
              </a:ext>
            </a:extLst>
          </xdr:cNvPr>
          <xdr:cNvSpPr>
            <a:spLocks/>
          </xdr:cNvSpPr>
        </xdr:nvSpPr>
        <xdr:spPr bwMode="auto">
          <a:xfrm>
            <a:off x="4949" y="732"/>
            <a:ext cx="485" cy="1563"/>
          </a:xfrm>
          <a:custGeom>
            <a:avLst/>
            <a:gdLst>
              <a:gd name="T0" fmla="+- 0 4949 4949"/>
              <a:gd name="T1" fmla="*/ T0 w 485"/>
              <a:gd name="T2" fmla="+- 0 2295 733"/>
              <a:gd name="T3" fmla="*/ 2295 h 1563"/>
              <a:gd name="T4" fmla="+- 0 5192 4949"/>
              <a:gd name="T5" fmla="*/ T4 w 485"/>
              <a:gd name="T6" fmla="+- 0 733 733"/>
              <a:gd name="T7" fmla="*/ 733 h 1563"/>
              <a:gd name="T8" fmla="+- 0 5434 4949"/>
              <a:gd name="T9" fmla="*/ T8 w 485"/>
              <a:gd name="T10" fmla="+- 0 2285 733"/>
              <a:gd name="T11" fmla="*/ 2285 h 1563"/>
            </a:gdLst>
            <a:ahLst/>
            <a:cxnLst>
              <a:cxn ang="0">
                <a:pos x="T1" y="T3"/>
              </a:cxn>
              <a:cxn ang="0">
                <a:pos x="T5" y="T7"/>
              </a:cxn>
              <a:cxn ang="0">
                <a:pos x="T9" y="T11"/>
              </a:cxn>
            </a:cxnLst>
            <a:rect l="0" t="0" r="r" b="b"/>
            <a:pathLst>
              <a:path w="485" h="1563">
                <a:moveTo>
                  <a:pt x="0" y="1562"/>
                </a:moveTo>
                <a:lnTo>
                  <a:pt x="243" y="0"/>
                </a:lnTo>
                <a:lnTo>
                  <a:pt x="485" y="1552"/>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14" name="Freeform 164">
            <a:extLst>
              <a:ext uri="{FF2B5EF4-FFF2-40B4-BE49-F238E27FC236}">
                <a16:creationId xmlns:a16="http://schemas.microsoft.com/office/drawing/2014/main" id="{F6610D47-2C7E-41C2-9657-8F36A25A93A3}"/>
              </a:ext>
            </a:extLst>
          </xdr:cNvPr>
          <xdr:cNvSpPr>
            <a:spLocks/>
          </xdr:cNvSpPr>
        </xdr:nvSpPr>
        <xdr:spPr bwMode="auto">
          <a:xfrm>
            <a:off x="4970" y="1102"/>
            <a:ext cx="412" cy="1164"/>
          </a:xfrm>
          <a:custGeom>
            <a:avLst/>
            <a:gdLst>
              <a:gd name="T0" fmla="+- 0 5247 4971"/>
              <a:gd name="T1" fmla="*/ T0 w 412"/>
              <a:gd name="T2" fmla="+- 0 1103 1103"/>
              <a:gd name="T3" fmla="*/ 1103 h 1164"/>
              <a:gd name="T4" fmla="+- 0 5118 4971"/>
              <a:gd name="T5" fmla="*/ T4 w 412"/>
              <a:gd name="T6" fmla="+- 0 1225 1103"/>
              <a:gd name="T7" fmla="*/ 1225 h 1164"/>
              <a:gd name="T8" fmla="+- 0 5310 4971"/>
              <a:gd name="T9" fmla="*/ T8 w 412"/>
              <a:gd name="T10" fmla="+- 0 1544 1103"/>
              <a:gd name="T11" fmla="*/ 1544 h 1164"/>
              <a:gd name="T12" fmla="+- 0 5035 4971"/>
              <a:gd name="T13" fmla="*/ T12 w 412"/>
              <a:gd name="T14" fmla="+- 0 1747 1103"/>
              <a:gd name="T15" fmla="*/ 1747 h 1164"/>
              <a:gd name="T16" fmla="+- 0 5382 4971"/>
              <a:gd name="T17" fmla="*/ T16 w 412"/>
              <a:gd name="T18" fmla="+- 0 2002 1103"/>
              <a:gd name="T19" fmla="*/ 2002 h 1164"/>
              <a:gd name="T20" fmla="+- 0 4971 4971"/>
              <a:gd name="T21" fmla="*/ T20 w 412"/>
              <a:gd name="T22" fmla="+- 0 2266 1103"/>
              <a:gd name="T23" fmla="*/ 2266 h 1164"/>
            </a:gdLst>
            <a:ahLst/>
            <a:cxnLst>
              <a:cxn ang="0">
                <a:pos x="T1" y="T3"/>
              </a:cxn>
              <a:cxn ang="0">
                <a:pos x="T5" y="T7"/>
              </a:cxn>
              <a:cxn ang="0">
                <a:pos x="T9" y="T11"/>
              </a:cxn>
              <a:cxn ang="0">
                <a:pos x="T13" y="T15"/>
              </a:cxn>
              <a:cxn ang="0">
                <a:pos x="T17" y="T19"/>
              </a:cxn>
              <a:cxn ang="0">
                <a:pos x="T21" y="T23"/>
              </a:cxn>
            </a:cxnLst>
            <a:rect l="0" t="0" r="r" b="b"/>
            <a:pathLst>
              <a:path w="412" h="1164">
                <a:moveTo>
                  <a:pt x="276" y="0"/>
                </a:moveTo>
                <a:lnTo>
                  <a:pt x="147" y="122"/>
                </a:lnTo>
                <a:lnTo>
                  <a:pt x="339" y="441"/>
                </a:lnTo>
                <a:lnTo>
                  <a:pt x="64" y="644"/>
                </a:lnTo>
                <a:lnTo>
                  <a:pt x="411" y="899"/>
                </a:lnTo>
                <a:lnTo>
                  <a:pt x="0" y="1163"/>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15" name="Freeform 163">
            <a:extLst>
              <a:ext uri="{FF2B5EF4-FFF2-40B4-BE49-F238E27FC236}">
                <a16:creationId xmlns:a16="http://schemas.microsoft.com/office/drawing/2014/main" id="{1A6F6BE1-03FF-4EFE-A56E-C1366E0DB0DA}"/>
              </a:ext>
            </a:extLst>
          </xdr:cNvPr>
          <xdr:cNvSpPr>
            <a:spLocks/>
          </xdr:cNvSpPr>
        </xdr:nvSpPr>
        <xdr:spPr bwMode="auto">
          <a:xfrm>
            <a:off x="4841" y="973"/>
            <a:ext cx="701" cy="137"/>
          </a:xfrm>
          <a:custGeom>
            <a:avLst/>
            <a:gdLst>
              <a:gd name="T0" fmla="+- 0 4985 4842"/>
              <a:gd name="T1" fmla="*/ T0 w 701"/>
              <a:gd name="T2" fmla="+- 0 973 973"/>
              <a:gd name="T3" fmla="*/ 973 h 137"/>
              <a:gd name="T4" fmla="+- 0 5395 4842"/>
              <a:gd name="T5" fmla="*/ T4 w 701"/>
              <a:gd name="T6" fmla="+- 0 973 973"/>
              <a:gd name="T7" fmla="*/ 973 h 137"/>
              <a:gd name="T8" fmla="+- 0 5542 4842"/>
              <a:gd name="T9" fmla="*/ T8 w 701"/>
              <a:gd name="T10" fmla="+- 0 1110 973"/>
              <a:gd name="T11" fmla="*/ 1110 h 137"/>
              <a:gd name="T12" fmla="+- 0 4842 4842"/>
              <a:gd name="T13" fmla="*/ T12 w 701"/>
              <a:gd name="T14" fmla="+- 0 1110 973"/>
              <a:gd name="T15" fmla="*/ 1110 h 137"/>
              <a:gd name="T16" fmla="+- 0 4985 4842"/>
              <a:gd name="T17" fmla="*/ T16 w 701"/>
              <a:gd name="T18" fmla="+- 0 973 973"/>
              <a:gd name="T19" fmla="*/ 973 h 137"/>
            </a:gdLst>
            <a:ahLst/>
            <a:cxnLst>
              <a:cxn ang="0">
                <a:pos x="T1" y="T3"/>
              </a:cxn>
              <a:cxn ang="0">
                <a:pos x="T5" y="T7"/>
              </a:cxn>
              <a:cxn ang="0">
                <a:pos x="T9" y="T11"/>
              </a:cxn>
              <a:cxn ang="0">
                <a:pos x="T13" y="T15"/>
              </a:cxn>
              <a:cxn ang="0">
                <a:pos x="T17" y="T19"/>
              </a:cxn>
            </a:cxnLst>
            <a:rect l="0" t="0" r="r" b="b"/>
            <a:pathLst>
              <a:path w="701" h="137">
                <a:moveTo>
                  <a:pt x="143" y="0"/>
                </a:moveTo>
                <a:lnTo>
                  <a:pt x="553" y="0"/>
                </a:lnTo>
                <a:lnTo>
                  <a:pt x="700" y="137"/>
                </a:lnTo>
                <a:lnTo>
                  <a:pt x="0" y="137"/>
                </a:lnTo>
                <a:lnTo>
                  <a:pt x="143" y="0"/>
                </a:lnTo>
                <a:close/>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16" name="Freeform 162">
            <a:extLst>
              <a:ext uri="{FF2B5EF4-FFF2-40B4-BE49-F238E27FC236}">
                <a16:creationId xmlns:a16="http://schemas.microsoft.com/office/drawing/2014/main" id="{D2ACF6D3-28D2-4747-B3EF-D99CD667FCA0}"/>
              </a:ext>
            </a:extLst>
          </xdr:cNvPr>
          <xdr:cNvSpPr>
            <a:spLocks/>
          </xdr:cNvSpPr>
        </xdr:nvSpPr>
        <xdr:spPr bwMode="auto">
          <a:xfrm>
            <a:off x="4701" y="1320"/>
            <a:ext cx="980" cy="194"/>
          </a:xfrm>
          <a:custGeom>
            <a:avLst/>
            <a:gdLst>
              <a:gd name="T0" fmla="+- 0 4903 4702"/>
              <a:gd name="T1" fmla="*/ T0 w 980"/>
              <a:gd name="T2" fmla="+- 0 1321 1321"/>
              <a:gd name="T3" fmla="*/ 1321 h 194"/>
              <a:gd name="T4" fmla="+- 0 5475 4702"/>
              <a:gd name="T5" fmla="*/ T4 w 980"/>
              <a:gd name="T6" fmla="+- 0 1321 1321"/>
              <a:gd name="T7" fmla="*/ 1321 h 194"/>
              <a:gd name="T8" fmla="+- 0 5681 4702"/>
              <a:gd name="T9" fmla="*/ T8 w 980"/>
              <a:gd name="T10" fmla="+- 0 1514 1321"/>
              <a:gd name="T11" fmla="*/ 1514 h 194"/>
              <a:gd name="T12" fmla="+- 0 4702 4702"/>
              <a:gd name="T13" fmla="*/ T12 w 980"/>
              <a:gd name="T14" fmla="+- 0 1514 1321"/>
              <a:gd name="T15" fmla="*/ 1514 h 194"/>
              <a:gd name="T16" fmla="+- 0 4903 4702"/>
              <a:gd name="T17" fmla="*/ T16 w 980"/>
              <a:gd name="T18" fmla="+- 0 1321 1321"/>
              <a:gd name="T19" fmla="*/ 1321 h 194"/>
            </a:gdLst>
            <a:ahLst/>
            <a:cxnLst>
              <a:cxn ang="0">
                <a:pos x="T1" y="T3"/>
              </a:cxn>
              <a:cxn ang="0">
                <a:pos x="T5" y="T7"/>
              </a:cxn>
              <a:cxn ang="0">
                <a:pos x="T9" y="T11"/>
              </a:cxn>
              <a:cxn ang="0">
                <a:pos x="T13" y="T15"/>
              </a:cxn>
              <a:cxn ang="0">
                <a:pos x="T17" y="T19"/>
              </a:cxn>
            </a:cxnLst>
            <a:rect l="0" t="0" r="r" b="b"/>
            <a:pathLst>
              <a:path w="980" h="194">
                <a:moveTo>
                  <a:pt x="201" y="0"/>
                </a:moveTo>
                <a:lnTo>
                  <a:pt x="773" y="0"/>
                </a:lnTo>
                <a:lnTo>
                  <a:pt x="979" y="193"/>
                </a:lnTo>
                <a:lnTo>
                  <a:pt x="0" y="193"/>
                </a:lnTo>
                <a:lnTo>
                  <a:pt x="201" y="0"/>
                </a:lnTo>
                <a:close/>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17" name="Freeform 161">
            <a:extLst>
              <a:ext uri="{FF2B5EF4-FFF2-40B4-BE49-F238E27FC236}">
                <a16:creationId xmlns:a16="http://schemas.microsoft.com/office/drawing/2014/main" id="{6AA71514-A83F-4142-94C6-83543DB95E34}"/>
              </a:ext>
            </a:extLst>
          </xdr:cNvPr>
          <xdr:cNvSpPr>
            <a:spLocks/>
          </xdr:cNvSpPr>
        </xdr:nvSpPr>
        <xdr:spPr bwMode="auto">
          <a:xfrm>
            <a:off x="4960" y="982"/>
            <a:ext cx="454" cy="124"/>
          </a:xfrm>
          <a:custGeom>
            <a:avLst/>
            <a:gdLst>
              <a:gd name="T0" fmla="+- 0 4960 4960"/>
              <a:gd name="T1" fmla="*/ T0 w 454"/>
              <a:gd name="T2" fmla="+- 0 1003 983"/>
              <a:gd name="T3" fmla="*/ 1003 h 124"/>
              <a:gd name="T4" fmla="+- 0 4967 4960"/>
              <a:gd name="T5" fmla="*/ T4 w 454"/>
              <a:gd name="T6" fmla="+- 0 1106 983"/>
              <a:gd name="T7" fmla="*/ 1106 h 124"/>
              <a:gd name="T8" fmla="+- 0 5066 4960"/>
              <a:gd name="T9" fmla="*/ T8 w 454"/>
              <a:gd name="T10" fmla="+- 0 983 983"/>
              <a:gd name="T11" fmla="*/ 983 h 124"/>
              <a:gd name="T12" fmla="+- 0 5119 4960"/>
              <a:gd name="T13" fmla="*/ T12 w 454"/>
              <a:gd name="T14" fmla="+- 0 1103 983"/>
              <a:gd name="T15" fmla="*/ 1103 h 124"/>
              <a:gd name="T16" fmla="+- 0 5192 4960"/>
              <a:gd name="T17" fmla="*/ T16 w 454"/>
              <a:gd name="T18" fmla="+- 0 989 983"/>
              <a:gd name="T19" fmla="*/ 989 h 124"/>
              <a:gd name="T20" fmla="+- 0 5260 4960"/>
              <a:gd name="T21" fmla="*/ T20 w 454"/>
              <a:gd name="T22" fmla="+- 0 1106 983"/>
              <a:gd name="T23" fmla="*/ 1106 h 124"/>
              <a:gd name="T24" fmla="+- 0 5316 4960"/>
              <a:gd name="T25" fmla="*/ T24 w 454"/>
              <a:gd name="T26" fmla="+- 0 987 983"/>
              <a:gd name="T27" fmla="*/ 987 h 124"/>
              <a:gd name="T28" fmla="+- 0 5399 4960"/>
              <a:gd name="T29" fmla="*/ T28 w 454"/>
              <a:gd name="T30" fmla="+- 0 1106 983"/>
              <a:gd name="T31" fmla="*/ 1106 h 124"/>
              <a:gd name="T32" fmla="+- 0 5414 4960"/>
              <a:gd name="T33" fmla="*/ T32 w 454"/>
              <a:gd name="T34" fmla="+- 0 994 983"/>
              <a:gd name="T35" fmla="*/ 994 h 1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454" h="124">
                <a:moveTo>
                  <a:pt x="0" y="20"/>
                </a:moveTo>
                <a:lnTo>
                  <a:pt x="7" y="123"/>
                </a:lnTo>
                <a:lnTo>
                  <a:pt x="106" y="0"/>
                </a:lnTo>
                <a:lnTo>
                  <a:pt x="159" y="120"/>
                </a:lnTo>
                <a:lnTo>
                  <a:pt x="232" y="6"/>
                </a:lnTo>
                <a:lnTo>
                  <a:pt x="300" y="123"/>
                </a:lnTo>
                <a:lnTo>
                  <a:pt x="356" y="4"/>
                </a:lnTo>
                <a:lnTo>
                  <a:pt x="439" y="123"/>
                </a:lnTo>
                <a:lnTo>
                  <a:pt x="454" y="11"/>
                </a:lnTo>
              </a:path>
            </a:pathLst>
          </a:custGeom>
          <a:noFill/>
          <a:ln w="8039">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18" name="Freeform 160">
            <a:extLst>
              <a:ext uri="{FF2B5EF4-FFF2-40B4-BE49-F238E27FC236}">
                <a16:creationId xmlns:a16="http://schemas.microsoft.com/office/drawing/2014/main" id="{A17EF052-CD67-4F35-8B0E-0EB8050E04B6}"/>
              </a:ext>
            </a:extLst>
          </xdr:cNvPr>
          <xdr:cNvSpPr>
            <a:spLocks/>
          </xdr:cNvSpPr>
        </xdr:nvSpPr>
        <xdr:spPr bwMode="auto">
          <a:xfrm>
            <a:off x="4869" y="1332"/>
            <a:ext cx="632" cy="181"/>
          </a:xfrm>
          <a:custGeom>
            <a:avLst/>
            <a:gdLst>
              <a:gd name="T0" fmla="+- 0 4870 4870"/>
              <a:gd name="T1" fmla="*/ T0 w 632"/>
              <a:gd name="T2" fmla="+- 0 1361 1332"/>
              <a:gd name="T3" fmla="*/ 1361 h 181"/>
              <a:gd name="T4" fmla="+- 0 4878 4870"/>
              <a:gd name="T5" fmla="*/ T4 w 632"/>
              <a:gd name="T6" fmla="+- 0 1513 1332"/>
              <a:gd name="T7" fmla="*/ 1513 h 181"/>
              <a:gd name="T8" fmla="+- 0 5017 4870"/>
              <a:gd name="T9" fmla="*/ T8 w 632"/>
              <a:gd name="T10" fmla="+- 0 1332 1332"/>
              <a:gd name="T11" fmla="*/ 1332 h 181"/>
              <a:gd name="T12" fmla="+- 0 5090 4870"/>
              <a:gd name="T13" fmla="*/ T12 w 632"/>
              <a:gd name="T14" fmla="+- 0 1507 1332"/>
              <a:gd name="T15" fmla="*/ 1507 h 181"/>
              <a:gd name="T16" fmla="+- 0 5192 4870"/>
              <a:gd name="T17" fmla="*/ T16 w 632"/>
              <a:gd name="T18" fmla="+- 0 1340 1332"/>
              <a:gd name="T19" fmla="*/ 1340 h 181"/>
              <a:gd name="T20" fmla="+- 0 5287 4870"/>
              <a:gd name="T21" fmla="*/ T20 w 632"/>
              <a:gd name="T22" fmla="+- 0 1512 1332"/>
              <a:gd name="T23" fmla="*/ 1512 h 181"/>
              <a:gd name="T24" fmla="+- 0 5364 4870"/>
              <a:gd name="T25" fmla="*/ T24 w 632"/>
              <a:gd name="T26" fmla="+- 0 1338 1332"/>
              <a:gd name="T27" fmla="*/ 1338 h 181"/>
              <a:gd name="T28" fmla="+- 0 5480 4870"/>
              <a:gd name="T29" fmla="*/ T28 w 632"/>
              <a:gd name="T30" fmla="+- 0 1513 1332"/>
              <a:gd name="T31" fmla="*/ 1513 h 181"/>
              <a:gd name="T32" fmla="+- 0 5501 4870"/>
              <a:gd name="T33" fmla="*/ T32 w 632"/>
              <a:gd name="T34" fmla="+- 0 1348 1332"/>
              <a:gd name="T35" fmla="*/ 1348 h 18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32" h="181">
                <a:moveTo>
                  <a:pt x="0" y="29"/>
                </a:moveTo>
                <a:lnTo>
                  <a:pt x="8" y="181"/>
                </a:lnTo>
                <a:lnTo>
                  <a:pt x="147" y="0"/>
                </a:lnTo>
                <a:lnTo>
                  <a:pt x="220" y="175"/>
                </a:lnTo>
                <a:lnTo>
                  <a:pt x="322" y="8"/>
                </a:lnTo>
                <a:lnTo>
                  <a:pt x="417" y="180"/>
                </a:lnTo>
                <a:lnTo>
                  <a:pt x="494" y="6"/>
                </a:lnTo>
                <a:lnTo>
                  <a:pt x="610" y="181"/>
                </a:lnTo>
                <a:lnTo>
                  <a:pt x="631" y="16"/>
                </a:lnTo>
              </a:path>
            </a:pathLst>
          </a:custGeom>
          <a:noFill/>
          <a:ln w="8039">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cxnSp macro="">
        <xdr:nvCxnSpPr>
          <xdr:cNvPr id="24" name="Line 159">
            <a:extLst>
              <a:ext uri="{FF2B5EF4-FFF2-40B4-BE49-F238E27FC236}">
                <a16:creationId xmlns:a16="http://schemas.microsoft.com/office/drawing/2014/main" id="{D310A6E1-D43E-4CB1-95EC-76E8E317ED47}"/>
              </a:ext>
            </a:extLst>
          </xdr:cNvPr>
          <xdr:cNvCxnSpPr/>
        </xdr:nvCxnSpPr>
        <xdr:spPr bwMode="auto">
          <a:xfrm>
            <a:off x="4865" y="1133"/>
            <a:ext cx="32" cy="0"/>
          </a:xfrm>
          <a:prstGeom prst="line">
            <a:avLst/>
          </a:prstGeom>
          <a:noFill/>
          <a:ln w="25540">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25" name="Line 158">
            <a:extLst>
              <a:ext uri="{FF2B5EF4-FFF2-40B4-BE49-F238E27FC236}">
                <a16:creationId xmlns:a16="http://schemas.microsoft.com/office/drawing/2014/main" id="{2C61EE2E-AFC7-44AB-BE14-3EC4230D0BB4}"/>
              </a:ext>
            </a:extLst>
          </xdr:cNvPr>
          <xdr:cNvCxnSpPr/>
        </xdr:nvCxnSpPr>
        <xdr:spPr bwMode="auto">
          <a:xfrm>
            <a:off x="4745" y="1544"/>
            <a:ext cx="31" cy="0"/>
          </a:xfrm>
          <a:prstGeom prst="line">
            <a:avLst/>
          </a:prstGeom>
          <a:noFill/>
          <a:ln w="35281">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26" name="Line 157">
            <a:extLst>
              <a:ext uri="{FF2B5EF4-FFF2-40B4-BE49-F238E27FC236}">
                <a16:creationId xmlns:a16="http://schemas.microsoft.com/office/drawing/2014/main" id="{597FCBF4-6E2C-47D3-ACD2-8799FEEC73C8}"/>
              </a:ext>
            </a:extLst>
          </xdr:cNvPr>
          <xdr:cNvCxnSpPr/>
        </xdr:nvCxnSpPr>
        <xdr:spPr bwMode="auto">
          <a:xfrm>
            <a:off x="5486" y="1133"/>
            <a:ext cx="32" cy="0"/>
          </a:xfrm>
          <a:prstGeom prst="line">
            <a:avLst/>
          </a:prstGeom>
          <a:noFill/>
          <a:ln w="25540">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27" name="Line 156">
            <a:extLst>
              <a:ext uri="{FF2B5EF4-FFF2-40B4-BE49-F238E27FC236}">
                <a16:creationId xmlns:a16="http://schemas.microsoft.com/office/drawing/2014/main" id="{E729773A-882E-462A-880F-7D5EF3463070}"/>
              </a:ext>
            </a:extLst>
          </xdr:cNvPr>
          <xdr:cNvCxnSpPr/>
        </xdr:nvCxnSpPr>
        <xdr:spPr bwMode="auto">
          <a:xfrm>
            <a:off x="5607" y="1544"/>
            <a:ext cx="32" cy="0"/>
          </a:xfrm>
          <a:prstGeom prst="line">
            <a:avLst/>
          </a:prstGeom>
          <a:noFill/>
          <a:ln w="35281">
            <a:solidFill>
              <a:srgbClr val="00AFA9"/>
            </a:solidFill>
            <a:prstDash val="solid"/>
            <a:round/>
            <a:headEnd/>
            <a:tailEnd/>
          </a:ln>
          <a:extLst>
            <a:ext uri="{909E8E84-426E-40DD-AFC4-6F175D3DCCD1}">
              <a14:hiddenFill xmlns:a14="http://schemas.microsoft.com/office/drawing/2010/main">
                <a:noFill/>
              </a14:hiddenFill>
            </a:ext>
          </a:extLst>
        </xdr:spPr>
      </xdr:cxnSp>
      <xdr:sp macro="" textlink="">
        <xdr:nvSpPr>
          <xdr:cNvPr id="28" name="Rectangle 27">
            <a:extLst>
              <a:ext uri="{FF2B5EF4-FFF2-40B4-BE49-F238E27FC236}">
                <a16:creationId xmlns:a16="http://schemas.microsoft.com/office/drawing/2014/main" id="{A0E2F54A-AC97-4C07-B4CE-68CCF2C6C5D2}"/>
              </a:ext>
            </a:extLst>
          </xdr:cNvPr>
          <xdr:cNvSpPr>
            <a:spLocks noChangeArrowheads="1"/>
          </xdr:cNvSpPr>
        </xdr:nvSpPr>
        <xdr:spPr bwMode="auto">
          <a:xfrm>
            <a:off x="4766" y="2297"/>
            <a:ext cx="850" cy="89"/>
          </a:xfrm>
          <a:prstGeom prst="rect">
            <a:avLst/>
          </a:prstGeom>
          <a:noFill/>
          <a:ln w="20117">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29" name="Rectangle 28">
            <a:extLst>
              <a:ext uri="{FF2B5EF4-FFF2-40B4-BE49-F238E27FC236}">
                <a16:creationId xmlns:a16="http://schemas.microsoft.com/office/drawing/2014/main" id="{B11672DC-8335-4AC1-8369-C4BCBDBBF57B}"/>
              </a:ext>
            </a:extLst>
          </xdr:cNvPr>
          <xdr:cNvSpPr>
            <a:spLocks noChangeArrowheads="1"/>
          </xdr:cNvSpPr>
        </xdr:nvSpPr>
        <xdr:spPr bwMode="auto">
          <a:xfrm>
            <a:off x="4383" y="2170"/>
            <a:ext cx="196" cy="225"/>
          </a:xfrm>
          <a:prstGeom prst="rect">
            <a:avLst/>
          </a:prstGeom>
          <a:noFill/>
          <a:ln w="20117">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0" name="Rectangle 29">
            <a:extLst>
              <a:ext uri="{FF2B5EF4-FFF2-40B4-BE49-F238E27FC236}">
                <a16:creationId xmlns:a16="http://schemas.microsoft.com/office/drawing/2014/main" id="{CAA12610-898D-44D2-A8B0-B4B87DC19603}"/>
              </a:ext>
            </a:extLst>
          </xdr:cNvPr>
          <xdr:cNvSpPr>
            <a:spLocks noChangeArrowheads="1"/>
          </xdr:cNvSpPr>
        </xdr:nvSpPr>
        <xdr:spPr bwMode="auto">
          <a:xfrm>
            <a:off x="4429" y="2122"/>
            <a:ext cx="35" cy="42"/>
          </a:xfrm>
          <a:prstGeom prst="rect">
            <a:avLst/>
          </a:prstGeom>
          <a:noFill/>
          <a:ln w="8039">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1" name="Rectangle 30">
            <a:extLst>
              <a:ext uri="{FF2B5EF4-FFF2-40B4-BE49-F238E27FC236}">
                <a16:creationId xmlns:a16="http://schemas.microsoft.com/office/drawing/2014/main" id="{5528176E-D26F-4159-A904-32BB64410782}"/>
              </a:ext>
            </a:extLst>
          </xdr:cNvPr>
          <xdr:cNvSpPr>
            <a:spLocks noChangeArrowheads="1"/>
          </xdr:cNvSpPr>
        </xdr:nvSpPr>
        <xdr:spPr bwMode="auto">
          <a:xfrm>
            <a:off x="4503" y="2122"/>
            <a:ext cx="35" cy="42"/>
          </a:xfrm>
          <a:prstGeom prst="rect">
            <a:avLst/>
          </a:prstGeom>
          <a:noFill/>
          <a:ln w="8039">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2" name="Rectangle 31">
            <a:extLst>
              <a:ext uri="{FF2B5EF4-FFF2-40B4-BE49-F238E27FC236}">
                <a16:creationId xmlns:a16="http://schemas.microsoft.com/office/drawing/2014/main" id="{C90A8C52-6B28-4181-ABD3-2358694F0BBD}"/>
              </a:ext>
            </a:extLst>
          </xdr:cNvPr>
          <xdr:cNvSpPr>
            <a:spLocks noChangeArrowheads="1"/>
          </xdr:cNvSpPr>
        </xdr:nvSpPr>
        <xdr:spPr bwMode="auto">
          <a:xfrm>
            <a:off x="6122" y="2170"/>
            <a:ext cx="196" cy="225"/>
          </a:xfrm>
          <a:prstGeom prst="rect">
            <a:avLst/>
          </a:prstGeom>
          <a:noFill/>
          <a:ln w="20117">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3" name="Rectangle 32">
            <a:extLst>
              <a:ext uri="{FF2B5EF4-FFF2-40B4-BE49-F238E27FC236}">
                <a16:creationId xmlns:a16="http://schemas.microsoft.com/office/drawing/2014/main" id="{0D6BEB13-2038-42EB-81B9-D7C8ACF225F0}"/>
              </a:ext>
            </a:extLst>
          </xdr:cNvPr>
          <xdr:cNvSpPr>
            <a:spLocks noChangeArrowheads="1"/>
          </xdr:cNvSpPr>
        </xdr:nvSpPr>
        <xdr:spPr bwMode="auto">
          <a:xfrm>
            <a:off x="6167" y="2122"/>
            <a:ext cx="35" cy="42"/>
          </a:xfrm>
          <a:prstGeom prst="rect">
            <a:avLst/>
          </a:prstGeom>
          <a:noFill/>
          <a:ln w="8039">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4" name="Rectangle 33">
            <a:extLst>
              <a:ext uri="{FF2B5EF4-FFF2-40B4-BE49-F238E27FC236}">
                <a16:creationId xmlns:a16="http://schemas.microsoft.com/office/drawing/2014/main" id="{B183AA3E-7500-415F-B3FD-89FB088DC842}"/>
              </a:ext>
            </a:extLst>
          </xdr:cNvPr>
          <xdr:cNvSpPr>
            <a:spLocks noChangeArrowheads="1"/>
          </xdr:cNvSpPr>
        </xdr:nvSpPr>
        <xdr:spPr bwMode="auto">
          <a:xfrm>
            <a:off x="6241" y="2122"/>
            <a:ext cx="35" cy="42"/>
          </a:xfrm>
          <a:prstGeom prst="rect">
            <a:avLst/>
          </a:prstGeom>
          <a:noFill/>
          <a:ln w="8039">
            <a:solidFill>
              <a:srgbClr val="00AFA9"/>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5" name="Freeform 148">
            <a:extLst>
              <a:ext uri="{FF2B5EF4-FFF2-40B4-BE49-F238E27FC236}">
                <a16:creationId xmlns:a16="http://schemas.microsoft.com/office/drawing/2014/main" id="{EF8910C3-6FAB-456D-AC93-3122FD89E386}"/>
              </a:ext>
            </a:extLst>
          </xdr:cNvPr>
          <xdr:cNvSpPr>
            <a:spLocks/>
          </xdr:cNvSpPr>
        </xdr:nvSpPr>
        <xdr:spPr bwMode="auto">
          <a:xfrm>
            <a:off x="6722" y="1219"/>
            <a:ext cx="151" cy="1160"/>
          </a:xfrm>
          <a:custGeom>
            <a:avLst/>
            <a:gdLst>
              <a:gd name="T0" fmla="+- 0 6723 6723"/>
              <a:gd name="T1" fmla="*/ T0 w 151"/>
              <a:gd name="T2" fmla="+- 0 2379 1219"/>
              <a:gd name="T3" fmla="*/ 2379 h 1160"/>
              <a:gd name="T4" fmla="+- 0 6802 6723"/>
              <a:gd name="T5" fmla="*/ T4 w 151"/>
              <a:gd name="T6" fmla="+- 0 1219 1219"/>
              <a:gd name="T7" fmla="*/ 1219 h 1160"/>
              <a:gd name="T8" fmla="+- 0 6874 6723"/>
              <a:gd name="T9" fmla="*/ T8 w 151"/>
              <a:gd name="T10" fmla="+- 0 1219 1219"/>
              <a:gd name="T11" fmla="*/ 1219 h 1160"/>
            </a:gdLst>
            <a:ahLst/>
            <a:cxnLst>
              <a:cxn ang="0">
                <a:pos x="T1" y="T3"/>
              </a:cxn>
              <a:cxn ang="0">
                <a:pos x="T5" y="T7"/>
              </a:cxn>
              <a:cxn ang="0">
                <a:pos x="T9" y="T11"/>
              </a:cxn>
            </a:cxnLst>
            <a:rect l="0" t="0" r="r" b="b"/>
            <a:pathLst>
              <a:path w="151" h="1160">
                <a:moveTo>
                  <a:pt x="0" y="1160"/>
                </a:moveTo>
                <a:lnTo>
                  <a:pt x="79" y="0"/>
                </a:lnTo>
                <a:lnTo>
                  <a:pt x="151" y="0"/>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36" name="Freeform 147">
            <a:extLst>
              <a:ext uri="{FF2B5EF4-FFF2-40B4-BE49-F238E27FC236}">
                <a16:creationId xmlns:a16="http://schemas.microsoft.com/office/drawing/2014/main" id="{F7F7F206-FEE2-4F8D-BDA7-2D630C5FF952}"/>
              </a:ext>
            </a:extLst>
          </xdr:cNvPr>
          <xdr:cNvSpPr>
            <a:spLocks/>
          </xdr:cNvSpPr>
        </xdr:nvSpPr>
        <xdr:spPr bwMode="auto">
          <a:xfrm>
            <a:off x="6861" y="1219"/>
            <a:ext cx="151" cy="1160"/>
          </a:xfrm>
          <a:custGeom>
            <a:avLst/>
            <a:gdLst>
              <a:gd name="T0" fmla="+- 0 7012 6861"/>
              <a:gd name="T1" fmla="*/ T0 w 151"/>
              <a:gd name="T2" fmla="+- 0 2379 1219"/>
              <a:gd name="T3" fmla="*/ 2379 h 1160"/>
              <a:gd name="T4" fmla="+- 0 6933 6861"/>
              <a:gd name="T5" fmla="*/ T4 w 151"/>
              <a:gd name="T6" fmla="+- 0 1219 1219"/>
              <a:gd name="T7" fmla="*/ 1219 h 1160"/>
              <a:gd name="T8" fmla="+- 0 6861 6861"/>
              <a:gd name="T9" fmla="*/ T8 w 151"/>
              <a:gd name="T10" fmla="+- 0 1219 1219"/>
              <a:gd name="T11" fmla="*/ 1219 h 1160"/>
            </a:gdLst>
            <a:ahLst/>
            <a:cxnLst>
              <a:cxn ang="0">
                <a:pos x="T1" y="T3"/>
              </a:cxn>
              <a:cxn ang="0">
                <a:pos x="T5" y="T7"/>
              </a:cxn>
              <a:cxn ang="0">
                <a:pos x="T9" y="T11"/>
              </a:cxn>
            </a:cxnLst>
            <a:rect l="0" t="0" r="r" b="b"/>
            <a:pathLst>
              <a:path w="151" h="1160">
                <a:moveTo>
                  <a:pt x="151" y="1160"/>
                </a:moveTo>
                <a:lnTo>
                  <a:pt x="72" y="0"/>
                </a:lnTo>
                <a:lnTo>
                  <a:pt x="0" y="0"/>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cxnSp macro="">
        <xdr:nvCxnSpPr>
          <xdr:cNvPr id="37" name="Line 146">
            <a:extLst>
              <a:ext uri="{FF2B5EF4-FFF2-40B4-BE49-F238E27FC236}">
                <a16:creationId xmlns:a16="http://schemas.microsoft.com/office/drawing/2014/main" id="{7DD7BAF1-F505-4483-9734-5AB7199A21A4}"/>
              </a:ext>
            </a:extLst>
          </xdr:cNvPr>
          <xdr:cNvCxnSpPr/>
        </xdr:nvCxnSpPr>
        <xdr:spPr bwMode="auto">
          <a:xfrm>
            <a:off x="6517" y="1381"/>
            <a:ext cx="701" cy="0"/>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38" name="Line 145">
            <a:extLst>
              <a:ext uri="{FF2B5EF4-FFF2-40B4-BE49-F238E27FC236}">
                <a16:creationId xmlns:a16="http://schemas.microsoft.com/office/drawing/2014/main" id="{C7400422-0B91-42FE-ABBC-6E974D6E7C32}"/>
              </a:ext>
            </a:extLst>
          </xdr:cNvPr>
          <xdr:cNvCxnSpPr/>
        </xdr:nvCxnSpPr>
        <xdr:spPr bwMode="auto">
          <a:xfrm>
            <a:off x="6674" y="1523"/>
            <a:ext cx="387" cy="0"/>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39" name="Line 144">
            <a:extLst>
              <a:ext uri="{FF2B5EF4-FFF2-40B4-BE49-F238E27FC236}">
                <a16:creationId xmlns:a16="http://schemas.microsoft.com/office/drawing/2014/main" id="{EA387E71-9C29-450C-A0A0-811C2D70292B}"/>
              </a:ext>
            </a:extLst>
          </xdr:cNvPr>
          <xdr:cNvCxnSpPr/>
        </xdr:nvCxnSpPr>
        <xdr:spPr bwMode="auto">
          <a:xfrm>
            <a:off x="6714" y="1435"/>
            <a:ext cx="0" cy="71"/>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40" name="Line 143">
            <a:extLst>
              <a:ext uri="{FF2B5EF4-FFF2-40B4-BE49-F238E27FC236}">
                <a16:creationId xmlns:a16="http://schemas.microsoft.com/office/drawing/2014/main" id="{B852167D-514F-4F40-ADDB-586A09CA49B9}"/>
              </a:ext>
            </a:extLst>
          </xdr:cNvPr>
          <xdr:cNvCxnSpPr/>
        </xdr:nvCxnSpPr>
        <xdr:spPr bwMode="auto">
          <a:xfrm>
            <a:off x="7021" y="1435"/>
            <a:ext cx="0" cy="71"/>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41" name="Line 142">
            <a:extLst>
              <a:ext uri="{FF2B5EF4-FFF2-40B4-BE49-F238E27FC236}">
                <a16:creationId xmlns:a16="http://schemas.microsoft.com/office/drawing/2014/main" id="{F60224F4-DA9D-43F1-96A0-1D61B7DD85FB}"/>
              </a:ext>
            </a:extLst>
          </xdr:cNvPr>
          <xdr:cNvCxnSpPr/>
        </xdr:nvCxnSpPr>
        <xdr:spPr bwMode="auto">
          <a:xfrm>
            <a:off x="6555" y="1309"/>
            <a:ext cx="0" cy="72"/>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42" name="Line 141">
            <a:extLst>
              <a:ext uri="{FF2B5EF4-FFF2-40B4-BE49-F238E27FC236}">
                <a16:creationId xmlns:a16="http://schemas.microsoft.com/office/drawing/2014/main" id="{7D8DC4BA-D96E-44BE-A924-244006446676}"/>
              </a:ext>
            </a:extLst>
          </xdr:cNvPr>
          <xdr:cNvCxnSpPr/>
        </xdr:nvCxnSpPr>
        <xdr:spPr bwMode="auto">
          <a:xfrm>
            <a:off x="6729" y="1309"/>
            <a:ext cx="0" cy="72"/>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43" name="Line 140">
            <a:extLst>
              <a:ext uri="{FF2B5EF4-FFF2-40B4-BE49-F238E27FC236}">
                <a16:creationId xmlns:a16="http://schemas.microsoft.com/office/drawing/2014/main" id="{0D769772-4923-43BC-A638-90AFC8A7BCF5}"/>
              </a:ext>
            </a:extLst>
          </xdr:cNvPr>
          <xdr:cNvCxnSpPr/>
        </xdr:nvCxnSpPr>
        <xdr:spPr bwMode="auto">
          <a:xfrm>
            <a:off x="7006" y="1309"/>
            <a:ext cx="0" cy="72"/>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cxnSp macro="">
        <xdr:nvCxnSpPr>
          <xdr:cNvPr id="44" name="Line 139">
            <a:extLst>
              <a:ext uri="{FF2B5EF4-FFF2-40B4-BE49-F238E27FC236}">
                <a16:creationId xmlns:a16="http://schemas.microsoft.com/office/drawing/2014/main" id="{EB1EF31E-1DDF-4CEA-897E-3BE4420BC651}"/>
              </a:ext>
            </a:extLst>
          </xdr:cNvPr>
          <xdr:cNvCxnSpPr/>
        </xdr:nvCxnSpPr>
        <xdr:spPr bwMode="auto">
          <a:xfrm>
            <a:off x="7180" y="1309"/>
            <a:ext cx="0" cy="72"/>
          </a:xfrm>
          <a:prstGeom prst="line">
            <a:avLst/>
          </a:prstGeom>
          <a:noFill/>
          <a:ln w="20117">
            <a:solidFill>
              <a:srgbClr val="00AFA9"/>
            </a:solidFill>
            <a:prstDash val="solid"/>
            <a:round/>
            <a:headEnd/>
            <a:tailEnd/>
          </a:ln>
          <a:extLst>
            <a:ext uri="{909E8E84-426E-40DD-AFC4-6F175D3DCCD1}">
              <a14:hiddenFill xmlns:a14="http://schemas.microsoft.com/office/drawing/2010/main">
                <a:noFill/>
              </a14:hiddenFill>
            </a:ext>
          </a:extLst>
        </xdr:spPr>
      </xdr:cxnSp>
      <xdr:sp macro="" textlink="">
        <xdr:nvSpPr>
          <xdr:cNvPr id="45" name="Freeform 138">
            <a:extLst>
              <a:ext uri="{FF2B5EF4-FFF2-40B4-BE49-F238E27FC236}">
                <a16:creationId xmlns:a16="http://schemas.microsoft.com/office/drawing/2014/main" id="{8B9A99B9-0DD9-4E40-B9D2-82EF66E52AA2}"/>
              </a:ext>
            </a:extLst>
          </xdr:cNvPr>
          <xdr:cNvSpPr>
            <a:spLocks/>
          </xdr:cNvSpPr>
        </xdr:nvSpPr>
        <xdr:spPr bwMode="auto">
          <a:xfrm>
            <a:off x="7050" y="1565"/>
            <a:ext cx="994" cy="362"/>
          </a:xfrm>
          <a:custGeom>
            <a:avLst/>
            <a:gdLst>
              <a:gd name="T0" fmla="+- 0 7051 7051"/>
              <a:gd name="T1" fmla="*/ T0 w 994"/>
              <a:gd name="T2" fmla="+- 0 1566 1566"/>
              <a:gd name="T3" fmla="*/ 1566 h 362"/>
              <a:gd name="T4" fmla="+- 0 7237 7051"/>
              <a:gd name="T5" fmla="*/ T4 w 994"/>
              <a:gd name="T6" fmla="+- 0 1756 1566"/>
              <a:gd name="T7" fmla="*/ 1756 h 362"/>
              <a:gd name="T8" fmla="+- 0 7403 7051"/>
              <a:gd name="T9" fmla="*/ T8 w 994"/>
              <a:gd name="T10" fmla="+- 0 1858 1566"/>
              <a:gd name="T11" fmla="*/ 1858 h 362"/>
              <a:gd name="T12" fmla="+- 0 7641 7051"/>
              <a:gd name="T13" fmla="*/ T12 w 994"/>
              <a:gd name="T14" fmla="+- 0 1903 1566"/>
              <a:gd name="T15" fmla="*/ 1903 h 362"/>
              <a:gd name="T16" fmla="+- 0 8045 7051"/>
              <a:gd name="T17" fmla="*/ T16 w 994"/>
              <a:gd name="T18" fmla="+- 0 1927 1566"/>
              <a:gd name="T19" fmla="*/ 1927 h 362"/>
            </a:gdLst>
            <a:ahLst/>
            <a:cxnLst>
              <a:cxn ang="0">
                <a:pos x="T1" y="T3"/>
              </a:cxn>
              <a:cxn ang="0">
                <a:pos x="T5" y="T7"/>
              </a:cxn>
              <a:cxn ang="0">
                <a:pos x="T9" y="T11"/>
              </a:cxn>
              <a:cxn ang="0">
                <a:pos x="T13" y="T15"/>
              </a:cxn>
              <a:cxn ang="0">
                <a:pos x="T17" y="T19"/>
              </a:cxn>
            </a:cxnLst>
            <a:rect l="0" t="0" r="r" b="b"/>
            <a:pathLst>
              <a:path w="994" h="362">
                <a:moveTo>
                  <a:pt x="0" y="0"/>
                </a:moveTo>
                <a:lnTo>
                  <a:pt x="186" y="190"/>
                </a:lnTo>
                <a:lnTo>
                  <a:pt x="352" y="292"/>
                </a:lnTo>
                <a:lnTo>
                  <a:pt x="590" y="337"/>
                </a:lnTo>
                <a:lnTo>
                  <a:pt x="994" y="361"/>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46" name="Freeform 137">
            <a:extLst>
              <a:ext uri="{FF2B5EF4-FFF2-40B4-BE49-F238E27FC236}">
                <a16:creationId xmlns:a16="http://schemas.microsoft.com/office/drawing/2014/main" id="{872D2C67-7097-489D-B337-F7EDF294102E}"/>
              </a:ext>
            </a:extLst>
          </xdr:cNvPr>
          <xdr:cNvSpPr>
            <a:spLocks/>
          </xdr:cNvSpPr>
        </xdr:nvSpPr>
        <xdr:spPr bwMode="auto">
          <a:xfrm>
            <a:off x="7090" y="1450"/>
            <a:ext cx="962" cy="376"/>
          </a:xfrm>
          <a:custGeom>
            <a:avLst/>
            <a:gdLst>
              <a:gd name="T0" fmla="+- 0 7090 7090"/>
              <a:gd name="T1" fmla="*/ T0 w 962"/>
              <a:gd name="T2" fmla="+- 0 1451 1451"/>
              <a:gd name="T3" fmla="*/ 1451 h 376"/>
              <a:gd name="T4" fmla="+- 0 7100 7090"/>
              <a:gd name="T5" fmla="*/ T4 w 962"/>
              <a:gd name="T6" fmla="+- 0 1457 1451"/>
              <a:gd name="T7" fmla="*/ 1457 h 376"/>
              <a:gd name="T8" fmla="+- 0 7120 7090"/>
              <a:gd name="T9" fmla="*/ T8 w 962"/>
              <a:gd name="T10" fmla="+- 0 1472 1451"/>
              <a:gd name="T11" fmla="*/ 1472 h 376"/>
              <a:gd name="T12" fmla="+- 0 7151 7090"/>
              <a:gd name="T13" fmla="*/ T12 w 962"/>
              <a:gd name="T14" fmla="+- 0 1495 1451"/>
              <a:gd name="T15" fmla="*/ 1495 h 376"/>
              <a:gd name="T16" fmla="+- 0 7242 7090"/>
              <a:gd name="T17" fmla="*/ T16 w 962"/>
              <a:gd name="T18" fmla="+- 0 1557 1451"/>
              <a:gd name="T19" fmla="*/ 1557 h 376"/>
              <a:gd name="T20" fmla="+- 0 7302 7090"/>
              <a:gd name="T21" fmla="*/ T20 w 962"/>
              <a:gd name="T22" fmla="+- 0 1593 1451"/>
              <a:gd name="T23" fmla="*/ 1593 h 376"/>
              <a:gd name="T24" fmla="+- 0 7370 7090"/>
              <a:gd name="T25" fmla="*/ T24 w 962"/>
              <a:gd name="T26" fmla="+- 0 1631 1451"/>
              <a:gd name="T27" fmla="*/ 1631 h 376"/>
              <a:gd name="T28" fmla="+- 0 7447 7090"/>
              <a:gd name="T29" fmla="*/ T28 w 962"/>
              <a:gd name="T30" fmla="+- 0 1669 1451"/>
              <a:gd name="T31" fmla="*/ 1669 h 376"/>
              <a:gd name="T32" fmla="+- 0 7531 7090"/>
              <a:gd name="T33" fmla="*/ T32 w 962"/>
              <a:gd name="T34" fmla="+- 0 1707 1451"/>
              <a:gd name="T35" fmla="*/ 1707 h 376"/>
              <a:gd name="T36" fmla="+- 0 7622 7090"/>
              <a:gd name="T37" fmla="*/ T36 w 962"/>
              <a:gd name="T38" fmla="+- 0 1741 1451"/>
              <a:gd name="T39" fmla="*/ 1741 h 376"/>
              <a:gd name="T40" fmla="+- 0 7721 7090"/>
              <a:gd name="T41" fmla="*/ T40 w 962"/>
              <a:gd name="T42" fmla="+- 0 1772 1451"/>
              <a:gd name="T43" fmla="*/ 1772 h 376"/>
              <a:gd name="T44" fmla="+- 0 7825 7090"/>
              <a:gd name="T45" fmla="*/ T44 w 962"/>
              <a:gd name="T46" fmla="+- 0 1797 1451"/>
              <a:gd name="T47" fmla="*/ 1797 h 376"/>
              <a:gd name="T48" fmla="+- 0 7936 7090"/>
              <a:gd name="T49" fmla="*/ T48 w 962"/>
              <a:gd name="T50" fmla="+- 0 1816 1451"/>
              <a:gd name="T51" fmla="*/ 1816 h 376"/>
              <a:gd name="T52" fmla="+- 0 8052 7090"/>
              <a:gd name="T53" fmla="*/ T52 w 962"/>
              <a:gd name="T54" fmla="+- 0 1827 1451"/>
              <a:gd name="T55" fmla="*/ 1827 h 3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962" h="376">
                <a:moveTo>
                  <a:pt x="0" y="0"/>
                </a:moveTo>
                <a:lnTo>
                  <a:pt x="10" y="6"/>
                </a:lnTo>
                <a:lnTo>
                  <a:pt x="30" y="21"/>
                </a:lnTo>
                <a:lnTo>
                  <a:pt x="61" y="44"/>
                </a:lnTo>
                <a:lnTo>
                  <a:pt x="152" y="106"/>
                </a:lnTo>
                <a:lnTo>
                  <a:pt x="212" y="142"/>
                </a:lnTo>
                <a:lnTo>
                  <a:pt x="280" y="180"/>
                </a:lnTo>
                <a:lnTo>
                  <a:pt x="357" y="218"/>
                </a:lnTo>
                <a:lnTo>
                  <a:pt x="441" y="256"/>
                </a:lnTo>
                <a:lnTo>
                  <a:pt x="532" y="290"/>
                </a:lnTo>
                <a:lnTo>
                  <a:pt x="631" y="321"/>
                </a:lnTo>
                <a:lnTo>
                  <a:pt x="735" y="346"/>
                </a:lnTo>
                <a:lnTo>
                  <a:pt x="846" y="365"/>
                </a:lnTo>
                <a:lnTo>
                  <a:pt x="962" y="376"/>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47" name="Freeform 136">
            <a:extLst>
              <a:ext uri="{FF2B5EF4-FFF2-40B4-BE49-F238E27FC236}">
                <a16:creationId xmlns:a16="http://schemas.microsoft.com/office/drawing/2014/main" id="{60023419-9E26-4FAF-84ED-C927370A7C1A}"/>
              </a:ext>
            </a:extLst>
          </xdr:cNvPr>
          <xdr:cNvSpPr>
            <a:spLocks/>
          </xdr:cNvSpPr>
        </xdr:nvSpPr>
        <xdr:spPr bwMode="auto">
          <a:xfrm>
            <a:off x="7236" y="1431"/>
            <a:ext cx="826" cy="299"/>
          </a:xfrm>
          <a:custGeom>
            <a:avLst/>
            <a:gdLst>
              <a:gd name="T0" fmla="+- 0 7237 7237"/>
              <a:gd name="T1" fmla="*/ T0 w 826"/>
              <a:gd name="T2" fmla="+- 0 1432 1432"/>
              <a:gd name="T3" fmla="*/ 1432 h 299"/>
              <a:gd name="T4" fmla="+- 0 7431 7237"/>
              <a:gd name="T5" fmla="*/ T4 w 826"/>
              <a:gd name="T6" fmla="+- 0 1566 1432"/>
              <a:gd name="T7" fmla="*/ 1566 h 299"/>
              <a:gd name="T8" fmla="+- 0 7582 7237"/>
              <a:gd name="T9" fmla="*/ T8 w 826"/>
              <a:gd name="T10" fmla="+- 0 1641 1432"/>
              <a:gd name="T11" fmla="*/ 1641 h 299"/>
              <a:gd name="T12" fmla="+- 0 7767 7237"/>
              <a:gd name="T13" fmla="*/ T12 w 826"/>
              <a:gd name="T14" fmla="+- 0 1687 1432"/>
              <a:gd name="T15" fmla="*/ 1687 h 299"/>
              <a:gd name="T16" fmla="+- 0 8063 7237"/>
              <a:gd name="T17" fmla="*/ T16 w 826"/>
              <a:gd name="T18" fmla="+- 0 1730 1432"/>
              <a:gd name="T19" fmla="*/ 1730 h 299"/>
            </a:gdLst>
            <a:ahLst/>
            <a:cxnLst>
              <a:cxn ang="0">
                <a:pos x="T1" y="T3"/>
              </a:cxn>
              <a:cxn ang="0">
                <a:pos x="T5" y="T7"/>
              </a:cxn>
              <a:cxn ang="0">
                <a:pos x="T9" y="T11"/>
              </a:cxn>
              <a:cxn ang="0">
                <a:pos x="T13" y="T15"/>
              </a:cxn>
              <a:cxn ang="0">
                <a:pos x="T17" y="T19"/>
              </a:cxn>
            </a:cxnLst>
            <a:rect l="0" t="0" r="r" b="b"/>
            <a:pathLst>
              <a:path w="826" h="299">
                <a:moveTo>
                  <a:pt x="0" y="0"/>
                </a:moveTo>
                <a:lnTo>
                  <a:pt x="194" y="134"/>
                </a:lnTo>
                <a:lnTo>
                  <a:pt x="345" y="209"/>
                </a:lnTo>
                <a:lnTo>
                  <a:pt x="530" y="255"/>
                </a:lnTo>
                <a:lnTo>
                  <a:pt x="826" y="298"/>
                </a:lnTo>
              </a:path>
            </a:pathLst>
          </a:custGeom>
          <a:noFill/>
          <a:ln w="2011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48" name="Freeform 135">
            <a:extLst>
              <a:ext uri="{FF2B5EF4-FFF2-40B4-BE49-F238E27FC236}">
                <a16:creationId xmlns:a16="http://schemas.microsoft.com/office/drawing/2014/main" id="{AB04F748-E853-445A-B243-F1ECDA4829F1}"/>
              </a:ext>
            </a:extLst>
          </xdr:cNvPr>
          <xdr:cNvSpPr>
            <a:spLocks/>
          </xdr:cNvSpPr>
        </xdr:nvSpPr>
        <xdr:spPr bwMode="auto">
          <a:xfrm>
            <a:off x="4518" y="1603"/>
            <a:ext cx="263" cy="500"/>
          </a:xfrm>
          <a:custGeom>
            <a:avLst/>
            <a:gdLst>
              <a:gd name="T0" fmla="+- 0 4518 4518"/>
              <a:gd name="T1" fmla="*/ T0 w 263"/>
              <a:gd name="T2" fmla="+- 0 2103 1604"/>
              <a:gd name="T3" fmla="*/ 2103 h 500"/>
              <a:gd name="T4" fmla="+- 0 4680 4518"/>
              <a:gd name="T5" fmla="*/ T4 w 263"/>
              <a:gd name="T6" fmla="+- 0 1998 1604"/>
              <a:gd name="T7" fmla="*/ 1998 h 500"/>
              <a:gd name="T8" fmla="+- 0 4759 4518"/>
              <a:gd name="T9" fmla="*/ T8 w 263"/>
              <a:gd name="T10" fmla="+- 0 1911 1604"/>
              <a:gd name="T11" fmla="*/ 1911 h 500"/>
              <a:gd name="T12" fmla="+- 0 4780 4518"/>
              <a:gd name="T13" fmla="*/ T12 w 263"/>
              <a:gd name="T14" fmla="+- 0 1795 1604"/>
              <a:gd name="T15" fmla="*/ 1795 h 500"/>
              <a:gd name="T16" fmla="+- 0 4766 4518"/>
              <a:gd name="T17" fmla="*/ T16 w 263"/>
              <a:gd name="T18" fmla="+- 0 1604 1604"/>
              <a:gd name="T19" fmla="*/ 1604 h 500"/>
            </a:gdLst>
            <a:ahLst/>
            <a:cxnLst>
              <a:cxn ang="0">
                <a:pos x="T1" y="T3"/>
              </a:cxn>
              <a:cxn ang="0">
                <a:pos x="T5" y="T7"/>
              </a:cxn>
              <a:cxn ang="0">
                <a:pos x="T9" y="T11"/>
              </a:cxn>
              <a:cxn ang="0">
                <a:pos x="T13" y="T15"/>
              </a:cxn>
              <a:cxn ang="0">
                <a:pos x="T17" y="T19"/>
              </a:cxn>
            </a:cxnLst>
            <a:rect l="0" t="0" r="r" b="b"/>
            <a:pathLst>
              <a:path w="263" h="500">
                <a:moveTo>
                  <a:pt x="0" y="499"/>
                </a:moveTo>
                <a:lnTo>
                  <a:pt x="162" y="394"/>
                </a:lnTo>
                <a:lnTo>
                  <a:pt x="241" y="307"/>
                </a:lnTo>
                <a:lnTo>
                  <a:pt x="262" y="191"/>
                </a:lnTo>
                <a:lnTo>
                  <a:pt x="248" y="0"/>
                </a:lnTo>
              </a:path>
            </a:pathLst>
          </a:custGeom>
          <a:noFill/>
          <a:ln w="8039">
            <a:solidFill>
              <a:srgbClr val="97D5CC"/>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49" name="Freeform 134">
            <a:extLst>
              <a:ext uri="{FF2B5EF4-FFF2-40B4-BE49-F238E27FC236}">
                <a16:creationId xmlns:a16="http://schemas.microsoft.com/office/drawing/2014/main" id="{5C014789-B33C-483B-B7FB-427AB977FFA8}"/>
              </a:ext>
            </a:extLst>
          </xdr:cNvPr>
          <xdr:cNvSpPr>
            <a:spLocks/>
          </xdr:cNvSpPr>
        </xdr:nvSpPr>
        <xdr:spPr bwMode="auto">
          <a:xfrm>
            <a:off x="6266" y="1416"/>
            <a:ext cx="315" cy="674"/>
          </a:xfrm>
          <a:custGeom>
            <a:avLst/>
            <a:gdLst>
              <a:gd name="T0" fmla="+- 0 6267 6267"/>
              <a:gd name="T1" fmla="*/ T0 w 315"/>
              <a:gd name="T2" fmla="+- 0 2091 1417"/>
              <a:gd name="T3" fmla="*/ 2091 h 674"/>
              <a:gd name="T4" fmla="+- 0 6461 6267"/>
              <a:gd name="T5" fmla="*/ T4 w 315"/>
              <a:gd name="T6" fmla="+- 0 1964 1417"/>
              <a:gd name="T7" fmla="*/ 1964 h 674"/>
              <a:gd name="T8" fmla="+- 0 6557 6267"/>
              <a:gd name="T9" fmla="*/ T8 w 315"/>
              <a:gd name="T10" fmla="+- 0 1851 1417"/>
              <a:gd name="T11" fmla="*/ 1851 h 674"/>
              <a:gd name="T12" fmla="+- 0 6581 6267"/>
              <a:gd name="T13" fmla="*/ T12 w 315"/>
              <a:gd name="T14" fmla="+- 0 1690 1417"/>
              <a:gd name="T15" fmla="*/ 1690 h 674"/>
              <a:gd name="T16" fmla="+- 0 6561 6267"/>
              <a:gd name="T17" fmla="*/ T16 w 315"/>
              <a:gd name="T18" fmla="+- 0 1417 1417"/>
              <a:gd name="T19" fmla="*/ 1417 h 674"/>
            </a:gdLst>
            <a:ahLst/>
            <a:cxnLst>
              <a:cxn ang="0">
                <a:pos x="T1" y="T3"/>
              </a:cxn>
              <a:cxn ang="0">
                <a:pos x="T5" y="T7"/>
              </a:cxn>
              <a:cxn ang="0">
                <a:pos x="T9" y="T11"/>
              </a:cxn>
              <a:cxn ang="0">
                <a:pos x="T13" y="T15"/>
              </a:cxn>
              <a:cxn ang="0">
                <a:pos x="T17" y="T19"/>
              </a:cxn>
            </a:cxnLst>
            <a:rect l="0" t="0" r="r" b="b"/>
            <a:pathLst>
              <a:path w="315" h="674">
                <a:moveTo>
                  <a:pt x="0" y="674"/>
                </a:moveTo>
                <a:lnTo>
                  <a:pt x="194" y="547"/>
                </a:lnTo>
                <a:lnTo>
                  <a:pt x="290" y="434"/>
                </a:lnTo>
                <a:lnTo>
                  <a:pt x="314" y="273"/>
                </a:lnTo>
                <a:lnTo>
                  <a:pt x="294" y="0"/>
                </a:lnTo>
              </a:path>
            </a:pathLst>
          </a:custGeom>
          <a:noFill/>
          <a:ln w="8039">
            <a:solidFill>
              <a:srgbClr val="97D5CC"/>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50" name="Freeform 133">
            <a:extLst>
              <a:ext uri="{FF2B5EF4-FFF2-40B4-BE49-F238E27FC236}">
                <a16:creationId xmlns:a16="http://schemas.microsoft.com/office/drawing/2014/main" id="{D73608BE-3627-46CB-82D9-DC116ECE5C83}"/>
              </a:ext>
            </a:extLst>
          </xdr:cNvPr>
          <xdr:cNvSpPr>
            <a:spLocks/>
          </xdr:cNvSpPr>
        </xdr:nvSpPr>
        <xdr:spPr bwMode="auto">
          <a:xfrm>
            <a:off x="5627" y="1609"/>
            <a:ext cx="554" cy="482"/>
          </a:xfrm>
          <a:custGeom>
            <a:avLst/>
            <a:gdLst>
              <a:gd name="T0" fmla="+- 0 5628 5628"/>
              <a:gd name="T1" fmla="*/ T0 w 554"/>
              <a:gd name="T2" fmla="+- 0 1610 1610"/>
              <a:gd name="T3" fmla="*/ 1610 h 482"/>
              <a:gd name="T4" fmla="+- 0 5669 5628"/>
              <a:gd name="T5" fmla="*/ T4 w 554"/>
              <a:gd name="T6" fmla="+- 0 1700 1610"/>
              <a:gd name="T7" fmla="*/ 1700 h 482"/>
              <a:gd name="T8" fmla="+- 0 5771 5628"/>
              <a:gd name="T9" fmla="*/ T8 w 554"/>
              <a:gd name="T10" fmla="+- 0 1774 1610"/>
              <a:gd name="T11" fmla="*/ 1774 h 482"/>
              <a:gd name="T12" fmla="+- 0 5836 5628"/>
              <a:gd name="T13" fmla="*/ T12 w 554"/>
              <a:gd name="T14" fmla="+- 0 1807 1610"/>
              <a:gd name="T15" fmla="*/ 1807 h 482"/>
              <a:gd name="T16" fmla="+- 0 5904 5628"/>
              <a:gd name="T17" fmla="*/ T16 w 554"/>
              <a:gd name="T18" fmla="+- 0 1840 1610"/>
              <a:gd name="T19" fmla="*/ 1840 h 482"/>
              <a:gd name="T20" fmla="+- 0 5973 5628"/>
              <a:gd name="T21" fmla="*/ T20 w 554"/>
              <a:gd name="T22" fmla="+- 0 1873 1610"/>
              <a:gd name="T23" fmla="*/ 1873 h 482"/>
              <a:gd name="T24" fmla="+- 0 6037 5628"/>
              <a:gd name="T25" fmla="*/ T24 w 554"/>
              <a:gd name="T26" fmla="+- 0 1908 1610"/>
              <a:gd name="T27" fmla="*/ 1908 h 482"/>
              <a:gd name="T28" fmla="+- 0 6094 5628"/>
              <a:gd name="T29" fmla="*/ T28 w 554"/>
              <a:gd name="T30" fmla="+- 0 1946 1610"/>
              <a:gd name="T31" fmla="*/ 1946 h 482"/>
              <a:gd name="T32" fmla="+- 0 6140 5628"/>
              <a:gd name="T33" fmla="*/ T32 w 554"/>
              <a:gd name="T34" fmla="+- 0 1989 1610"/>
              <a:gd name="T35" fmla="*/ 1989 h 482"/>
              <a:gd name="T36" fmla="+- 0 6170 5628"/>
              <a:gd name="T37" fmla="*/ T36 w 554"/>
              <a:gd name="T38" fmla="+- 0 2037 1610"/>
              <a:gd name="T39" fmla="*/ 2037 h 482"/>
              <a:gd name="T40" fmla="+- 0 6181 5628"/>
              <a:gd name="T41" fmla="*/ T40 w 554"/>
              <a:gd name="T42" fmla="+- 0 2091 1610"/>
              <a:gd name="T43" fmla="*/ 2091 h 4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554" h="482">
                <a:moveTo>
                  <a:pt x="0" y="0"/>
                </a:moveTo>
                <a:lnTo>
                  <a:pt x="41" y="90"/>
                </a:lnTo>
                <a:lnTo>
                  <a:pt x="143" y="164"/>
                </a:lnTo>
                <a:lnTo>
                  <a:pt x="208" y="197"/>
                </a:lnTo>
                <a:lnTo>
                  <a:pt x="276" y="230"/>
                </a:lnTo>
                <a:lnTo>
                  <a:pt x="345" y="263"/>
                </a:lnTo>
                <a:lnTo>
                  <a:pt x="409" y="298"/>
                </a:lnTo>
                <a:lnTo>
                  <a:pt x="466" y="336"/>
                </a:lnTo>
                <a:lnTo>
                  <a:pt x="512" y="379"/>
                </a:lnTo>
                <a:lnTo>
                  <a:pt x="542" y="427"/>
                </a:lnTo>
                <a:lnTo>
                  <a:pt x="553" y="481"/>
                </a:lnTo>
              </a:path>
            </a:pathLst>
          </a:custGeom>
          <a:noFill/>
          <a:ln w="8039">
            <a:solidFill>
              <a:srgbClr val="97D5CC"/>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pic>
        <xdr:nvPicPr>
          <xdr:cNvPr id="51" name="Picture 50">
            <a:extLst>
              <a:ext uri="{FF2B5EF4-FFF2-40B4-BE49-F238E27FC236}">
                <a16:creationId xmlns:a16="http://schemas.microsoft.com/office/drawing/2014/main" id="{1FCBE575-04F9-41F5-8181-D9CF145A26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15" y="1840"/>
            <a:ext cx="334" cy="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2" name="Text Box 131">
            <a:extLst>
              <a:ext uri="{FF2B5EF4-FFF2-40B4-BE49-F238E27FC236}">
                <a16:creationId xmlns:a16="http://schemas.microsoft.com/office/drawing/2014/main" id="{FD356270-464C-420C-8596-398AA28CA87F}"/>
              </a:ext>
            </a:extLst>
          </xdr:cNvPr>
          <xdr:cNvSpPr txBox="1">
            <a:spLocks noChangeArrowheads="1"/>
          </xdr:cNvSpPr>
        </xdr:nvSpPr>
        <xdr:spPr bwMode="auto">
          <a:xfrm>
            <a:off x="6069" y="318"/>
            <a:ext cx="2002" cy="2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39065">
              <a:spcBef>
                <a:spcPts val="620"/>
              </a:spcBef>
              <a:spcAft>
                <a:spcPts val="0"/>
              </a:spcAft>
            </a:pPr>
            <a:r>
              <a:rPr lang="en-US" sz="950" b="1">
                <a:solidFill>
                  <a:srgbClr val="1AB8B4"/>
                </a:solidFill>
                <a:effectLst/>
                <a:latin typeface="Calibri" panose="020F0502020204030204" pitchFamily="34" charset="0"/>
                <a:ea typeface="Arial Unicode MS" panose="020B0604020202020204" pitchFamily="34" charset="-128"/>
                <a:cs typeface="Arial Unicode MS" panose="020B0604020202020204" pitchFamily="34" charset="-128"/>
              </a:rPr>
              <a:t>Low voltage (LV)</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53" name="Text Box 130">
            <a:extLst>
              <a:ext uri="{FF2B5EF4-FFF2-40B4-BE49-F238E27FC236}">
                <a16:creationId xmlns:a16="http://schemas.microsoft.com/office/drawing/2014/main" id="{2FB09CDA-D29A-4826-954E-2E3411B1B0C2}"/>
              </a:ext>
            </a:extLst>
          </xdr:cNvPr>
          <xdr:cNvSpPr txBox="1">
            <a:spLocks noChangeArrowheads="1"/>
          </xdr:cNvSpPr>
        </xdr:nvSpPr>
        <xdr:spPr bwMode="auto">
          <a:xfrm>
            <a:off x="4110" y="318"/>
            <a:ext cx="1947" cy="2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32080">
              <a:spcBef>
                <a:spcPts val="620"/>
              </a:spcBef>
              <a:spcAft>
                <a:spcPts val="0"/>
              </a:spcAft>
            </a:pPr>
            <a:r>
              <a:rPr lang="en-US" sz="950" b="1">
                <a:solidFill>
                  <a:srgbClr val="1AB8B4"/>
                </a:solidFill>
                <a:effectLst/>
                <a:latin typeface="Calibri" panose="020F0502020204030204" pitchFamily="34" charset="0"/>
                <a:ea typeface="Arial Unicode MS" panose="020B0604020202020204" pitchFamily="34" charset="-128"/>
                <a:cs typeface="Arial Unicode MS" panose="020B0604020202020204" pitchFamily="34" charset="-128"/>
              </a:rPr>
              <a:t>High voltage (HV)</a:t>
            </a:r>
            <a:endParaRPr lang="en-AU" sz="1100">
              <a:effectLst/>
              <a:latin typeface="Arial Unicode MS" panose="020B0604020202020204" pitchFamily="34" charset="-128"/>
              <a:ea typeface="Arial Unicode MS" panose="020B0604020202020204" pitchFamily="34" charset="-128"/>
            </a:endParaRPr>
          </a:p>
        </xdr:txBody>
      </xdr:sp>
    </xdr:grpSp>
    <xdr:clientData/>
  </xdr:twoCellAnchor>
  <xdr:twoCellAnchor editAs="oneCell">
    <xdr:from>
      <xdr:col>3</xdr:col>
      <xdr:colOff>0</xdr:colOff>
      <xdr:row>79</xdr:row>
      <xdr:rowOff>0</xdr:rowOff>
    </xdr:from>
    <xdr:to>
      <xdr:col>10</xdr:col>
      <xdr:colOff>29527</xdr:colOff>
      <xdr:row>90</xdr:row>
      <xdr:rowOff>143510</xdr:rowOff>
    </xdr:to>
    <xdr:pic>
      <xdr:nvPicPr>
        <xdr:cNvPr id="54" name="image13.jpeg">
          <a:extLst>
            <a:ext uri="{FF2B5EF4-FFF2-40B4-BE49-F238E27FC236}">
              <a16:creationId xmlns:a16="http://schemas.microsoft.com/office/drawing/2014/main" id="{89C0610D-485B-4ABD-9803-8AB3C980F30E}"/>
            </a:ext>
          </a:extLst>
        </xdr:cNvPr>
        <xdr:cNvPicPr/>
      </xdr:nvPicPr>
      <xdr:blipFill>
        <a:blip xmlns:r="http://schemas.openxmlformats.org/officeDocument/2006/relationships" r:embed="rId6" cstate="print"/>
        <a:stretch>
          <a:fillRect/>
        </a:stretch>
      </xdr:blipFill>
      <xdr:spPr>
        <a:xfrm>
          <a:off x="714375" y="14463713"/>
          <a:ext cx="5558790" cy="1972310"/>
        </a:xfrm>
        <a:prstGeom prst="rect">
          <a:avLst/>
        </a:prstGeom>
      </xdr:spPr>
    </xdr:pic>
    <xdr:clientData/>
  </xdr:twoCellAnchor>
  <xdr:twoCellAnchor>
    <xdr:from>
      <xdr:col>2</xdr:col>
      <xdr:colOff>237490</xdr:colOff>
      <xdr:row>93</xdr:row>
      <xdr:rowOff>166052</xdr:rowOff>
    </xdr:from>
    <xdr:to>
      <xdr:col>10</xdr:col>
      <xdr:colOff>45720</xdr:colOff>
      <xdr:row>104</xdr:row>
      <xdr:rowOff>96520</xdr:rowOff>
    </xdr:to>
    <xdr:grpSp>
      <xdr:nvGrpSpPr>
        <xdr:cNvPr id="55" name="Group 54">
          <a:extLst>
            <a:ext uri="{FF2B5EF4-FFF2-40B4-BE49-F238E27FC236}">
              <a16:creationId xmlns:a16="http://schemas.microsoft.com/office/drawing/2014/main" id="{76285AC9-0718-473D-BE4D-1E4B4082AD2A}"/>
            </a:ext>
          </a:extLst>
        </xdr:cNvPr>
        <xdr:cNvGrpSpPr>
          <a:grpSpLocks/>
        </xdr:cNvGrpSpPr>
      </xdr:nvGrpSpPr>
      <xdr:grpSpPr bwMode="auto">
        <a:xfrm>
          <a:off x="713740" y="16963390"/>
          <a:ext cx="5580380" cy="1764030"/>
          <a:chOff x="1700" y="178"/>
          <a:chExt cx="8788" cy="2778"/>
        </a:xfrm>
      </xdr:grpSpPr>
      <xdr:sp macro="" textlink="">
        <xdr:nvSpPr>
          <xdr:cNvPr id="56" name="Rectangle 55">
            <a:extLst>
              <a:ext uri="{FF2B5EF4-FFF2-40B4-BE49-F238E27FC236}">
                <a16:creationId xmlns:a16="http://schemas.microsoft.com/office/drawing/2014/main" id="{3F94FDC2-D3A2-47CD-9E72-C1DD7358100D}"/>
              </a:ext>
            </a:extLst>
          </xdr:cNvPr>
          <xdr:cNvSpPr>
            <a:spLocks noChangeArrowheads="1"/>
          </xdr:cNvSpPr>
        </xdr:nvSpPr>
        <xdr:spPr bwMode="auto">
          <a:xfrm>
            <a:off x="1700" y="178"/>
            <a:ext cx="8788" cy="2778"/>
          </a:xfrm>
          <a:prstGeom prst="rect">
            <a:avLst/>
          </a:prstGeom>
          <a:solidFill>
            <a:srgbClr val="DCEFEE"/>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AU"/>
          </a:p>
        </xdr:txBody>
      </xdr:sp>
      <xdr:sp macro="" textlink="">
        <xdr:nvSpPr>
          <xdr:cNvPr id="57" name="Freeform 105">
            <a:extLst>
              <a:ext uri="{FF2B5EF4-FFF2-40B4-BE49-F238E27FC236}">
                <a16:creationId xmlns:a16="http://schemas.microsoft.com/office/drawing/2014/main" id="{44A516BF-F3BC-42BF-B2FF-08E9AF495774}"/>
              </a:ext>
            </a:extLst>
          </xdr:cNvPr>
          <xdr:cNvSpPr>
            <a:spLocks/>
          </xdr:cNvSpPr>
        </xdr:nvSpPr>
        <xdr:spPr bwMode="auto">
          <a:xfrm>
            <a:off x="3750" y="753"/>
            <a:ext cx="701" cy="701"/>
          </a:xfrm>
          <a:custGeom>
            <a:avLst/>
            <a:gdLst>
              <a:gd name="T0" fmla="+- 0 4101 3751"/>
              <a:gd name="T1" fmla="*/ T0 w 701"/>
              <a:gd name="T2" fmla="+- 0 1454 753"/>
              <a:gd name="T3" fmla="*/ 1454 h 701"/>
              <a:gd name="T4" fmla="+- 0 4171 3751"/>
              <a:gd name="T5" fmla="*/ T4 w 701"/>
              <a:gd name="T6" fmla="+- 0 1446 753"/>
              <a:gd name="T7" fmla="*/ 1446 h 701"/>
              <a:gd name="T8" fmla="+- 0 4237 3751"/>
              <a:gd name="T9" fmla="*/ T8 w 701"/>
              <a:gd name="T10" fmla="+- 0 1426 753"/>
              <a:gd name="T11" fmla="*/ 1426 h 701"/>
              <a:gd name="T12" fmla="+- 0 4297 3751"/>
              <a:gd name="T13" fmla="*/ T12 w 701"/>
              <a:gd name="T14" fmla="+- 0 1394 753"/>
              <a:gd name="T15" fmla="*/ 1394 h 701"/>
              <a:gd name="T16" fmla="+- 0 4348 3751"/>
              <a:gd name="T17" fmla="*/ T16 w 701"/>
              <a:gd name="T18" fmla="+- 0 1351 753"/>
              <a:gd name="T19" fmla="*/ 1351 h 701"/>
              <a:gd name="T20" fmla="+- 0 4391 3751"/>
              <a:gd name="T21" fmla="*/ T20 w 701"/>
              <a:gd name="T22" fmla="+- 0 1299 753"/>
              <a:gd name="T23" fmla="*/ 1299 h 701"/>
              <a:gd name="T24" fmla="+- 0 4423 3751"/>
              <a:gd name="T25" fmla="*/ T24 w 701"/>
              <a:gd name="T26" fmla="+- 0 1240 753"/>
              <a:gd name="T27" fmla="*/ 1240 h 701"/>
              <a:gd name="T28" fmla="+- 0 4444 3751"/>
              <a:gd name="T29" fmla="*/ T28 w 701"/>
              <a:gd name="T30" fmla="+- 0 1174 753"/>
              <a:gd name="T31" fmla="*/ 1174 h 701"/>
              <a:gd name="T32" fmla="+- 0 4451 3751"/>
              <a:gd name="T33" fmla="*/ T32 w 701"/>
              <a:gd name="T34" fmla="+- 0 1103 753"/>
              <a:gd name="T35" fmla="*/ 1103 h 701"/>
              <a:gd name="T36" fmla="+- 0 4444 3751"/>
              <a:gd name="T37" fmla="*/ T36 w 701"/>
              <a:gd name="T38" fmla="+- 0 1033 753"/>
              <a:gd name="T39" fmla="*/ 1033 h 701"/>
              <a:gd name="T40" fmla="+- 0 4423 3751"/>
              <a:gd name="T41" fmla="*/ T40 w 701"/>
              <a:gd name="T42" fmla="+- 0 967 753"/>
              <a:gd name="T43" fmla="*/ 967 h 701"/>
              <a:gd name="T44" fmla="+- 0 4391 3751"/>
              <a:gd name="T45" fmla="*/ T44 w 701"/>
              <a:gd name="T46" fmla="+- 0 908 753"/>
              <a:gd name="T47" fmla="*/ 908 h 701"/>
              <a:gd name="T48" fmla="+- 0 4348 3751"/>
              <a:gd name="T49" fmla="*/ T48 w 701"/>
              <a:gd name="T50" fmla="+- 0 856 753"/>
              <a:gd name="T51" fmla="*/ 856 h 701"/>
              <a:gd name="T52" fmla="+- 0 4297 3751"/>
              <a:gd name="T53" fmla="*/ T52 w 701"/>
              <a:gd name="T54" fmla="+- 0 813 753"/>
              <a:gd name="T55" fmla="*/ 813 h 701"/>
              <a:gd name="T56" fmla="+- 0 4237 3751"/>
              <a:gd name="T57" fmla="*/ T56 w 701"/>
              <a:gd name="T58" fmla="+- 0 781 753"/>
              <a:gd name="T59" fmla="*/ 781 h 701"/>
              <a:gd name="T60" fmla="+- 0 4171 3751"/>
              <a:gd name="T61" fmla="*/ T60 w 701"/>
              <a:gd name="T62" fmla="+- 0 760 753"/>
              <a:gd name="T63" fmla="*/ 760 h 701"/>
              <a:gd name="T64" fmla="+- 0 4101 3751"/>
              <a:gd name="T65" fmla="*/ T64 w 701"/>
              <a:gd name="T66" fmla="+- 0 753 753"/>
              <a:gd name="T67" fmla="*/ 753 h 701"/>
              <a:gd name="T68" fmla="+- 0 4030 3751"/>
              <a:gd name="T69" fmla="*/ T68 w 701"/>
              <a:gd name="T70" fmla="+- 0 760 753"/>
              <a:gd name="T71" fmla="*/ 760 h 701"/>
              <a:gd name="T72" fmla="+- 0 3964 3751"/>
              <a:gd name="T73" fmla="*/ T72 w 701"/>
              <a:gd name="T74" fmla="+- 0 781 753"/>
              <a:gd name="T75" fmla="*/ 781 h 701"/>
              <a:gd name="T76" fmla="+- 0 3905 3751"/>
              <a:gd name="T77" fmla="*/ T76 w 701"/>
              <a:gd name="T78" fmla="+- 0 813 753"/>
              <a:gd name="T79" fmla="*/ 813 h 701"/>
              <a:gd name="T80" fmla="+- 0 3853 3751"/>
              <a:gd name="T81" fmla="*/ T80 w 701"/>
              <a:gd name="T82" fmla="+- 0 856 753"/>
              <a:gd name="T83" fmla="*/ 856 h 701"/>
              <a:gd name="T84" fmla="+- 0 3810 3751"/>
              <a:gd name="T85" fmla="*/ T84 w 701"/>
              <a:gd name="T86" fmla="+- 0 908 753"/>
              <a:gd name="T87" fmla="*/ 908 h 701"/>
              <a:gd name="T88" fmla="+- 0 3778 3751"/>
              <a:gd name="T89" fmla="*/ T88 w 701"/>
              <a:gd name="T90" fmla="+- 0 967 753"/>
              <a:gd name="T91" fmla="*/ 967 h 701"/>
              <a:gd name="T92" fmla="+- 0 3758 3751"/>
              <a:gd name="T93" fmla="*/ T92 w 701"/>
              <a:gd name="T94" fmla="+- 0 1033 753"/>
              <a:gd name="T95" fmla="*/ 1033 h 701"/>
              <a:gd name="T96" fmla="+- 0 3751 3751"/>
              <a:gd name="T97" fmla="*/ T96 w 701"/>
              <a:gd name="T98" fmla="+- 0 1103 753"/>
              <a:gd name="T99" fmla="*/ 1103 h 701"/>
              <a:gd name="T100" fmla="+- 0 3758 3751"/>
              <a:gd name="T101" fmla="*/ T100 w 701"/>
              <a:gd name="T102" fmla="+- 0 1174 753"/>
              <a:gd name="T103" fmla="*/ 1174 h 701"/>
              <a:gd name="T104" fmla="+- 0 3778 3751"/>
              <a:gd name="T105" fmla="*/ T104 w 701"/>
              <a:gd name="T106" fmla="+- 0 1240 753"/>
              <a:gd name="T107" fmla="*/ 1240 h 701"/>
              <a:gd name="T108" fmla="+- 0 3810 3751"/>
              <a:gd name="T109" fmla="*/ T108 w 701"/>
              <a:gd name="T110" fmla="+- 0 1299 753"/>
              <a:gd name="T111" fmla="*/ 1299 h 701"/>
              <a:gd name="T112" fmla="+- 0 3853 3751"/>
              <a:gd name="T113" fmla="*/ T112 w 701"/>
              <a:gd name="T114" fmla="+- 0 1351 753"/>
              <a:gd name="T115" fmla="*/ 1351 h 701"/>
              <a:gd name="T116" fmla="+- 0 3905 3751"/>
              <a:gd name="T117" fmla="*/ T116 w 701"/>
              <a:gd name="T118" fmla="+- 0 1394 753"/>
              <a:gd name="T119" fmla="*/ 1394 h 701"/>
              <a:gd name="T120" fmla="+- 0 3964 3751"/>
              <a:gd name="T121" fmla="*/ T120 w 701"/>
              <a:gd name="T122" fmla="+- 0 1426 753"/>
              <a:gd name="T123" fmla="*/ 1426 h 701"/>
              <a:gd name="T124" fmla="+- 0 4030 3751"/>
              <a:gd name="T125" fmla="*/ T124 w 701"/>
              <a:gd name="T126" fmla="+- 0 1446 753"/>
              <a:gd name="T127" fmla="*/ 1446 h 701"/>
              <a:gd name="T128" fmla="+- 0 4101 3751"/>
              <a:gd name="T129" fmla="*/ T128 w 701"/>
              <a:gd name="T130" fmla="+- 0 1454 753"/>
              <a:gd name="T131" fmla="*/ 1454 h 7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Lst>
            <a:rect l="0" t="0" r="r" b="b"/>
            <a:pathLst>
              <a:path w="701" h="701">
                <a:moveTo>
                  <a:pt x="350" y="701"/>
                </a:moveTo>
                <a:lnTo>
                  <a:pt x="420" y="693"/>
                </a:lnTo>
                <a:lnTo>
                  <a:pt x="486" y="673"/>
                </a:lnTo>
                <a:lnTo>
                  <a:pt x="546" y="641"/>
                </a:lnTo>
                <a:lnTo>
                  <a:pt x="597" y="598"/>
                </a:lnTo>
                <a:lnTo>
                  <a:pt x="640" y="546"/>
                </a:lnTo>
                <a:lnTo>
                  <a:pt x="672" y="487"/>
                </a:lnTo>
                <a:lnTo>
                  <a:pt x="693" y="421"/>
                </a:lnTo>
                <a:lnTo>
                  <a:pt x="700" y="350"/>
                </a:lnTo>
                <a:lnTo>
                  <a:pt x="693" y="280"/>
                </a:lnTo>
                <a:lnTo>
                  <a:pt x="672" y="214"/>
                </a:lnTo>
                <a:lnTo>
                  <a:pt x="640" y="155"/>
                </a:lnTo>
                <a:lnTo>
                  <a:pt x="597" y="103"/>
                </a:lnTo>
                <a:lnTo>
                  <a:pt x="546" y="60"/>
                </a:lnTo>
                <a:lnTo>
                  <a:pt x="486" y="28"/>
                </a:lnTo>
                <a:lnTo>
                  <a:pt x="420" y="7"/>
                </a:lnTo>
                <a:lnTo>
                  <a:pt x="350" y="0"/>
                </a:lnTo>
                <a:lnTo>
                  <a:pt x="279" y="7"/>
                </a:lnTo>
                <a:lnTo>
                  <a:pt x="213" y="28"/>
                </a:lnTo>
                <a:lnTo>
                  <a:pt x="154" y="60"/>
                </a:lnTo>
                <a:lnTo>
                  <a:pt x="102" y="103"/>
                </a:lnTo>
                <a:lnTo>
                  <a:pt x="59" y="155"/>
                </a:lnTo>
                <a:lnTo>
                  <a:pt x="27" y="214"/>
                </a:lnTo>
                <a:lnTo>
                  <a:pt x="7" y="280"/>
                </a:lnTo>
                <a:lnTo>
                  <a:pt x="0" y="350"/>
                </a:lnTo>
                <a:lnTo>
                  <a:pt x="7" y="421"/>
                </a:lnTo>
                <a:lnTo>
                  <a:pt x="27" y="487"/>
                </a:lnTo>
                <a:lnTo>
                  <a:pt x="59" y="546"/>
                </a:lnTo>
                <a:lnTo>
                  <a:pt x="102" y="598"/>
                </a:lnTo>
                <a:lnTo>
                  <a:pt x="154" y="641"/>
                </a:lnTo>
                <a:lnTo>
                  <a:pt x="213" y="673"/>
                </a:lnTo>
                <a:lnTo>
                  <a:pt x="279" y="693"/>
                </a:lnTo>
                <a:lnTo>
                  <a:pt x="350" y="701"/>
                </a:lnTo>
                <a:close/>
              </a:path>
            </a:pathLst>
          </a:custGeom>
          <a:noFill/>
          <a:ln w="9982">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sp macro="" textlink="">
        <xdr:nvSpPr>
          <xdr:cNvPr id="58" name="AutoShape 104">
            <a:extLst>
              <a:ext uri="{FF2B5EF4-FFF2-40B4-BE49-F238E27FC236}">
                <a16:creationId xmlns:a16="http://schemas.microsoft.com/office/drawing/2014/main" id="{07265B79-A5DC-4743-B69C-20F32D8D203B}"/>
              </a:ext>
            </a:extLst>
          </xdr:cNvPr>
          <xdr:cNvSpPr>
            <a:spLocks/>
          </xdr:cNvSpPr>
        </xdr:nvSpPr>
        <xdr:spPr bwMode="auto">
          <a:xfrm>
            <a:off x="3978" y="867"/>
            <a:ext cx="245" cy="473"/>
          </a:xfrm>
          <a:custGeom>
            <a:avLst/>
            <a:gdLst>
              <a:gd name="T0" fmla="+- 0 4015 3979"/>
              <a:gd name="T1" fmla="*/ T0 w 245"/>
              <a:gd name="T2" fmla="+- 0 976 867"/>
              <a:gd name="T3" fmla="*/ 976 h 473"/>
              <a:gd name="T4" fmla="+- 0 4021 3979"/>
              <a:gd name="T5" fmla="*/ T4 w 245"/>
              <a:gd name="T6" fmla="+- 0 1081 867"/>
              <a:gd name="T7" fmla="*/ 1081 h 473"/>
              <a:gd name="T8" fmla="+- 0 4064 3979"/>
              <a:gd name="T9" fmla="*/ T8 w 245"/>
              <a:gd name="T10" fmla="+- 0 1119 867"/>
              <a:gd name="T11" fmla="*/ 1119 h 473"/>
              <a:gd name="T12" fmla="+- 0 4096 3979"/>
              <a:gd name="T13" fmla="*/ T12 w 245"/>
              <a:gd name="T14" fmla="+- 0 1156 867"/>
              <a:gd name="T15" fmla="*/ 1156 h 473"/>
              <a:gd name="T16" fmla="+- 0 4019 3979"/>
              <a:gd name="T17" fmla="*/ T16 w 245"/>
              <a:gd name="T18" fmla="+- 0 1165 867"/>
              <a:gd name="T19" fmla="*/ 1165 h 473"/>
              <a:gd name="T20" fmla="+- 0 3991 3979"/>
              <a:gd name="T21" fmla="*/ T20 w 245"/>
              <a:gd name="T22" fmla="+- 0 1176 867"/>
              <a:gd name="T23" fmla="*/ 1176 h 473"/>
              <a:gd name="T24" fmla="+- 0 3979 3979"/>
              <a:gd name="T25" fmla="*/ T24 w 245"/>
              <a:gd name="T26" fmla="+- 0 1203 867"/>
              <a:gd name="T27" fmla="*/ 1203 h 473"/>
              <a:gd name="T28" fmla="+- 0 3991 3979"/>
              <a:gd name="T29" fmla="*/ T28 w 245"/>
              <a:gd name="T30" fmla="+- 0 1230 867"/>
              <a:gd name="T31" fmla="*/ 1230 h 473"/>
              <a:gd name="T32" fmla="+- 0 4019 3979"/>
              <a:gd name="T33" fmla="*/ T32 w 245"/>
              <a:gd name="T34" fmla="+- 0 1241 867"/>
              <a:gd name="T35" fmla="*/ 1241 h 473"/>
              <a:gd name="T36" fmla="+- 0 4210 3979"/>
              <a:gd name="T37" fmla="*/ T36 w 245"/>
              <a:gd name="T38" fmla="+- 0 1251 867"/>
              <a:gd name="T39" fmla="*/ 1251 h 473"/>
              <a:gd name="T40" fmla="+- 0 4198 3979"/>
              <a:gd name="T41" fmla="*/ T40 w 245"/>
              <a:gd name="T42" fmla="+- 0 1284 867"/>
              <a:gd name="T43" fmla="*/ 1284 h 473"/>
              <a:gd name="T44" fmla="+- 0 4094 3979"/>
              <a:gd name="T45" fmla="*/ T44 w 245"/>
              <a:gd name="T46" fmla="+- 0 1286 867"/>
              <a:gd name="T47" fmla="*/ 1286 h 473"/>
              <a:gd name="T48" fmla="+- 0 4072 3979"/>
              <a:gd name="T49" fmla="*/ T48 w 245"/>
              <a:gd name="T50" fmla="+- 0 1303 867"/>
              <a:gd name="T51" fmla="*/ 1303 h 473"/>
              <a:gd name="T52" fmla="+- 0 4069 3979"/>
              <a:gd name="T53" fmla="*/ T52 w 245"/>
              <a:gd name="T54" fmla="+- 0 1340 867"/>
              <a:gd name="T55" fmla="*/ 1340 h 473"/>
              <a:gd name="T56" fmla="+- 0 4081 3979"/>
              <a:gd name="T57" fmla="*/ T56 w 245"/>
              <a:gd name="T58" fmla="+- 0 1305 867"/>
              <a:gd name="T59" fmla="*/ 1305 h 473"/>
              <a:gd name="T60" fmla="+- 0 4182 3979"/>
              <a:gd name="T61" fmla="*/ T60 w 245"/>
              <a:gd name="T62" fmla="+- 0 1296 867"/>
              <a:gd name="T63" fmla="*/ 1296 h 473"/>
              <a:gd name="T64" fmla="+- 0 4211 3979"/>
              <a:gd name="T65" fmla="*/ T64 w 245"/>
              <a:gd name="T66" fmla="+- 0 1286 867"/>
              <a:gd name="T67" fmla="*/ 1286 h 473"/>
              <a:gd name="T68" fmla="+- 0 4223 3979"/>
              <a:gd name="T69" fmla="*/ T68 w 245"/>
              <a:gd name="T70" fmla="+- 0 1263 867"/>
              <a:gd name="T71" fmla="*/ 1263 h 473"/>
              <a:gd name="T72" fmla="+- 0 4211 3979"/>
              <a:gd name="T73" fmla="*/ T72 w 245"/>
              <a:gd name="T74" fmla="+- 0 1239 867"/>
              <a:gd name="T75" fmla="*/ 1239 h 473"/>
              <a:gd name="T76" fmla="+- 0 4182 3979"/>
              <a:gd name="T77" fmla="*/ T76 w 245"/>
              <a:gd name="T78" fmla="+- 0 1229 867"/>
              <a:gd name="T79" fmla="*/ 1229 h 473"/>
              <a:gd name="T80" fmla="+- 0 3991 3979"/>
              <a:gd name="T81" fmla="*/ T80 w 245"/>
              <a:gd name="T82" fmla="+- 0 1217 867"/>
              <a:gd name="T83" fmla="*/ 1217 h 473"/>
              <a:gd name="T84" fmla="+- 0 4004 3979"/>
              <a:gd name="T85" fmla="*/ T84 w 245"/>
              <a:gd name="T86" fmla="+- 0 1177 867"/>
              <a:gd name="T87" fmla="*/ 1177 h 473"/>
              <a:gd name="T88" fmla="+- 0 4084 3979"/>
              <a:gd name="T89" fmla="*/ T88 w 245"/>
              <a:gd name="T90" fmla="+- 0 1175 867"/>
              <a:gd name="T91" fmla="*/ 1175 h 473"/>
              <a:gd name="T92" fmla="+- 0 4105 3979"/>
              <a:gd name="T93" fmla="*/ T92 w 245"/>
              <a:gd name="T94" fmla="+- 0 1158 867"/>
              <a:gd name="T95" fmla="*/ 1158 h 473"/>
              <a:gd name="T96" fmla="+- 0 4109 3979"/>
              <a:gd name="T97" fmla="*/ T96 w 245"/>
              <a:gd name="T98" fmla="+- 0 1125 867"/>
              <a:gd name="T99" fmla="*/ 1125 h 473"/>
              <a:gd name="T100" fmla="+- 0 4150 3979"/>
              <a:gd name="T101" fmla="*/ T100 w 245"/>
              <a:gd name="T102" fmla="+- 0 1113 867"/>
              <a:gd name="T103" fmla="*/ 1113 h 473"/>
              <a:gd name="T104" fmla="+- 0 4072 3979"/>
              <a:gd name="T105" fmla="*/ T104 w 245"/>
              <a:gd name="T106" fmla="+- 0 1109 867"/>
              <a:gd name="T107" fmla="*/ 1109 h 473"/>
              <a:gd name="T108" fmla="+- 0 4033 3979"/>
              <a:gd name="T109" fmla="*/ T108 w 245"/>
              <a:gd name="T110" fmla="+- 0 1077 867"/>
              <a:gd name="T111" fmla="*/ 1077 h 473"/>
              <a:gd name="T112" fmla="+- 0 4027 3979"/>
              <a:gd name="T113" fmla="*/ T112 w 245"/>
              <a:gd name="T114" fmla="+- 0 1039 867"/>
              <a:gd name="T115" fmla="*/ 1039 h 473"/>
              <a:gd name="T116" fmla="+- 0 4190 3979"/>
              <a:gd name="T117" fmla="*/ T116 w 245"/>
              <a:gd name="T118" fmla="+- 0 1026 867"/>
              <a:gd name="T119" fmla="*/ 1026 h 473"/>
              <a:gd name="T120" fmla="+- 0 4027 3979"/>
              <a:gd name="T121" fmla="*/ T120 w 245"/>
              <a:gd name="T122" fmla="+- 0 988 867"/>
              <a:gd name="T123" fmla="*/ 988 h 473"/>
              <a:gd name="T124" fmla="+- 0 4190 3979"/>
              <a:gd name="T125" fmla="*/ T124 w 245"/>
              <a:gd name="T126" fmla="+- 0 976 867"/>
              <a:gd name="T127" fmla="*/ 976 h 473"/>
              <a:gd name="T128" fmla="+- 0 4178 3979"/>
              <a:gd name="T129" fmla="*/ T128 w 245"/>
              <a:gd name="T130" fmla="+- 0 1039 867"/>
              <a:gd name="T131" fmla="*/ 1039 h 473"/>
              <a:gd name="T132" fmla="+- 0 4172 3979"/>
              <a:gd name="T133" fmla="*/ T132 w 245"/>
              <a:gd name="T134" fmla="+- 0 1077 867"/>
              <a:gd name="T135" fmla="*/ 1077 h 473"/>
              <a:gd name="T136" fmla="+- 0 4132 3979"/>
              <a:gd name="T137" fmla="*/ T136 w 245"/>
              <a:gd name="T138" fmla="+- 0 1109 867"/>
              <a:gd name="T139" fmla="*/ 1109 h 473"/>
              <a:gd name="T140" fmla="+- 0 4150 3979"/>
              <a:gd name="T141" fmla="*/ T140 w 245"/>
              <a:gd name="T142" fmla="+- 0 1113 867"/>
              <a:gd name="T143" fmla="*/ 1113 h 473"/>
              <a:gd name="T144" fmla="+- 0 4184 3979"/>
              <a:gd name="T145" fmla="*/ T144 w 245"/>
              <a:gd name="T146" fmla="+- 0 1081 867"/>
              <a:gd name="T147" fmla="*/ 1081 h 473"/>
              <a:gd name="T148" fmla="+- 0 4190 3979"/>
              <a:gd name="T149" fmla="*/ T148 w 245"/>
              <a:gd name="T150" fmla="+- 0 1039 867"/>
              <a:gd name="T151" fmla="*/ 1039 h 473"/>
              <a:gd name="T152" fmla="+- 0 4178 3979"/>
              <a:gd name="T153" fmla="*/ T152 w 245"/>
              <a:gd name="T154" fmla="+- 0 988 867"/>
              <a:gd name="T155" fmla="*/ 988 h 473"/>
              <a:gd name="T156" fmla="+- 0 4190 3979"/>
              <a:gd name="T157" fmla="*/ T156 w 245"/>
              <a:gd name="T158" fmla="+- 0 1026 867"/>
              <a:gd name="T159" fmla="*/ 1026 h 473"/>
              <a:gd name="T160" fmla="+- 0 4065 3979"/>
              <a:gd name="T161" fmla="*/ T160 w 245"/>
              <a:gd name="T162" fmla="+- 0 867 867"/>
              <a:gd name="T163" fmla="*/ 867 h 473"/>
              <a:gd name="T164" fmla="+- 0 4034 3979"/>
              <a:gd name="T165" fmla="*/ T164 w 245"/>
              <a:gd name="T166" fmla="+- 0 878 867"/>
              <a:gd name="T167" fmla="*/ 878 h 473"/>
              <a:gd name="T168" fmla="+- 0 4047 3979"/>
              <a:gd name="T169" fmla="*/ T168 w 245"/>
              <a:gd name="T170" fmla="+- 0 976 867"/>
              <a:gd name="T171" fmla="*/ 976 h 473"/>
              <a:gd name="T172" fmla="+- 0 4050 3979"/>
              <a:gd name="T173" fmla="*/ T172 w 245"/>
              <a:gd name="T174" fmla="+- 0 879 867"/>
              <a:gd name="T175" fmla="*/ 879 h 473"/>
              <a:gd name="T176" fmla="+- 0 4074 3979"/>
              <a:gd name="T177" fmla="*/ T176 w 245"/>
              <a:gd name="T178" fmla="+- 0 878 867"/>
              <a:gd name="T179" fmla="*/ 878 h 473"/>
              <a:gd name="T180" fmla="+- 0 4074 3979"/>
              <a:gd name="T181" fmla="*/ T180 w 245"/>
              <a:gd name="T182" fmla="+- 0 879 867"/>
              <a:gd name="T183" fmla="*/ 879 h 473"/>
              <a:gd name="T184" fmla="+- 0 4061 3979"/>
              <a:gd name="T185" fmla="*/ T184 w 245"/>
              <a:gd name="T186" fmla="+- 0 885 867"/>
              <a:gd name="T187" fmla="*/ 885 h 473"/>
              <a:gd name="T188" fmla="+- 0 4074 3979"/>
              <a:gd name="T189" fmla="*/ T188 w 245"/>
              <a:gd name="T190" fmla="+- 0 976 867"/>
              <a:gd name="T191" fmla="*/ 976 h 473"/>
              <a:gd name="T192" fmla="+- 0 4162 3979"/>
              <a:gd name="T193" fmla="*/ T192 w 245"/>
              <a:gd name="T194" fmla="+- 0 867 867"/>
              <a:gd name="T195" fmla="*/ 867 h 473"/>
              <a:gd name="T196" fmla="+- 0 4131 3979"/>
              <a:gd name="T197" fmla="*/ T196 w 245"/>
              <a:gd name="T198" fmla="+- 0 878 867"/>
              <a:gd name="T199" fmla="*/ 878 h 473"/>
              <a:gd name="T200" fmla="+- 0 4143 3979"/>
              <a:gd name="T201" fmla="*/ T200 w 245"/>
              <a:gd name="T202" fmla="+- 0 976 867"/>
              <a:gd name="T203" fmla="*/ 976 h 473"/>
              <a:gd name="T204" fmla="+- 0 4147 3979"/>
              <a:gd name="T205" fmla="*/ T204 w 245"/>
              <a:gd name="T206" fmla="+- 0 879 867"/>
              <a:gd name="T207" fmla="*/ 879 h 473"/>
              <a:gd name="T208" fmla="+- 0 4171 3979"/>
              <a:gd name="T209" fmla="*/ T208 w 245"/>
              <a:gd name="T210" fmla="+- 0 878 867"/>
              <a:gd name="T211" fmla="*/ 878 h 473"/>
              <a:gd name="T212" fmla="+- 0 4171 3979"/>
              <a:gd name="T213" fmla="*/ T212 w 245"/>
              <a:gd name="T214" fmla="+- 0 879 867"/>
              <a:gd name="T215" fmla="*/ 879 h 473"/>
              <a:gd name="T216" fmla="+- 0 4158 3979"/>
              <a:gd name="T217" fmla="*/ T216 w 245"/>
              <a:gd name="T218" fmla="+- 0 885 867"/>
              <a:gd name="T219" fmla="*/ 885 h 473"/>
              <a:gd name="T220" fmla="+- 0 4171 3979"/>
              <a:gd name="T221" fmla="*/ T220 w 245"/>
              <a:gd name="T222" fmla="+- 0 976 867"/>
              <a:gd name="T223" fmla="*/ 976 h 47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245" h="473">
                <a:moveTo>
                  <a:pt x="211" y="109"/>
                </a:moveTo>
                <a:lnTo>
                  <a:pt x="36" y="109"/>
                </a:lnTo>
                <a:lnTo>
                  <a:pt x="36" y="186"/>
                </a:lnTo>
                <a:lnTo>
                  <a:pt x="42" y="214"/>
                </a:lnTo>
                <a:lnTo>
                  <a:pt x="59" y="236"/>
                </a:lnTo>
                <a:lnTo>
                  <a:pt x="85" y="252"/>
                </a:lnTo>
                <a:lnTo>
                  <a:pt x="117" y="258"/>
                </a:lnTo>
                <a:lnTo>
                  <a:pt x="117" y="289"/>
                </a:lnTo>
                <a:lnTo>
                  <a:pt x="104" y="298"/>
                </a:lnTo>
                <a:lnTo>
                  <a:pt x="40" y="298"/>
                </a:lnTo>
                <a:lnTo>
                  <a:pt x="25" y="301"/>
                </a:lnTo>
                <a:lnTo>
                  <a:pt x="12" y="309"/>
                </a:lnTo>
                <a:lnTo>
                  <a:pt x="3" y="321"/>
                </a:lnTo>
                <a:lnTo>
                  <a:pt x="0" y="336"/>
                </a:lnTo>
                <a:lnTo>
                  <a:pt x="3" y="351"/>
                </a:lnTo>
                <a:lnTo>
                  <a:pt x="12" y="363"/>
                </a:lnTo>
                <a:lnTo>
                  <a:pt x="25" y="371"/>
                </a:lnTo>
                <a:lnTo>
                  <a:pt x="40" y="374"/>
                </a:lnTo>
                <a:lnTo>
                  <a:pt x="219" y="374"/>
                </a:lnTo>
                <a:lnTo>
                  <a:pt x="231" y="384"/>
                </a:lnTo>
                <a:lnTo>
                  <a:pt x="231" y="407"/>
                </a:lnTo>
                <a:lnTo>
                  <a:pt x="219" y="417"/>
                </a:lnTo>
                <a:lnTo>
                  <a:pt x="131" y="417"/>
                </a:lnTo>
                <a:lnTo>
                  <a:pt x="115" y="419"/>
                </a:lnTo>
                <a:lnTo>
                  <a:pt x="102" y="426"/>
                </a:lnTo>
                <a:lnTo>
                  <a:pt x="93" y="436"/>
                </a:lnTo>
                <a:lnTo>
                  <a:pt x="90" y="448"/>
                </a:lnTo>
                <a:lnTo>
                  <a:pt x="90" y="473"/>
                </a:lnTo>
                <a:lnTo>
                  <a:pt x="102" y="473"/>
                </a:lnTo>
                <a:lnTo>
                  <a:pt x="102" y="438"/>
                </a:lnTo>
                <a:lnTo>
                  <a:pt x="115" y="429"/>
                </a:lnTo>
                <a:lnTo>
                  <a:pt x="203" y="429"/>
                </a:lnTo>
                <a:lnTo>
                  <a:pt x="219" y="427"/>
                </a:lnTo>
                <a:lnTo>
                  <a:pt x="232" y="419"/>
                </a:lnTo>
                <a:lnTo>
                  <a:pt x="241" y="409"/>
                </a:lnTo>
                <a:lnTo>
                  <a:pt x="244" y="396"/>
                </a:lnTo>
                <a:lnTo>
                  <a:pt x="241" y="382"/>
                </a:lnTo>
                <a:lnTo>
                  <a:pt x="232" y="372"/>
                </a:lnTo>
                <a:lnTo>
                  <a:pt x="219" y="365"/>
                </a:lnTo>
                <a:lnTo>
                  <a:pt x="203" y="362"/>
                </a:lnTo>
                <a:lnTo>
                  <a:pt x="25" y="362"/>
                </a:lnTo>
                <a:lnTo>
                  <a:pt x="12" y="350"/>
                </a:lnTo>
                <a:lnTo>
                  <a:pt x="12" y="322"/>
                </a:lnTo>
                <a:lnTo>
                  <a:pt x="25" y="310"/>
                </a:lnTo>
                <a:lnTo>
                  <a:pt x="89" y="310"/>
                </a:lnTo>
                <a:lnTo>
                  <a:pt x="105" y="308"/>
                </a:lnTo>
                <a:lnTo>
                  <a:pt x="118" y="301"/>
                </a:lnTo>
                <a:lnTo>
                  <a:pt x="126" y="291"/>
                </a:lnTo>
                <a:lnTo>
                  <a:pt x="130" y="278"/>
                </a:lnTo>
                <a:lnTo>
                  <a:pt x="130" y="258"/>
                </a:lnTo>
                <a:lnTo>
                  <a:pt x="162" y="252"/>
                </a:lnTo>
                <a:lnTo>
                  <a:pt x="171" y="246"/>
                </a:lnTo>
                <a:lnTo>
                  <a:pt x="123" y="246"/>
                </a:lnTo>
                <a:lnTo>
                  <a:pt x="93" y="242"/>
                </a:lnTo>
                <a:lnTo>
                  <a:pt x="70" y="229"/>
                </a:lnTo>
                <a:lnTo>
                  <a:pt x="54" y="210"/>
                </a:lnTo>
                <a:lnTo>
                  <a:pt x="48" y="186"/>
                </a:lnTo>
                <a:lnTo>
                  <a:pt x="48" y="172"/>
                </a:lnTo>
                <a:lnTo>
                  <a:pt x="211" y="172"/>
                </a:lnTo>
                <a:lnTo>
                  <a:pt x="211" y="159"/>
                </a:lnTo>
                <a:lnTo>
                  <a:pt x="48" y="159"/>
                </a:lnTo>
                <a:lnTo>
                  <a:pt x="48" y="121"/>
                </a:lnTo>
                <a:lnTo>
                  <a:pt x="211" y="121"/>
                </a:lnTo>
                <a:lnTo>
                  <a:pt x="211" y="109"/>
                </a:lnTo>
                <a:close/>
                <a:moveTo>
                  <a:pt x="211" y="172"/>
                </a:moveTo>
                <a:lnTo>
                  <a:pt x="199" y="172"/>
                </a:lnTo>
                <a:lnTo>
                  <a:pt x="199" y="186"/>
                </a:lnTo>
                <a:lnTo>
                  <a:pt x="193" y="210"/>
                </a:lnTo>
                <a:lnTo>
                  <a:pt x="177" y="229"/>
                </a:lnTo>
                <a:lnTo>
                  <a:pt x="153" y="242"/>
                </a:lnTo>
                <a:lnTo>
                  <a:pt x="123" y="246"/>
                </a:lnTo>
                <a:lnTo>
                  <a:pt x="171" y="246"/>
                </a:lnTo>
                <a:lnTo>
                  <a:pt x="188" y="236"/>
                </a:lnTo>
                <a:lnTo>
                  <a:pt x="205" y="214"/>
                </a:lnTo>
                <a:lnTo>
                  <a:pt x="211" y="186"/>
                </a:lnTo>
                <a:lnTo>
                  <a:pt x="211" y="172"/>
                </a:lnTo>
                <a:close/>
                <a:moveTo>
                  <a:pt x="211" y="121"/>
                </a:moveTo>
                <a:lnTo>
                  <a:pt x="199" y="121"/>
                </a:lnTo>
                <a:lnTo>
                  <a:pt x="199" y="159"/>
                </a:lnTo>
                <a:lnTo>
                  <a:pt x="211" y="159"/>
                </a:lnTo>
                <a:lnTo>
                  <a:pt x="211" y="121"/>
                </a:lnTo>
                <a:close/>
                <a:moveTo>
                  <a:pt x="86" y="0"/>
                </a:moveTo>
                <a:lnTo>
                  <a:pt x="64" y="0"/>
                </a:lnTo>
                <a:lnTo>
                  <a:pt x="55" y="11"/>
                </a:lnTo>
                <a:lnTo>
                  <a:pt x="55" y="109"/>
                </a:lnTo>
                <a:lnTo>
                  <a:pt x="68" y="109"/>
                </a:lnTo>
                <a:lnTo>
                  <a:pt x="68" y="18"/>
                </a:lnTo>
                <a:lnTo>
                  <a:pt x="71" y="12"/>
                </a:lnTo>
                <a:lnTo>
                  <a:pt x="95" y="12"/>
                </a:lnTo>
                <a:lnTo>
                  <a:pt x="95" y="11"/>
                </a:lnTo>
                <a:lnTo>
                  <a:pt x="86" y="0"/>
                </a:lnTo>
                <a:close/>
                <a:moveTo>
                  <a:pt x="95" y="12"/>
                </a:moveTo>
                <a:lnTo>
                  <a:pt x="79" y="12"/>
                </a:lnTo>
                <a:lnTo>
                  <a:pt x="82" y="18"/>
                </a:lnTo>
                <a:lnTo>
                  <a:pt x="82" y="109"/>
                </a:lnTo>
                <a:lnTo>
                  <a:pt x="95" y="109"/>
                </a:lnTo>
                <a:lnTo>
                  <a:pt x="95" y="12"/>
                </a:lnTo>
                <a:close/>
                <a:moveTo>
                  <a:pt x="183" y="0"/>
                </a:moveTo>
                <a:lnTo>
                  <a:pt x="161" y="0"/>
                </a:lnTo>
                <a:lnTo>
                  <a:pt x="152" y="11"/>
                </a:lnTo>
                <a:lnTo>
                  <a:pt x="152" y="109"/>
                </a:lnTo>
                <a:lnTo>
                  <a:pt x="164" y="109"/>
                </a:lnTo>
                <a:lnTo>
                  <a:pt x="164" y="18"/>
                </a:lnTo>
                <a:lnTo>
                  <a:pt x="168" y="12"/>
                </a:lnTo>
                <a:lnTo>
                  <a:pt x="192" y="12"/>
                </a:lnTo>
                <a:lnTo>
                  <a:pt x="192" y="11"/>
                </a:lnTo>
                <a:lnTo>
                  <a:pt x="183" y="0"/>
                </a:lnTo>
                <a:close/>
                <a:moveTo>
                  <a:pt x="192" y="12"/>
                </a:moveTo>
                <a:lnTo>
                  <a:pt x="175" y="12"/>
                </a:lnTo>
                <a:lnTo>
                  <a:pt x="179" y="18"/>
                </a:lnTo>
                <a:lnTo>
                  <a:pt x="179" y="109"/>
                </a:lnTo>
                <a:lnTo>
                  <a:pt x="192" y="109"/>
                </a:lnTo>
                <a:lnTo>
                  <a:pt x="192" y="12"/>
                </a:lnTo>
                <a:close/>
              </a:path>
            </a:pathLst>
          </a:custGeom>
          <a:solidFill>
            <a:srgbClr val="00AFA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59" name="Freeform 103">
            <a:extLst>
              <a:ext uri="{FF2B5EF4-FFF2-40B4-BE49-F238E27FC236}">
                <a16:creationId xmlns:a16="http://schemas.microsoft.com/office/drawing/2014/main" id="{355B8B5B-0B82-4103-BA8E-D232430F6391}"/>
              </a:ext>
            </a:extLst>
          </xdr:cNvPr>
          <xdr:cNvSpPr>
            <a:spLocks/>
          </xdr:cNvSpPr>
        </xdr:nvSpPr>
        <xdr:spPr bwMode="auto">
          <a:xfrm>
            <a:off x="3978" y="867"/>
            <a:ext cx="245" cy="473"/>
          </a:xfrm>
          <a:custGeom>
            <a:avLst/>
            <a:gdLst>
              <a:gd name="T0" fmla="+- 0 4140 3979"/>
              <a:gd name="T1" fmla="*/ T0 w 245"/>
              <a:gd name="T2" fmla="+- 0 867 867"/>
              <a:gd name="T3" fmla="*/ 867 h 473"/>
              <a:gd name="T4" fmla="+- 0 4131 3979"/>
              <a:gd name="T5" fmla="*/ T4 w 245"/>
              <a:gd name="T6" fmla="+- 0 893 867"/>
              <a:gd name="T7" fmla="*/ 893 h 473"/>
              <a:gd name="T8" fmla="+- 0 4074 3979"/>
              <a:gd name="T9" fmla="*/ T8 w 245"/>
              <a:gd name="T10" fmla="+- 0 976 867"/>
              <a:gd name="T11" fmla="*/ 976 h 473"/>
              <a:gd name="T12" fmla="+- 0 4074 3979"/>
              <a:gd name="T13" fmla="*/ T12 w 245"/>
              <a:gd name="T14" fmla="+- 0 878 867"/>
              <a:gd name="T15" fmla="*/ 878 h 473"/>
              <a:gd name="T16" fmla="+- 0 4054 3979"/>
              <a:gd name="T17" fmla="*/ T16 w 245"/>
              <a:gd name="T18" fmla="+- 0 867 867"/>
              <a:gd name="T19" fmla="*/ 867 h 473"/>
              <a:gd name="T20" fmla="+- 0 4034 3979"/>
              <a:gd name="T21" fmla="*/ T20 w 245"/>
              <a:gd name="T22" fmla="+- 0 878 867"/>
              <a:gd name="T23" fmla="*/ 878 h 473"/>
              <a:gd name="T24" fmla="+- 0 4034 3979"/>
              <a:gd name="T25" fmla="*/ T24 w 245"/>
              <a:gd name="T26" fmla="+- 0 976 867"/>
              <a:gd name="T27" fmla="*/ 976 h 473"/>
              <a:gd name="T28" fmla="+- 0 4015 3979"/>
              <a:gd name="T29" fmla="*/ T28 w 245"/>
              <a:gd name="T30" fmla="+- 0 1053 867"/>
              <a:gd name="T31" fmla="*/ 1053 h 473"/>
              <a:gd name="T32" fmla="+- 0 4038 3979"/>
              <a:gd name="T33" fmla="*/ T32 w 245"/>
              <a:gd name="T34" fmla="+- 0 1103 867"/>
              <a:gd name="T35" fmla="*/ 1103 h 473"/>
              <a:gd name="T36" fmla="+- 0 4096 3979"/>
              <a:gd name="T37" fmla="*/ T36 w 245"/>
              <a:gd name="T38" fmla="+- 0 1125 867"/>
              <a:gd name="T39" fmla="*/ 1125 h 473"/>
              <a:gd name="T40" fmla="+- 0 4096 3979"/>
              <a:gd name="T41" fmla="*/ T40 w 245"/>
              <a:gd name="T42" fmla="+- 0 1156 867"/>
              <a:gd name="T43" fmla="*/ 1156 h 473"/>
              <a:gd name="T44" fmla="+- 0 4068 3979"/>
              <a:gd name="T45" fmla="*/ T44 w 245"/>
              <a:gd name="T46" fmla="+- 0 1165 867"/>
              <a:gd name="T47" fmla="*/ 1165 h 473"/>
              <a:gd name="T48" fmla="+- 0 4004 3979"/>
              <a:gd name="T49" fmla="*/ T48 w 245"/>
              <a:gd name="T50" fmla="+- 0 1168 867"/>
              <a:gd name="T51" fmla="*/ 1168 h 473"/>
              <a:gd name="T52" fmla="+- 0 3982 3979"/>
              <a:gd name="T53" fmla="*/ T52 w 245"/>
              <a:gd name="T54" fmla="+- 0 1188 867"/>
              <a:gd name="T55" fmla="*/ 1188 h 473"/>
              <a:gd name="T56" fmla="+- 0 3982 3979"/>
              <a:gd name="T57" fmla="*/ T56 w 245"/>
              <a:gd name="T58" fmla="+- 0 1218 867"/>
              <a:gd name="T59" fmla="*/ 1218 h 473"/>
              <a:gd name="T60" fmla="+- 0 4004 3979"/>
              <a:gd name="T61" fmla="*/ T60 w 245"/>
              <a:gd name="T62" fmla="+- 0 1238 867"/>
              <a:gd name="T63" fmla="*/ 1238 h 473"/>
              <a:gd name="T64" fmla="+- 0 4182 3979"/>
              <a:gd name="T65" fmla="*/ T64 w 245"/>
              <a:gd name="T66" fmla="+- 0 1241 867"/>
              <a:gd name="T67" fmla="*/ 1241 h 473"/>
              <a:gd name="T68" fmla="+- 0 4210 3979"/>
              <a:gd name="T69" fmla="*/ T68 w 245"/>
              <a:gd name="T70" fmla="+- 0 1251 867"/>
              <a:gd name="T71" fmla="*/ 1251 h 473"/>
              <a:gd name="T72" fmla="+- 0 4210 3979"/>
              <a:gd name="T73" fmla="*/ T72 w 245"/>
              <a:gd name="T74" fmla="+- 0 1274 867"/>
              <a:gd name="T75" fmla="*/ 1274 h 473"/>
              <a:gd name="T76" fmla="+- 0 4182 3979"/>
              <a:gd name="T77" fmla="*/ T76 w 245"/>
              <a:gd name="T78" fmla="+- 0 1284 867"/>
              <a:gd name="T79" fmla="*/ 1284 h 473"/>
              <a:gd name="T80" fmla="+- 0 4094 3979"/>
              <a:gd name="T81" fmla="*/ T80 w 245"/>
              <a:gd name="T82" fmla="+- 0 1286 867"/>
              <a:gd name="T83" fmla="*/ 1286 h 473"/>
              <a:gd name="T84" fmla="+- 0 4072 3979"/>
              <a:gd name="T85" fmla="*/ T84 w 245"/>
              <a:gd name="T86" fmla="+- 0 1303 867"/>
              <a:gd name="T87" fmla="*/ 1303 h 473"/>
              <a:gd name="T88" fmla="+- 0 4069 3979"/>
              <a:gd name="T89" fmla="*/ T88 w 245"/>
              <a:gd name="T90" fmla="+- 0 1340 867"/>
              <a:gd name="T91" fmla="*/ 1340 h 473"/>
              <a:gd name="T92" fmla="+- 0 4081 3979"/>
              <a:gd name="T93" fmla="*/ T92 w 245"/>
              <a:gd name="T94" fmla="+- 0 1315 867"/>
              <a:gd name="T95" fmla="*/ 1315 h 473"/>
              <a:gd name="T96" fmla="+- 0 4094 3979"/>
              <a:gd name="T97" fmla="*/ T96 w 245"/>
              <a:gd name="T98" fmla="+- 0 1296 867"/>
              <a:gd name="T99" fmla="*/ 1296 h 473"/>
              <a:gd name="T100" fmla="+- 0 4182 3979"/>
              <a:gd name="T101" fmla="*/ T100 w 245"/>
              <a:gd name="T102" fmla="+- 0 1296 867"/>
              <a:gd name="T103" fmla="*/ 1296 h 473"/>
              <a:gd name="T104" fmla="+- 0 4211 3979"/>
              <a:gd name="T105" fmla="*/ T104 w 245"/>
              <a:gd name="T106" fmla="+- 0 1286 867"/>
              <a:gd name="T107" fmla="*/ 1286 h 473"/>
              <a:gd name="T108" fmla="+- 0 4223 3979"/>
              <a:gd name="T109" fmla="*/ T108 w 245"/>
              <a:gd name="T110" fmla="+- 0 1263 867"/>
              <a:gd name="T111" fmla="*/ 1263 h 473"/>
              <a:gd name="T112" fmla="+- 0 4211 3979"/>
              <a:gd name="T113" fmla="*/ T112 w 245"/>
              <a:gd name="T114" fmla="+- 0 1239 867"/>
              <a:gd name="T115" fmla="*/ 1239 h 473"/>
              <a:gd name="T116" fmla="+- 0 4182 3979"/>
              <a:gd name="T117" fmla="*/ T116 w 245"/>
              <a:gd name="T118" fmla="+- 0 1229 867"/>
              <a:gd name="T119" fmla="*/ 1229 h 473"/>
              <a:gd name="T120" fmla="+- 0 4004 3979"/>
              <a:gd name="T121" fmla="*/ T120 w 245"/>
              <a:gd name="T122" fmla="+- 0 1229 867"/>
              <a:gd name="T123" fmla="*/ 1229 h 473"/>
              <a:gd name="T124" fmla="+- 0 3991 3979"/>
              <a:gd name="T125" fmla="*/ T124 w 245"/>
              <a:gd name="T126" fmla="+- 0 1203 867"/>
              <a:gd name="T127" fmla="*/ 1203 h 473"/>
              <a:gd name="T128" fmla="+- 0 4004 3979"/>
              <a:gd name="T129" fmla="*/ T128 w 245"/>
              <a:gd name="T130" fmla="+- 0 1177 867"/>
              <a:gd name="T131" fmla="*/ 1177 h 473"/>
              <a:gd name="T132" fmla="+- 0 4068 3979"/>
              <a:gd name="T133" fmla="*/ T132 w 245"/>
              <a:gd name="T134" fmla="+- 0 1177 867"/>
              <a:gd name="T135" fmla="*/ 1177 h 473"/>
              <a:gd name="T136" fmla="+- 0 4097 3979"/>
              <a:gd name="T137" fmla="*/ T136 w 245"/>
              <a:gd name="T138" fmla="+- 0 1168 867"/>
              <a:gd name="T139" fmla="*/ 1168 h 473"/>
              <a:gd name="T140" fmla="+- 0 4109 3979"/>
              <a:gd name="T141" fmla="*/ T140 w 245"/>
              <a:gd name="T142" fmla="+- 0 1145 867"/>
              <a:gd name="T143" fmla="*/ 1145 h 473"/>
              <a:gd name="T144" fmla="+- 0 4141 3979"/>
              <a:gd name="T145" fmla="*/ T144 w 245"/>
              <a:gd name="T146" fmla="+- 0 1119 867"/>
              <a:gd name="T147" fmla="*/ 1119 h 473"/>
              <a:gd name="T148" fmla="+- 0 4184 3979"/>
              <a:gd name="T149" fmla="*/ T148 w 245"/>
              <a:gd name="T150" fmla="+- 0 1081 867"/>
              <a:gd name="T151" fmla="*/ 1081 h 473"/>
              <a:gd name="T152" fmla="+- 0 4190 3979"/>
              <a:gd name="T153" fmla="*/ T152 w 245"/>
              <a:gd name="T154" fmla="+- 0 976 867"/>
              <a:gd name="T155" fmla="*/ 976 h 473"/>
              <a:gd name="T156" fmla="+- 0 4171 3979"/>
              <a:gd name="T157" fmla="*/ T156 w 245"/>
              <a:gd name="T158" fmla="+- 0 893 867"/>
              <a:gd name="T159" fmla="*/ 893 h 473"/>
              <a:gd name="T160" fmla="+- 0 4162 3979"/>
              <a:gd name="T161" fmla="*/ T160 w 245"/>
              <a:gd name="T162" fmla="+- 0 867 867"/>
              <a:gd name="T163" fmla="*/ 867 h 47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Lst>
            <a:rect l="0" t="0" r="r" b="b"/>
            <a:pathLst>
              <a:path w="245" h="473">
                <a:moveTo>
                  <a:pt x="172" y="0"/>
                </a:moveTo>
                <a:lnTo>
                  <a:pt x="161" y="0"/>
                </a:lnTo>
                <a:lnTo>
                  <a:pt x="152" y="11"/>
                </a:lnTo>
                <a:lnTo>
                  <a:pt x="152" y="26"/>
                </a:lnTo>
                <a:lnTo>
                  <a:pt x="152" y="109"/>
                </a:lnTo>
                <a:lnTo>
                  <a:pt x="95" y="109"/>
                </a:lnTo>
                <a:lnTo>
                  <a:pt x="95" y="26"/>
                </a:lnTo>
                <a:lnTo>
                  <a:pt x="95" y="11"/>
                </a:lnTo>
                <a:lnTo>
                  <a:pt x="86" y="0"/>
                </a:lnTo>
                <a:lnTo>
                  <a:pt x="75" y="0"/>
                </a:lnTo>
                <a:lnTo>
                  <a:pt x="64" y="0"/>
                </a:lnTo>
                <a:lnTo>
                  <a:pt x="55" y="11"/>
                </a:lnTo>
                <a:lnTo>
                  <a:pt x="55" y="26"/>
                </a:lnTo>
                <a:lnTo>
                  <a:pt x="55" y="109"/>
                </a:lnTo>
                <a:lnTo>
                  <a:pt x="36" y="109"/>
                </a:lnTo>
                <a:lnTo>
                  <a:pt x="36" y="186"/>
                </a:lnTo>
                <a:lnTo>
                  <a:pt x="42" y="214"/>
                </a:lnTo>
                <a:lnTo>
                  <a:pt x="59" y="236"/>
                </a:lnTo>
                <a:lnTo>
                  <a:pt x="85" y="252"/>
                </a:lnTo>
                <a:lnTo>
                  <a:pt x="117" y="258"/>
                </a:lnTo>
                <a:lnTo>
                  <a:pt x="117" y="278"/>
                </a:lnTo>
                <a:lnTo>
                  <a:pt x="117" y="289"/>
                </a:lnTo>
                <a:lnTo>
                  <a:pt x="104" y="298"/>
                </a:lnTo>
                <a:lnTo>
                  <a:pt x="89" y="298"/>
                </a:lnTo>
                <a:lnTo>
                  <a:pt x="40" y="298"/>
                </a:lnTo>
                <a:lnTo>
                  <a:pt x="25" y="301"/>
                </a:lnTo>
                <a:lnTo>
                  <a:pt x="12" y="309"/>
                </a:lnTo>
                <a:lnTo>
                  <a:pt x="3" y="321"/>
                </a:lnTo>
                <a:lnTo>
                  <a:pt x="0" y="336"/>
                </a:lnTo>
                <a:lnTo>
                  <a:pt x="3" y="351"/>
                </a:lnTo>
                <a:lnTo>
                  <a:pt x="12" y="363"/>
                </a:lnTo>
                <a:lnTo>
                  <a:pt x="25" y="371"/>
                </a:lnTo>
                <a:lnTo>
                  <a:pt x="40" y="374"/>
                </a:lnTo>
                <a:lnTo>
                  <a:pt x="203" y="374"/>
                </a:lnTo>
                <a:lnTo>
                  <a:pt x="219" y="374"/>
                </a:lnTo>
                <a:lnTo>
                  <a:pt x="231" y="384"/>
                </a:lnTo>
                <a:lnTo>
                  <a:pt x="231" y="396"/>
                </a:lnTo>
                <a:lnTo>
                  <a:pt x="231" y="407"/>
                </a:lnTo>
                <a:lnTo>
                  <a:pt x="219" y="417"/>
                </a:lnTo>
                <a:lnTo>
                  <a:pt x="203" y="417"/>
                </a:lnTo>
                <a:lnTo>
                  <a:pt x="131" y="417"/>
                </a:lnTo>
                <a:lnTo>
                  <a:pt x="115" y="419"/>
                </a:lnTo>
                <a:lnTo>
                  <a:pt x="102" y="426"/>
                </a:lnTo>
                <a:lnTo>
                  <a:pt x="93" y="436"/>
                </a:lnTo>
                <a:lnTo>
                  <a:pt x="90" y="448"/>
                </a:lnTo>
                <a:lnTo>
                  <a:pt x="90" y="473"/>
                </a:lnTo>
                <a:lnTo>
                  <a:pt x="102" y="473"/>
                </a:lnTo>
                <a:lnTo>
                  <a:pt x="102" y="448"/>
                </a:lnTo>
                <a:lnTo>
                  <a:pt x="102" y="438"/>
                </a:lnTo>
                <a:lnTo>
                  <a:pt x="115" y="429"/>
                </a:lnTo>
                <a:lnTo>
                  <a:pt x="131" y="429"/>
                </a:lnTo>
                <a:lnTo>
                  <a:pt x="203" y="429"/>
                </a:lnTo>
                <a:lnTo>
                  <a:pt x="219" y="427"/>
                </a:lnTo>
                <a:lnTo>
                  <a:pt x="232" y="419"/>
                </a:lnTo>
                <a:lnTo>
                  <a:pt x="241" y="409"/>
                </a:lnTo>
                <a:lnTo>
                  <a:pt x="244" y="396"/>
                </a:lnTo>
                <a:lnTo>
                  <a:pt x="241" y="382"/>
                </a:lnTo>
                <a:lnTo>
                  <a:pt x="232" y="372"/>
                </a:lnTo>
                <a:lnTo>
                  <a:pt x="219" y="365"/>
                </a:lnTo>
                <a:lnTo>
                  <a:pt x="203" y="362"/>
                </a:lnTo>
                <a:lnTo>
                  <a:pt x="40" y="362"/>
                </a:lnTo>
                <a:lnTo>
                  <a:pt x="25" y="362"/>
                </a:lnTo>
                <a:lnTo>
                  <a:pt x="12" y="350"/>
                </a:lnTo>
                <a:lnTo>
                  <a:pt x="12" y="336"/>
                </a:lnTo>
                <a:lnTo>
                  <a:pt x="12" y="322"/>
                </a:lnTo>
                <a:lnTo>
                  <a:pt x="25" y="310"/>
                </a:lnTo>
                <a:lnTo>
                  <a:pt x="40" y="310"/>
                </a:lnTo>
                <a:lnTo>
                  <a:pt x="89" y="310"/>
                </a:lnTo>
                <a:lnTo>
                  <a:pt x="105" y="308"/>
                </a:lnTo>
                <a:lnTo>
                  <a:pt x="118" y="301"/>
                </a:lnTo>
                <a:lnTo>
                  <a:pt x="126" y="291"/>
                </a:lnTo>
                <a:lnTo>
                  <a:pt x="130" y="278"/>
                </a:lnTo>
                <a:lnTo>
                  <a:pt x="130" y="258"/>
                </a:lnTo>
                <a:lnTo>
                  <a:pt x="162" y="252"/>
                </a:lnTo>
                <a:lnTo>
                  <a:pt x="188" y="236"/>
                </a:lnTo>
                <a:lnTo>
                  <a:pt x="205" y="214"/>
                </a:lnTo>
                <a:lnTo>
                  <a:pt x="211" y="186"/>
                </a:lnTo>
                <a:lnTo>
                  <a:pt x="211" y="109"/>
                </a:lnTo>
                <a:lnTo>
                  <a:pt x="192" y="109"/>
                </a:lnTo>
                <a:lnTo>
                  <a:pt x="192" y="26"/>
                </a:lnTo>
                <a:lnTo>
                  <a:pt x="192" y="11"/>
                </a:lnTo>
                <a:lnTo>
                  <a:pt x="183" y="0"/>
                </a:lnTo>
                <a:lnTo>
                  <a:pt x="172" y="0"/>
                </a:lnTo>
                <a:close/>
              </a:path>
            </a:pathLst>
          </a:custGeom>
          <a:noFill/>
          <a:ln w="127">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pic>
        <xdr:nvPicPr>
          <xdr:cNvPr id="60" name="Picture 59">
            <a:extLst>
              <a:ext uri="{FF2B5EF4-FFF2-40B4-BE49-F238E27FC236}">
                <a16:creationId xmlns:a16="http://schemas.microsoft.com/office/drawing/2014/main" id="{059C55EE-CCF6-4117-8B65-27DF1B1ABB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26" y="879"/>
            <a:ext cx="151" cy="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1" name="Freeform 101">
            <a:extLst>
              <a:ext uri="{FF2B5EF4-FFF2-40B4-BE49-F238E27FC236}">
                <a16:creationId xmlns:a16="http://schemas.microsoft.com/office/drawing/2014/main" id="{AEF33691-CC29-44EA-AF42-682C439C0509}"/>
              </a:ext>
            </a:extLst>
          </xdr:cNvPr>
          <xdr:cNvSpPr>
            <a:spLocks/>
          </xdr:cNvSpPr>
        </xdr:nvSpPr>
        <xdr:spPr bwMode="auto">
          <a:xfrm>
            <a:off x="5791" y="753"/>
            <a:ext cx="701" cy="701"/>
          </a:xfrm>
          <a:custGeom>
            <a:avLst/>
            <a:gdLst>
              <a:gd name="T0" fmla="+- 0 6142 5792"/>
              <a:gd name="T1" fmla="*/ T0 w 701"/>
              <a:gd name="T2" fmla="+- 0 1454 753"/>
              <a:gd name="T3" fmla="*/ 1454 h 701"/>
              <a:gd name="T4" fmla="+- 0 6213 5792"/>
              <a:gd name="T5" fmla="*/ T4 w 701"/>
              <a:gd name="T6" fmla="+- 0 1446 753"/>
              <a:gd name="T7" fmla="*/ 1446 h 701"/>
              <a:gd name="T8" fmla="+- 0 6278 5792"/>
              <a:gd name="T9" fmla="*/ T8 w 701"/>
              <a:gd name="T10" fmla="+- 0 1426 753"/>
              <a:gd name="T11" fmla="*/ 1426 h 701"/>
              <a:gd name="T12" fmla="+- 0 6338 5792"/>
              <a:gd name="T13" fmla="*/ T12 w 701"/>
              <a:gd name="T14" fmla="+- 0 1394 753"/>
              <a:gd name="T15" fmla="*/ 1394 h 701"/>
              <a:gd name="T16" fmla="+- 0 6390 5792"/>
              <a:gd name="T17" fmla="*/ T16 w 701"/>
              <a:gd name="T18" fmla="+- 0 1351 753"/>
              <a:gd name="T19" fmla="*/ 1351 h 701"/>
              <a:gd name="T20" fmla="+- 0 6432 5792"/>
              <a:gd name="T21" fmla="*/ T20 w 701"/>
              <a:gd name="T22" fmla="+- 0 1299 753"/>
              <a:gd name="T23" fmla="*/ 1299 h 701"/>
              <a:gd name="T24" fmla="+- 0 6465 5792"/>
              <a:gd name="T25" fmla="*/ T24 w 701"/>
              <a:gd name="T26" fmla="+- 0 1240 753"/>
              <a:gd name="T27" fmla="*/ 1240 h 701"/>
              <a:gd name="T28" fmla="+- 0 6485 5792"/>
              <a:gd name="T29" fmla="*/ T28 w 701"/>
              <a:gd name="T30" fmla="+- 0 1174 753"/>
              <a:gd name="T31" fmla="*/ 1174 h 701"/>
              <a:gd name="T32" fmla="+- 0 6492 5792"/>
              <a:gd name="T33" fmla="*/ T32 w 701"/>
              <a:gd name="T34" fmla="+- 0 1103 753"/>
              <a:gd name="T35" fmla="*/ 1103 h 701"/>
              <a:gd name="T36" fmla="+- 0 6485 5792"/>
              <a:gd name="T37" fmla="*/ T36 w 701"/>
              <a:gd name="T38" fmla="+- 0 1033 753"/>
              <a:gd name="T39" fmla="*/ 1033 h 701"/>
              <a:gd name="T40" fmla="+- 0 6465 5792"/>
              <a:gd name="T41" fmla="*/ T40 w 701"/>
              <a:gd name="T42" fmla="+- 0 967 753"/>
              <a:gd name="T43" fmla="*/ 967 h 701"/>
              <a:gd name="T44" fmla="+- 0 6432 5792"/>
              <a:gd name="T45" fmla="*/ T44 w 701"/>
              <a:gd name="T46" fmla="+- 0 908 753"/>
              <a:gd name="T47" fmla="*/ 908 h 701"/>
              <a:gd name="T48" fmla="+- 0 6390 5792"/>
              <a:gd name="T49" fmla="*/ T48 w 701"/>
              <a:gd name="T50" fmla="+- 0 856 753"/>
              <a:gd name="T51" fmla="*/ 856 h 701"/>
              <a:gd name="T52" fmla="+- 0 6338 5792"/>
              <a:gd name="T53" fmla="*/ T52 w 701"/>
              <a:gd name="T54" fmla="+- 0 813 753"/>
              <a:gd name="T55" fmla="*/ 813 h 701"/>
              <a:gd name="T56" fmla="+- 0 6278 5792"/>
              <a:gd name="T57" fmla="*/ T56 w 701"/>
              <a:gd name="T58" fmla="+- 0 781 753"/>
              <a:gd name="T59" fmla="*/ 781 h 701"/>
              <a:gd name="T60" fmla="+- 0 6213 5792"/>
              <a:gd name="T61" fmla="*/ T60 w 701"/>
              <a:gd name="T62" fmla="+- 0 760 753"/>
              <a:gd name="T63" fmla="*/ 760 h 701"/>
              <a:gd name="T64" fmla="+- 0 6142 5792"/>
              <a:gd name="T65" fmla="*/ T64 w 701"/>
              <a:gd name="T66" fmla="+- 0 753 753"/>
              <a:gd name="T67" fmla="*/ 753 h 701"/>
              <a:gd name="T68" fmla="+- 0 6072 5792"/>
              <a:gd name="T69" fmla="*/ T68 w 701"/>
              <a:gd name="T70" fmla="+- 0 760 753"/>
              <a:gd name="T71" fmla="*/ 760 h 701"/>
              <a:gd name="T72" fmla="+- 0 6006 5792"/>
              <a:gd name="T73" fmla="*/ T72 w 701"/>
              <a:gd name="T74" fmla="+- 0 781 753"/>
              <a:gd name="T75" fmla="*/ 781 h 701"/>
              <a:gd name="T76" fmla="+- 0 5946 5792"/>
              <a:gd name="T77" fmla="*/ T76 w 701"/>
              <a:gd name="T78" fmla="+- 0 813 753"/>
              <a:gd name="T79" fmla="*/ 813 h 701"/>
              <a:gd name="T80" fmla="+- 0 5894 5792"/>
              <a:gd name="T81" fmla="*/ T80 w 701"/>
              <a:gd name="T82" fmla="+- 0 856 753"/>
              <a:gd name="T83" fmla="*/ 856 h 701"/>
              <a:gd name="T84" fmla="+- 0 5852 5792"/>
              <a:gd name="T85" fmla="*/ T84 w 701"/>
              <a:gd name="T86" fmla="+- 0 908 753"/>
              <a:gd name="T87" fmla="*/ 908 h 701"/>
              <a:gd name="T88" fmla="+- 0 5819 5792"/>
              <a:gd name="T89" fmla="*/ T88 w 701"/>
              <a:gd name="T90" fmla="+- 0 967 753"/>
              <a:gd name="T91" fmla="*/ 967 h 701"/>
              <a:gd name="T92" fmla="+- 0 5799 5792"/>
              <a:gd name="T93" fmla="*/ T92 w 701"/>
              <a:gd name="T94" fmla="+- 0 1033 753"/>
              <a:gd name="T95" fmla="*/ 1033 h 701"/>
              <a:gd name="T96" fmla="+- 0 5792 5792"/>
              <a:gd name="T97" fmla="*/ T96 w 701"/>
              <a:gd name="T98" fmla="+- 0 1103 753"/>
              <a:gd name="T99" fmla="*/ 1103 h 701"/>
              <a:gd name="T100" fmla="+- 0 5799 5792"/>
              <a:gd name="T101" fmla="*/ T100 w 701"/>
              <a:gd name="T102" fmla="+- 0 1174 753"/>
              <a:gd name="T103" fmla="*/ 1174 h 701"/>
              <a:gd name="T104" fmla="+- 0 5819 5792"/>
              <a:gd name="T105" fmla="*/ T104 w 701"/>
              <a:gd name="T106" fmla="+- 0 1240 753"/>
              <a:gd name="T107" fmla="*/ 1240 h 701"/>
              <a:gd name="T108" fmla="+- 0 5852 5792"/>
              <a:gd name="T109" fmla="*/ T108 w 701"/>
              <a:gd name="T110" fmla="+- 0 1299 753"/>
              <a:gd name="T111" fmla="*/ 1299 h 701"/>
              <a:gd name="T112" fmla="+- 0 5894 5792"/>
              <a:gd name="T113" fmla="*/ T112 w 701"/>
              <a:gd name="T114" fmla="+- 0 1351 753"/>
              <a:gd name="T115" fmla="*/ 1351 h 701"/>
              <a:gd name="T116" fmla="+- 0 5946 5792"/>
              <a:gd name="T117" fmla="*/ T116 w 701"/>
              <a:gd name="T118" fmla="+- 0 1394 753"/>
              <a:gd name="T119" fmla="*/ 1394 h 701"/>
              <a:gd name="T120" fmla="+- 0 6006 5792"/>
              <a:gd name="T121" fmla="*/ T120 w 701"/>
              <a:gd name="T122" fmla="+- 0 1426 753"/>
              <a:gd name="T123" fmla="*/ 1426 h 701"/>
              <a:gd name="T124" fmla="+- 0 6072 5792"/>
              <a:gd name="T125" fmla="*/ T124 w 701"/>
              <a:gd name="T126" fmla="+- 0 1446 753"/>
              <a:gd name="T127" fmla="*/ 1446 h 701"/>
              <a:gd name="T128" fmla="+- 0 6142 5792"/>
              <a:gd name="T129" fmla="*/ T128 w 701"/>
              <a:gd name="T130" fmla="+- 0 1454 753"/>
              <a:gd name="T131" fmla="*/ 1454 h 7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Lst>
            <a:rect l="0" t="0" r="r" b="b"/>
            <a:pathLst>
              <a:path w="701" h="701">
                <a:moveTo>
                  <a:pt x="350" y="701"/>
                </a:moveTo>
                <a:lnTo>
                  <a:pt x="421" y="693"/>
                </a:lnTo>
                <a:lnTo>
                  <a:pt x="486" y="673"/>
                </a:lnTo>
                <a:lnTo>
                  <a:pt x="546" y="641"/>
                </a:lnTo>
                <a:lnTo>
                  <a:pt x="598" y="598"/>
                </a:lnTo>
                <a:lnTo>
                  <a:pt x="640" y="546"/>
                </a:lnTo>
                <a:lnTo>
                  <a:pt x="673" y="487"/>
                </a:lnTo>
                <a:lnTo>
                  <a:pt x="693" y="421"/>
                </a:lnTo>
                <a:lnTo>
                  <a:pt x="700" y="350"/>
                </a:lnTo>
                <a:lnTo>
                  <a:pt x="693" y="280"/>
                </a:lnTo>
                <a:lnTo>
                  <a:pt x="673" y="214"/>
                </a:lnTo>
                <a:lnTo>
                  <a:pt x="640" y="155"/>
                </a:lnTo>
                <a:lnTo>
                  <a:pt x="598" y="103"/>
                </a:lnTo>
                <a:lnTo>
                  <a:pt x="546" y="60"/>
                </a:lnTo>
                <a:lnTo>
                  <a:pt x="486" y="28"/>
                </a:lnTo>
                <a:lnTo>
                  <a:pt x="421" y="7"/>
                </a:lnTo>
                <a:lnTo>
                  <a:pt x="350" y="0"/>
                </a:lnTo>
                <a:lnTo>
                  <a:pt x="280" y="7"/>
                </a:lnTo>
                <a:lnTo>
                  <a:pt x="214" y="28"/>
                </a:lnTo>
                <a:lnTo>
                  <a:pt x="154" y="60"/>
                </a:lnTo>
                <a:lnTo>
                  <a:pt x="102" y="103"/>
                </a:lnTo>
                <a:lnTo>
                  <a:pt x="60" y="155"/>
                </a:lnTo>
                <a:lnTo>
                  <a:pt x="27" y="214"/>
                </a:lnTo>
                <a:lnTo>
                  <a:pt x="7" y="280"/>
                </a:lnTo>
                <a:lnTo>
                  <a:pt x="0" y="350"/>
                </a:lnTo>
                <a:lnTo>
                  <a:pt x="7" y="421"/>
                </a:lnTo>
                <a:lnTo>
                  <a:pt x="27" y="487"/>
                </a:lnTo>
                <a:lnTo>
                  <a:pt x="60" y="546"/>
                </a:lnTo>
                <a:lnTo>
                  <a:pt x="102" y="598"/>
                </a:lnTo>
                <a:lnTo>
                  <a:pt x="154" y="641"/>
                </a:lnTo>
                <a:lnTo>
                  <a:pt x="214" y="673"/>
                </a:lnTo>
                <a:lnTo>
                  <a:pt x="280" y="693"/>
                </a:lnTo>
                <a:lnTo>
                  <a:pt x="350" y="701"/>
                </a:lnTo>
                <a:close/>
              </a:path>
            </a:pathLst>
          </a:custGeom>
          <a:noFill/>
          <a:ln w="9982">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pic>
        <xdr:nvPicPr>
          <xdr:cNvPr id="62" name="Picture 61">
            <a:extLst>
              <a:ext uri="{FF2B5EF4-FFF2-40B4-BE49-F238E27FC236}">
                <a16:creationId xmlns:a16="http://schemas.microsoft.com/office/drawing/2014/main" id="{EAFACA7A-5B0E-48A3-ABD8-E570D56C13F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20" y="907"/>
            <a:ext cx="252" cy="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3" name="Freeform 99">
            <a:extLst>
              <a:ext uri="{FF2B5EF4-FFF2-40B4-BE49-F238E27FC236}">
                <a16:creationId xmlns:a16="http://schemas.microsoft.com/office/drawing/2014/main" id="{04E587C3-E043-48D3-A6BB-906BCEADC0EF}"/>
              </a:ext>
            </a:extLst>
          </xdr:cNvPr>
          <xdr:cNvSpPr>
            <a:spLocks/>
          </xdr:cNvSpPr>
        </xdr:nvSpPr>
        <xdr:spPr bwMode="auto">
          <a:xfrm>
            <a:off x="7833" y="753"/>
            <a:ext cx="701" cy="701"/>
          </a:xfrm>
          <a:custGeom>
            <a:avLst/>
            <a:gdLst>
              <a:gd name="T0" fmla="+- 0 8183 7833"/>
              <a:gd name="T1" fmla="*/ T0 w 701"/>
              <a:gd name="T2" fmla="+- 0 1454 753"/>
              <a:gd name="T3" fmla="*/ 1454 h 701"/>
              <a:gd name="T4" fmla="+- 0 8254 7833"/>
              <a:gd name="T5" fmla="*/ T4 w 701"/>
              <a:gd name="T6" fmla="+- 0 1446 753"/>
              <a:gd name="T7" fmla="*/ 1446 h 701"/>
              <a:gd name="T8" fmla="+- 0 8320 7833"/>
              <a:gd name="T9" fmla="*/ T8 w 701"/>
              <a:gd name="T10" fmla="+- 0 1426 753"/>
              <a:gd name="T11" fmla="*/ 1426 h 701"/>
              <a:gd name="T12" fmla="+- 0 8379 7833"/>
              <a:gd name="T13" fmla="*/ T12 w 701"/>
              <a:gd name="T14" fmla="+- 0 1394 753"/>
              <a:gd name="T15" fmla="*/ 1394 h 701"/>
              <a:gd name="T16" fmla="+- 0 8431 7833"/>
              <a:gd name="T17" fmla="*/ T16 w 701"/>
              <a:gd name="T18" fmla="+- 0 1351 753"/>
              <a:gd name="T19" fmla="*/ 1351 h 701"/>
              <a:gd name="T20" fmla="+- 0 8474 7833"/>
              <a:gd name="T21" fmla="*/ T20 w 701"/>
              <a:gd name="T22" fmla="+- 0 1299 753"/>
              <a:gd name="T23" fmla="*/ 1299 h 701"/>
              <a:gd name="T24" fmla="+- 0 8506 7833"/>
              <a:gd name="T25" fmla="*/ T24 w 701"/>
              <a:gd name="T26" fmla="+- 0 1240 753"/>
              <a:gd name="T27" fmla="*/ 1240 h 701"/>
              <a:gd name="T28" fmla="+- 0 8527 7833"/>
              <a:gd name="T29" fmla="*/ T28 w 701"/>
              <a:gd name="T30" fmla="+- 0 1174 753"/>
              <a:gd name="T31" fmla="*/ 1174 h 701"/>
              <a:gd name="T32" fmla="+- 0 8534 7833"/>
              <a:gd name="T33" fmla="*/ T32 w 701"/>
              <a:gd name="T34" fmla="+- 0 1103 753"/>
              <a:gd name="T35" fmla="*/ 1103 h 701"/>
              <a:gd name="T36" fmla="+- 0 8527 7833"/>
              <a:gd name="T37" fmla="*/ T36 w 701"/>
              <a:gd name="T38" fmla="+- 0 1033 753"/>
              <a:gd name="T39" fmla="*/ 1033 h 701"/>
              <a:gd name="T40" fmla="+- 0 8506 7833"/>
              <a:gd name="T41" fmla="*/ T40 w 701"/>
              <a:gd name="T42" fmla="+- 0 967 753"/>
              <a:gd name="T43" fmla="*/ 967 h 701"/>
              <a:gd name="T44" fmla="+- 0 8474 7833"/>
              <a:gd name="T45" fmla="*/ T44 w 701"/>
              <a:gd name="T46" fmla="+- 0 908 753"/>
              <a:gd name="T47" fmla="*/ 908 h 701"/>
              <a:gd name="T48" fmla="+- 0 8431 7833"/>
              <a:gd name="T49" fmla="*/ T48 w 701"/>
              <a:gd name="T50" fmla="+- 0 856 753"/>
              <a:gd name="T51" fmla="*/ 856 h 701"/>
              <a:gd name="T52" fmla="+- 0 8379 7833"/>
              <a:gd name="T53" fmla="*/ T52 w 701"/>
              <a:gd name="T54" fmla="+- 0 813 753"/>
              <a:gd name="T55" fmla="*/ 813 h 701"/>
              <a:gd name="T56" fmla="+- 0 8320 7833"/>
              <a:gd name="T57" fmla="*/ T56 w 701"/>
              <a:gd name="T58" fmla="+- 0 781 753"/>
              <a:gd name="T59" fmla="*/ 781 h 701"/>
              <a:gd name="T60" fmla="+- 0 8254 7833"/>
              <a:gd name="T61" fmla="*/ T60 w 701"/>
              <a:gd name="T62" fmla="+- 0 760 753"/>
              <a:gd name="T63" fmla="*/ 760 h 701"/>
              <a:gd name="T64" fmla="+- 0 8183 7833"/>
              <a:gd name="T65" fmla="*/ T64 w 701"/>
              <a:gd name="T66" fmla="+- 0 753 753"/>
              <a:gd name="T67" fmla="*/ 753 h 701"/>
              <a:gd name="T68" fmla="+- 0 8113 7833"/>
              <a:gd name="T69" fmla="*/ T68 w 701"/>
              <a:gd name="T70" fmla="+- 0 760 753"/>
              <a:gd name="T71" fmla="*/ 760 h 701"/>
              <a:gd name="T72" fmla="+- 0 8047 7833"/>
              <a:gd name="T73" fmla="*/ T72 w 701"/>
              <a:gd name="T74" fmla="+- 0 781 753"/>
              <a:gd name="T75" fmla="*/ 781 h 701"/>
              <a:gd name="T76" fmla="+- 0 7988 7833"/>
              <a:gd name="T77" fmla="*/ T76 w 701"/>
              <a:gd name="T78" fmla="+- 0 813 753"/>
              <a:gd name="T79" fmla="*/ 813 h 701"/>
              <a:gd name="T80" fmla="+- 0 7936 7833"/>
              <a:gd name="T81" fmla="*/ T80 w 701"/>
              <a:gd name="T82" fmla="+- 0 856 753"/>
              <a:gd name="T83" fmla="*/ 856 h 701"/>
              <a:gd name="T84" fmla="+- 0 7893 7833"/>
              <a:gd name="T85" fmla="*/ T84 w 701"/>
              <a:gd name="T86" fmla="+- 0 908 753"/>
              <a:gd name="T87" fmla="*/ 908 h 701"/>
              <a:gd name="T88" fmla="+- 0 7861 7833"/>
              <a:gd name="T89" fmla="*/ T88 w 701"/>
              <a:gd name="T90" fmla="+- 0 967 753"/>
              <a:gd name="T91" fmla="*/ 967 h 701"/>
              <a:gd name="T92" fmla="+- 0 7840 7833"/>
              <a:gd name="T93" fmla="*/ T92 w 701"/>
              <a:gd name="T94" fmla="+- 0 1033 753"/>
              <a:gd name="T95" fmla="*/ 1033 h 701"/>
              <a:gd name="T96" fmla="+- 0 7833 7833"/>
              <a:gd name="T97" fmla="*/ T96 w 701"/>
              <a:gd name="T98" fmla="+- 0 1103 753"/>
              <a:gd name="T99" fmla="*/ 1103 h 701"/>
              <a:gd name="T100" fmla="+- 0 7840 7833"/>
              <a:gd name="T101" fmla="*/ T100 w 701"/>
              <a:gd name="T102" fmla="+- 0 1174 753"/>
              <a:gd name="T103" fmla="*/ 1174 h 701"/>
              <a:gd name="T104" fmla="+- 0 7861 7833"/>
              <a:gd name="T105" fmla="*/ T104 w 701"/>
              <a:gd name="T106" fmla="+- 0 1240 753"/>
              <a:gd name="T107" fmla="*/ 1240 h 701"/>
              <a:gd name="T108" fmla="+- 0 7893 7833"/>
              <a:gd name="T109" fmla="*/ T108 w 701"/>
              <a:gd name="T110" fmla="+- 0 1299 753"/>
              <a:gd name="T111" fmla="*/ 1299 h 701"/>
              <a:gd name="T112" fmla="+- 0 7936 7833"/>
              <a:gd name="T113" fmla="*/ T112 w 701"/>
              <a:gd name="T114" fmla="+- 0 1351 753"/>
              <a:gd name="T115" fmla="*/ 1351 h 701"/>
              <a:gd name="T116" fmla="+- 0 7988 7833"/>
              <a:gd name="T117" fmla="*/ T116 w 701"/>
              <a:gd name="T118" fmla="+- 0 1394 753"/>
              <a:gd name="T119" fmla="*/ 1394 h 701"/>
              <a:gd name="T120" fmla="+- 0 8047 7833"/>
              <a:gd name="T121" fmla="*/ T120 w 701"/>
              <a:gd name="T122" fmla="+- 0 1426 753"/>
              <a:gd name="T123" fmla="*/ 1426 h 701"/>
              <a:gd name="T124" fmla="+- 0 8113 7833"/>
              <a:gd name="T125" fmla="*/ T124 w 701"/>
              <a:gd name="T126" fmla="+- 0 1446 753"/>
              <a:gd name="T127" fmla="*/ 1446 h 701"/>
              <a:gd name="T128" fmla="+- 0 8183 7833"/>
              <a:gd name="T129" fmla="*/ T128 w 701"/>
              <a:gd name="T130" fmla="+- 0 1454 753"/>
              <a:gd name="T131" fmla="*/ 1454 h 7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Lst>
            <a:rect l="0" t="0" r="r" b="b"/>
            <a:pathLst>
              <a:path w="701" h="701">
                <a:moveTo>
                  <a:pt x="350" y="701"/>
                </a:moveTo>
                <a:lnTo>
                  <a:pt x="421" y="693"/>
                </a:lnTo>
                <a:lnTo>
                  <a:pt x="487" y="673"/>
                </a:lnTo>
                <a:lnTo>
                  <a:pt x="546" y="641"/>
                </a:lnTo>
                <a:lnTo>
                  <a:pt x="598" y="598"/>
                </a:lnTo>
                <a:lnTo>
                  <a:pt x="641" y="546"/>
                </a:lnTo>
                <a:lnTo>
                  <a:pt x="673" y="487"/>
                </a:lnTo>
                <a:lnTo>
                  <a:pt x="694" y="421"/>
                </a:lnTo>
                <a:lnTo>
                  <a:pt x="701" y="350"/>
                </a:lnTo>
                <a:lnTo>
                  <a:pt x="694" y="280"/>
                </a:lnTo>
                <a:lnTo>
                  <a:pt x="673" y="214"/>
                </a:lnTo>
                <a:lnTo>
                  <a:pt x="641" y="155"/>
                </a:lnTo>
                <a:lnTo>
                  <a:pt x="598" y="103"/>
                </a:lnTo>
                <a:lnTo>
                  <a:pt x="546" y="60"/>
                </a:lnTo>
                <a:lnTo>
                  <a:pt x="487" y="28"/>
                </a:lnTo>
                <a:lnTo>
                  <a:pt x="421" y="7"/>
                </a:lnTo>
                <a:lnTo>
                  <a:pt x="350" y="0"/>
                </a:lnTo>
                <a:lnTo>
                  <a:pt x="280" y="7"/>
                </a:lnTo>
                <a:lnTo>
                  <a:pt x="214" y="28"/>
                </a:lnTo>
                <a:lnTo>
                  <a:pt x="155" y="60"/>
                </a:lnTo>
                <a:lnTo>
                  <a:pt x="103" y="103"/>
                </a:lnTo>
                <a:lnTo>
                  <a:pt x="60" y="155"/>
                </a:lnTo>
                <a:lnTo>
                  <a:pt x="28" y="214"/>
                </a:lnTo>
                <a:lnTo>
                  <a:pt x="7" y="280"/>
                </a:lnTo>
                <a:lnTo>
                  <a:pt x="0" y="350"/>
                </a:lnTo>
                <a:lnTo>
                  <a:pt x="7" y="421"/>
                </a:lnTo>
                <a:lnTo>
                  <a:pt x="28" y="487"/>
                </a:lnTo>
                <a:lnTo>
                  <a:pt x="60" y="546"/>
                </a:lnTo>
                <a:lnTo>
                  <a:pt x="103" y="598"/>
                </a:lnTo>
                <a:lnTo>
                  <a:pt x="155" y="641"/>
                </a:lnTo>
                <a:lnTo>
                  <a:pt x="214" y="673"/>
                </a:lnTo>
                <a:lnTo>
                  <a:pt x="280" y="693"/>
                </a:lnTo>
                <a:lnTo>
                  <a:pt x="350" y="701"/>
                </a:lnTo>
                <a:close/>
              </a:path>
            </a:pathLst>
          </a:custGeom>
          <a:noFill/>
          <a:ln w="9982">
            <a:solidFill>
              <a:srgbClr val="00AFA9"/>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AU"/>
          </a:p>
        </xdr:txBody>
      </xdr:sp>
      <xdr:pic>
        <xdr:nvPicPr>
          <xdr:cNvPr id="64" name="Picture 63">
            <a:extLst>
              <a:ext uri="{FF2B5EF4-FFF2-40B4-BE49-F238E27FC236}">
                <a16:creationId xmlns:a16="http://schemas.microsoft.com/office/drawing/2014/main" id="{2421A981-9B64-4EDE-AFDF-5B4D064B0F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84" y="904"/>
            <a:ext cx="398" cy="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5" name="Text Box 97">
            <a:extLst>
              <a:ext uri="{FF2B5EF4-FFF2-40B4-BE49-F238E27FC236}">
                <a16:creationId xmlns:a16="http://schemas.microsoft.com/office/drawing/2014/main" id="{4C86BE12-ABF3-4F0F-8BDE-623550484823}"/>
              </a:ext>
            </a:extLst>
          </xdr:cNvPr>
          <xdr:cNvSpPr txBox="1">
            <a:spLocks noChangeArrowheads="1"/>
          </xdr:cNvSpPr>
        </xdr:nvSpPr>
        <xdr:spPr bwMode="auto">
          <a:xfrm>
            <a:off x="7365" y="1642"/>
            <a:ext cx="1657" cy="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3220" marR="198755" indent="-113665">
              <a:lnSpc>
                <a:spcPct val="97000"/>
              </a:lnSpc>
              <a:spcBef>
                <a:spcPts val="65"/>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Rate energy is used</a:t>
            </a:r>
            <a:endParaRPr lang="en-AU" sz="1100">
              <a:effectLst/>
              <a:latin typeface="Arial Unicode MS" panose="020B0604020202020204" pitchFamily="34" charset="-128"/>
              <a:ea typeface="Arial Unicode MS" panose="020B0604020202020204" pitchFamily="34" charset="-128"/>
            </a:endParaRPr>
          </a:p>
          <a:p>
            <a:pPr marR="20955" indent="104140">
              <a:lnSpc>
                <a:spcPct val="97000"/>
              </a:lnSpc>
              <a:spcBef>
                <a:spcPts val="570"/>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Maximum demand at a point in time</a:t>
            </a:r>
            <a:r>
              <a:rPr lang="en-US" sz="750" b="1" spc="65">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 </a:t>
            </a:r>
            <a:r>
              <a:rPr lang="en-US" sz="750" b="1" spc="-15">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(kVA)</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66" name="Text Box 96">
            <a:extLst>
              <a:ext uri="{FF2B5EF4-FFF2-40B4-BE49-F238E27FC236}">
                <a16:creationId xmlns:a16="http://schemas.microsoft.com/office/drawing/2014/main" id="{9159973B-7259-486B-BD80-3B00A7F5B523}"/>
              </a:ext>
            </a:extLst>
          </xdr:cNvPr>
          <xdr:cNvSpPr txBox="1">
            <a:spLocks noChangeArrowheads="1"/>
          </xdr:cNvSpPr>
        </xdr:nvSpPr>
        <xdr:spPr bwMode="auto">
          <a:xfrm>
            <a:off x="5516" y="1642"/>
            <a:ext cx="1272" cy="1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8585" marR="120015" algn="ctr">
              <a:lnSpc>
                <a:spcPct val="97000"/>
              </a:lnSpc>
              <a:spcBef>
                <a:spcPts val="65"/>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Amount of energy used</a:t>
            </a:r>
            <a:endParaRPr lang="en-AU" sz="1100">
              <a:effectLst/>
              <a:latin typeface="Arial Unicode MS" panose="020B0604020202020204" pitchFamily="34" charset="-128"/>
              <a:ea typeface="Arial Unicode MS" panose="020B0604020202020204" pitchFamily="34" charset="-128"/>
            </a:endParaRPr>
          </a:p>
          <a:p>
            <a:pPr marR="11430" algn="ctr">
              <a:lnSpc>
                <a:spcPct val="97000"/>
              </a:lnSpc>
              <a:spcBef>
                <a:spcPts val="570"/>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Cost per unit of energy</a:t>
            </a:r>
            <a:r>
              <a:rPr lang="en-US" sz="750" b="1" spc="-75">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 </a:t>
            </a: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we</a:t>
            </a:r>
            <a:r>
              <a:rPr lang="en-US" sz="750" b="1" spc="-75">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 </a:t>
            </a: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deliver to you</a:t>
            </a:r>
            <a:r>
              <a:rPr lang="en-US" sz="750" b="1" spc="-40">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 </a:t>
            </a: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(kWh)</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67" name="Text Box 95">
            <a:extLst>
              <a:ext uri="{FF2B5EF4-FFF2-40B4-BE49-F238E27FC236}">
                <a16:creationId xmlns:a16="http://schemas.microsoft.com/office/drawing/2014/main" id="{5B1467DD-A51F-4623-B4DD-C5A290D07E45}"/>
              </a:ext>
            </a:extLst>
          </xdr:cNvPr>
          <xdr:cNvSpPr txBox="1">
            <a:spLocks noChangeArrowheads="1"/>
          </xdr:cNvSpPr>
        </xdr:nvSpPr>
        <xdr:spPr bwMode="auto">
          <a:xfrm>
            <a:off x="3494" y="1642"/>
            <a:ext cx="1232" cy="1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5245" indent="119380">
              <a:lnSpc>
                <a:spcPct val="97000"/>
              </a:lnSpc>
              <a:spcBef>
                <a:spcPts val="65"/>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Ability to receive energy</a:t>
            </a:r>
            <a:endParaRPr lang="en-AU" sz="1100">
              <a:effectLst/>
              <a:latin typeface="Arial Unicode MS" panose="020B0604020202020204" pitchFamily="34" charset="-128"/>
              <a:ea typeface="Arial Unicode MS" panose="020B0604020202020204" pitchFamily="34" charset="-128"/>
            </a:endParaRPr>
          </a:p>
          <a:p>
            <a:pPr marR="11430" indent="26035" algn="just">
              <a:lnSpc>
                <a:spcPct val="97000"/>
              </a:lnSpc>
              <a:spcBef>
                <a:spcPts val="570"/>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Cost per day for being connected to the network</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68" name="Text Box 94">
            <a:extLst>
              <a:ext uri="{FF2B5EF4-FFF2-40B4-BE49-F238E27FC236}">
                <a16:creationId xmlns:a16="http://schemas.microsoft.com/office/drawing/2014/main" id="{A5072194-50F6-4685-ABFB-EFBCEEB17EED}"/>
              </a:ext>
            </a:extLst>
          </xdr:cNvPr>
          <xdr:cNvSpPr txBox="1">
            <a:spLocks noChangeArrowheads="1"/>
          </xdr:cNvSpPr>
        </xdr:nvSpPr>
        <xdr:spPr bwMode="auto">
          <a:xfrm>
            <a:off x="2116" y="1642"/>
            <a:ext cx="778"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Bef>
                <a:spcPts val="50"/>
              </a:spcBef>
              <a:spcAft>
                <a:spcPts val="0"/>
              </a:spcAft>
            </a:pPr>
            <a:r>
              <a:rPr lang="en-US" sz="750" b="1">
                <a:solidFill>
                  <a:srgbClr val="00AFA9"/>
                </a:solidFill>
                <a:effectLst/>
                <a:latin typeface="Calibri" panose="020F0502020204030204" pitchFamily="34" charset="0"/>
                <a:ea typeface="Arial Unicode MS" panose="020B0604020202020204" pitchFamily="34" charset="-128"/>
                <a:cs typeface="Arial Unicode MS" panose="020B0604020202020204" pitchFamily="34" charset="-128"/>
              </a:rPr>
              <a:t>What is it?</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69" name="Text Box 93">
            <a:extLst>
              <a:ext uri="{FF2B5EF4-FFF2-40B4-BE49-F238E27FC236}">
                <a16:creationId xmlns:a16="http://schemas.microsoft.com/office/drawing/2014/main" id="{F3A968C9-8944-461A-A5C5-46B7172A4FF1}"/>
              </a:ext>
            </a:extLst>
          </xdr:cNvPr>
          <xdr:cNvSpPr txBox="1">
            <a:spLocks noChangeArrowheads="1"/>
          </xdr:cNvSpPr>
        </xdr:nvSpPr>
        <xdr:spPr bwMode="auto">
          <a:xfrm>
            <a:off x="7743" y="394"/>
            <a:ext cx="901" cy="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435"/>
              </a:lnSpc>
              <a:spcAft>
                <a:spcPts val="0"/>
              </a:spcAft>
            </a:pPr>
            <a:r>
              <a:rPr lang="en-US" sz="1100">
                <a:solidFill>
                  <a:srgbClr val="00AFA9"/>
                </a:solidFill>
                <a:effectLst/>
                <a:latin typeface="Arial Unicode MS" panose="020B0604020202020204" pitchFamily="34" charset="-128"/>
                <a:ea typeface="Arial Unicode MS" panose="020B0604020202020204" pitchFamily="34" charset="-128"/>
              </a:rPr>
              <a:t>Demand</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70" name="Text Box 92">
            <a:extLst>
              <a:ext uri="{FF2B5EF4-FFF2-40B4-BE49-F238E27FC236}">
                <a16:creationId xmlns:a16="http://schemas.microsoft.com/office/drawing/2014/main" id="{5EB0206C-394F-4C44-B451-2DFCA5A11DC4}"/>
              </a:ext>
            </a:extLst>
          </xdr:cNvPr>
          <xdr:cNvSpPr txBox="1">
            <a:spLocks noChangeArrowheads="1"/>
          </xdr:cNvSpPr>
        </xdr:nvSpPr>
        <xdr:spPr bwMode="auto">
          <a:xfrm>
            <a:off x="5784" y="394"/>
            <a:ext cx="737" cy="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435"/>
              </a:lnSpc>
              <a:spcAft>
                <a:spcPts val="0"/>
              </a:spcAft>
            </a:pPr>
            <a:r>
              <a:rPr lang="en-US" sz="1100">
                <a:solidFill>
                  <a:srgbClr val="00AFA9"/>
                </a:solidFill>
                <a:effectLst/>
                <a:latin typeface="Arial Unicode MS" panose="020B0604020202020204" pitchFamily="34" charset="-128"/>
                <a:ea typeface="Arial Unicode MS" panose="020B0604020202020204" pitchFamily="34" charset="-128"/>
              </a:rPr>
              <a:t>Energy</a:t>
            </a:r>
            <a:endParaRPr lang="en-AU" sz="1100">
              <a:effectLst/>
              <a:latin typeface="Arial Unicode MS" panose="020B0604020202020204" pitchFamily="34" charset="-128"/>
              <a:ea typeface="Arial Unicode MS" panose="020B0604020202020204" pitchFamily="34" charset="-128"/>
            </a:endParaRPr>
          </a:p>
        </xdr:txBody>
      </xdr:sp>
      <xdr:sp macro="" textlink="">
        <xdr:nvSpPr>
          <xdr:cNvPr id="71" name="Text Box 91">
            <a:extLst>
              <a:ext uri="{FF2B5EF4-FFF2-40B4-BE49-F238E27FC236}">
                <a16:creationId xmlns:a16="http://schemas.microsoft.com/office/drawing/2014/main" id="{C05DC6EF-F799-4D1C-9C1E-E77B05F87B14}"/>
              </a:ext>
            </a:extLst>
          </xdr:cNvPr>
          <xdr:cNvSpPr txBox="1">
            <a:spLocks noChangeArrowheads="1"/>
          </xdr:cNvSpPr>
        </xdr:nvSpPr>
        <xdr:spPr bwMode="auto">
          <a:xfrm>
            <a:off x="3736" y="394"/>
            <a:ext cx="749" cy="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435"/>
              </a:lnSpc>
              <a:spcAft>
                <a:spcPts val="0"/>
              </a:spcAft>
            </a:pPr>
            <a:r>
              <a:rPr lang="en-US" sz="1100">
                <a:solidFill>
                  <a:srgbClr val="00AFA9"/>
                </a:solidFill>
                <a:effectLst/>
                <a:latin typeface="Arial Unicode MS" panose="020B0604020202020204" pitchFamily="34" charset="-128"/>
                <a:ea typeface="Arial Unicode MS" panose="020B0604020202020204" pitchFamily="34" charset="-128"/>
              </a:rPr>
              <a:t>Access</a:t>
            </a:r>
            <a:endParaRPr lang="en-AU" sz="1100">
              <a:effectLst/>
              <a:latin typeface="Arial Unicode MS" panose="020B0604020202020204" pitchFamily="34" charset="-128"/>
              <a:ea typeface="Arial Unicode MS" panose="020B0604020202020204" pitchFamily="34" charset="-128"/>
            </a:endParaRPr>
          </a:p>
        </xdr:txBody>
      </xdr:sp>
    </xdr:grpSp>
    <xdr:clientData/>
  </xdr:twoCellAnchor>
  <xdr:twoCellAnchor editAs="oneCell">
    <xdr:from>
      <xdr:col>3</xdr:col>
      <xdr:colOff>0</xdr:colOff>
      <xdr:row>108</xdr:row>
      <xdr:rowOff>0</xdr:rowOff>
    </xdr:from>
    <xdr:to>
      <xdr:col>10</xdr:col>
      <xdr:colOff>17780</xdr:colOff>
      <xdr:row>128</xdr:row>
      <xdr:rowOff>113665</xdr:rowOff>
    </xdr:to>
    <xdr:pic>
      <xdr:nvPicPr>
        <xdr:cNvPr id="72" name="image17.jpeg">
          <a:extLst>
            <a:ext uri="{FF2B5EF4-FFF2-40B4-BE49-F238E27FC236}">
              <a16:creationId xmlns:a16="http://schemas.microsoft.com/office/drawing/2014/main" id="{6522BA58-B153-429C-BADB-EC5B99E24EDC}"/>
            </a:ext>
          </a:extLst>
        </xdr:cNvPr>
        <xdr:cNvPicPr/>
      </xdr:nvPicPr>
      <xdr:blipFill>
        <a:blip xmlns:r="http://schemas.openxmlformats.org/officeDocument/2006/relationships" r:embed="rId10" cstate="print"/>
        <a:stretch>
          <a:fillRect/>
        </a:stretch>
      </xdr:blipFill>
      <xdr:spPr>
        <a:xfrm>
          <a:off x="714375" y="19297650"/>
          <a:ext cx="5551805" cy="3447415"/>
        </a:xfrm>
        <a:prstGeom prst="rect">
          <a:avLst/>
        </a:prstGeom>
      </xdr:spPr>
    </xdr:pic>
    <xdr:clientData/>
  </xdr:twoCellAnchor>
  <xdr:twoCellAnchor editAs="oneCell">
    <xdr:from>
      <xdr:col>3</xdr:col>
      <xdr:colOff>0</xdr:colOff>
      <xdr:row>220</xdr:row>
      <xdr:rowOff>0</xdr:rowOff>
    </xdr:from>
    <xdr:to>
      <xdr:col>10</xdr:col>
      <xdr:colOff>635</xdr:colOff>
      <xdr:row>241</xdr:row>
      <xdr:rowOff>64452</xdr:rowOff>
    </xdr:to>
    <xdr:pic>
      <xdr:nvPicPr>
        <xdr:cNvPr id="73" name="image20.jpeg">
          <a:extLst>
            <a:ext uri="{FF2B5EF4-FFF2-40B4-BE49-F238E27FC236}">
              <a16:creationId xmlns:a16="http://schemas.microsoft.com/office/drawing/2014/main" id="{3CFF6AE8-CD8B-46A8-B1E3-DE80F8DFEBC0}"/>
            </a:ext>
          </a:extLst>
        </xdr:cNvPr>
        <xdr:cNvPicPr/>
      </xdr:nvPicPr>
      <xdr:blipFill>
        <a:blip xmlns:r="http://schemas.openxmlformats.org/officeDocument/2006/relationships" r:embed="rId11" cstate="print"/>
        <a:stretch>
          <a:fillRect/>
        </a:stretch>
      </xdr:blipFill>
      <xdr:spPr>
        <a:xfrm>
          <a:off x="714375" y="47463075"/>
          <a:ext cx="5534660" cy="3564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695325</xdr:colOff>
      <xdr:row>7</xdr:row>
      <xdr:rowOff>9525</xdr:rowOff>
    </xdr:from>
    <xdr:to>
      <xdr:col>11</xdr:col>
      <xdr:colOff>371475</xdr:colOff>
      <xdr:row>19</xdr:row>
      <xdr:rowOff>104775</xdr:rowOff>
    </xdr:to>
    <xdr:sp macro="" textlink="">
      <xdr:nvSpPr>
        <xdr:cNvPr id="2" name="Right Arrow 1">
          <a:extLst>
            <a:ext uri="{FF2B5EF4-FFF2-40B4-BE49-F238E27FC236}">
              <a16:creationId xmlns:a16="http://schemas.microsoft.com/office/drawing/2014/main" id="{00000000-0008-0000-0700-000002000000}"/>
            </a:ext>
          </a:extLst>
        </xdr:cNvPr>
        <xdr:cNvSpPr/>
      </xdr:nvSpPr>
      <xdr:spPr>
        <a:xfrm>
          <a:off x="1438275" y="1247775"/>
          <a:ext cx="5924550" cy="2038350"/>
        </a:xfrm>
        <a:prstGeom prst="rightArrow">
          <a:avLst/>
        </a:prstGeom>
        <a:solidFill>
          <a:srgbClr val="2A3D6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t>The following section contains the</a:t>
          </a:r>
          <a:r>
            <a:rPr lang="en-AU" sz="1600" baseline="0"/>
            <a:t> charts &amp; tables for the revised regulatory proposal</a:t>
          </a:r>
          <a:endParaRPr lang="en-AU" sz="16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8</xdr:col>
      <xdr:colOff>490220</xdr:colOff>
      <xdr:row>22</xdr:row>
      <xdr:rowOff>73978</xdr:rowOff>
    </xdr:to>
    <xdr:pic>
      <xdr:nvPicPr>
        <xdr:cNvPr id="2" name="Picture 1">
          <a:extLst>
            <a:ext uri="{FF2B5EF4-FFF2-40B4-BE49-F238E27FC236}">
              <a16:creationId xmlns:a16="http://schemas.microsoft.com/office/drawing/2014/main" id="{5D179E0D-C871-4ACA-B611-AA1F68B0C3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223963"/>
          <a:ext cx="4862195" cy="257429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171451</xdr:colOff>
      <xdr:row>59</xdr:row>
      <xdr:rowOff>133350</xdr:rowOff>
    </xdr:from>
    <xdr:to>
      <xdr:col>8</xdr:col>
      <xdr:colOff>438151</xdr:colOff>
      <xdr:row>74</xdr:row>
      <xdr:rowOff>0</xdr:rowOff>
    </xdr:to>
    <xdr:graphicFrame macro="">
      <xdr:nvGraphicFramePr>
        <xdr:cNvPr id="5" name="Chart 4">
          <a:extLst>
            <a:ext uri="{FF2B5EF4-FFF2-40B4-BE49-F238E27FC236}">
              <a16:creationId xmlns:a16="http://schemas.microsoft.com/office/drawing/2014/main" id="{FCFE02CE-23F4-405A-83CA-6D9E71B69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228600</xdr:colOff>
      <xdr:row>28</xdr:row>
      <xdr:rowOff>13335</xdr:rowOff>
    </xdr:from>
    <xdr:to>
      <xdr:col>7</xdr:col>
      <xdr:colOff>3810</xdr:colOff>
      <xdr:row>44</xdr:row>
      <xdr:rowOff>135255</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68</xdr:row>
      <xdr:rowOff>13335</xdr:rowOff>
    </xdr:from>
    <xdr:to>
      <xdr:col>7</xdr:col>
      <xdr:colOff>3810</xdr:colOff>
      <xdr:row>84</xdr:row>
      <xdr:rowOff>135255</xdr:rowOff>
    </xdr:to>
    <xdr:graphicFrame macro="">
      <xdr:nvGraphicFramePr>
        <xdr:cNvPr id="11" name="Chart 10">
          <a:extLst>
            <a:ext uri="{FF2B5EF4-FFF2-40B4-BE49-F238E27FC236}">
              <a16:creationId xmlns:a16="http://schemas.microsoft.com/office/drawing/2014/main" id="{00000000-0008-0000-2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48</xdr:row>
      <xdr:rowOff>0</xdr:rowOff>
    </xdr:from>
    <xdr:to>
      <xdr:col>7</xdr:col>
      <xdr:colOff>22860</xdr:colOff>
      <xdr:row>64</xdr:row>
      <xdr:rowOff>121920</xdr:rowOff>
    </xdr:to>
    <xdr:graphicFrame macro="">
      <xdr:nvGraphicFramePr>
        <xdr:cNvPr id="21" name="Chart 20">
          <a:extLst>
            <a:ext uri="{FF2B5EF4-FFF2-40B4-BE49-F238E27FC236}">
              <a16:creationId xmlns:a16="http://schemas.microsoft.com/office/drawing/2014/main" id="{00000000-0008-0000-2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xdr:colOff>
      <xdr:row>7</xdr:row>
      <xdr:rowOff>0</xdr:rowOff>
    </xdr:from>
    <xdr:to>
      <xdr:col>8</xdr:col>
      <xdr:colOff>785814</xdr:colOff>
      <xdr:row>23</xdr:row>
      <xdr:rowOff>121920</xdr:rowOff>
    </xdr:to>
    <xdr:graphicFrame macro="">
      <xdr:nvGraphicFramePr>
        <xdr:cNvPr id="9" name="Chart 8">
          <a:extLst>
            <a:ext uri="{FF2B5EF4-FFF2-40B4-BE49-F238E27FC236}">
              <a16:creationId xmlns:a16="http://schemas.microsoft.com/office/drawing/2014/main" id="{C615A9E3-879A-4891-8A0C-DD0CD44B5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228600</xdr:colOff>
      <xdr:row>89</xdr:row>
      <xdr:rowOff>13335</xdr:rowOff>
    </xdr:from>
    <xdr:to>
      <xdr:col>7</xdr:col>
      <xdr:colOff>3810</xdr:colOff>
      <xdr:row>105</xdr:row>
      <xdr:rowOff>135255</xdr:rowOff>
    </xdr:to>
    <xdr:graphicFrame macro="">
      <xdr:nvGraphicFramePr>
        <xdr:cNvPr id="12" name="Chart 11">
          <a:extLst>
            <a:ext uri="{FF2B5EF4-FFF2-40B4-BE49-F238E27FC236}">
              <a16:creationId xmlns:a16="http://schemas.microsoft.com/office/drawing/2014/main" id="{A80BC5E6-4734-4AD4-B3B7-EBB4246B5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78</xdr:row>
      <xdr:rowOff>0</xdr:rowOff>
    </xdr:from>
    <xdr:to>
      <xdr:col>8</xdr:col>
      <xdr:colOff>494982</xdr:colOff>
      <xdr:row>93</xdr:row>
      <xdr:rowOff>18097</xdr:rowOff>
    </xdr:to>
    <xdr:pic>
      <xdr:nvPicPr>
        <xdr:cNvPr id="2" name="Picture 1">
          <a:extLst>
            <a:ext uri="{FF2B5EF4-FFF2-40B4-BE49-F238E27FC236}">
              <a16:creationId xmlns:a16="http://schemas.microsoft.com/office/drawing/2014/main" id="{9897F6ED-8C17-47DA-B3D6-65E610D64979}"/>
            </a:ext>
          </a:extLst>
        </xdr:cNvPr>
        <xdr:cNvPicPr/>
      </xdr:nvPicPr>
      <xdr:blipFill>
        <a:blip xmlns:r="http://schemas.openxmlformats.org/officeDocument/2006/relationships" r:embed="rId1"/>
        <a:stretch>
          <a:fillRect/>
        </a:stretch>
      </xdr:blipFill>
      <xdr:spPr>
        <a:xfrm>
          <a:off x="714375" y="13620750"/>
          <a:ext cx="4862195" cy="2585085"/>
        </a:xfrm>
        <a:prstGeom prst="rect">
          <a:avLst/>
        </a:prstGeom>
      </xdr:spPr>
    </xdr:pic>
    <xdr:clientData/>
  </xdr:twoCellAnchor>
  <xdr:twoCellAnchor>
    <xdr:from>
      <xdr:col>2</xdr:col>
      <xdr:colOff>171451</xdr:colOff>
      <xdr:row>282</xdr:row>
      <xdr:rowOff>133350</xdr:rowOff>
    </xdr:from>
    <xdr:to>
      <xdr:col>8</xdr:col>
      <xdr:colOff>438151</xdr:colOff>
      <xdr:row>297</xdr:row>
      <xdr:rowOff>0</xdr:rowOff>
    </xdr:to>
    <xdr:graphicFrame macro="">
      <xdr:nvGraphicFramePr>
        <xdr:cNvPr id="9" name="Chart 8">
          <a:extLst>
            <a:ext uri="{FF2B5EF4-FFF2-40B4-BE49-F238E27FC236}">
              <a16:creationId xmlns:a16="http://schemas.microsoft.com/office/drawing/2014/main" id="{E815B6DE-38CC-4F3F-B7DB-E125F61C9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95251</xdr:colOff>
      <xdr:row>131</xdr:row>
      <xdr:rowOff>116678</xdr:rowOff>
    </xdr:from>
    <xdr:to>
      <xdr:col>8</xdr:col>
      <xdr:colOff>328613</xdr:colOff>
      <xdr:row>147</xdr:row>
      <xdr:rowOff>23812</xdr:rowOff>
    </xdr:to>
    <xdr:graphicFrame macro="">
      <xdr:nvGraphicFramePr>
        <xdr:cNvPr id="10" name="Chart 9">
          <a:extLst>
            <a:ext uri="{FF2B5EF4-FFF2-40B4-BE49-F238E27FC236}">
              <a16:creationId xmlns:a16="http://schemas.microsoft.com/office/drawing/2014/main" id="{39E7D142-6083-43EC-94B2-DC3399E744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128586</xdr:colOff>
      <xdr:row>149</xdr:row>
      <xdr:rowOff>154781</xdr:rowOff>
    </xdr:from>
    <xdr:to>
      <xdr:col>9</xdr:col>
      <xdr:colOff>223837</xdr:colOff>
      <xdr:row>164</xdr:row>
      <xdr:rowOff>138112</xdr:rowOff>
    </xdr:to>
    <xdr:graphicFrame macro="">
      <xdr:nvGraphicFramePr>
        <xdr:cNvPr id="11" name="Chart 10">
          <a:extLst>
            <a:ext uri="{FF2B5EF4-FFF2-40B4-BE49-F238E27FC236}">
              <a16:creationId xmlns:a16="http://schemas.microsoft.com/office/drawing/2014/main" id="{1AF6796D-CF58-47B3-886B-730E4B076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76198</xdr:colOff>
      <xdr:row>167</xdr:row>
      <xdr:rowOff>109538</xdr:rowOff>
    </xdr:from>
    <xdr:to>
      <xdr:col>10</xdr:col>
      <xdr:colOff>419099</xdr:colOff>
      <xdr:row>183</xdr:row>
      <xdr:rowOff>38100</xdr:rowOff>
    </xdr:to>
    <xdr:graphicFrame macro="">
      <xdr:nvGraphicFramePr>
        <xdr:cNvPr id="12" name="Chart 11">
          <a:extLst>
            <a:ext uri="{FF2B5EF4-FFF2-40B4-BE49-F238E27FC236}">
              <a16:creationId xmlns:a16="http://schemas.microsoft.com/office/drawing/2014/main" id="{B01EADB0-A0F8-4221-8B59-C1BA83585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157162</xdr:colOff>
      <xdr:row>185</xdr:row>
      <xdr:rowOff>142874</xdr:rowOff>
    </xdr:from>
    <xdr:to>
      <xdr:col>11</xdr:col>
      <xdr:colOff>104775</xdr:colOff>
      <xdr:row>201</xdr:row>
      <xdr:rowOff>57149</xdr:rowOff>
    </xdr:to>
    <xdr:graphicFrame macro="">
      <xdr:nvGraphicFramePr>
        <xdr:cNvPr id="13" name="Chart 12">
          <a:extLst>
            <a:ext uri="{FF2B5EF4-FFF2-40B4-BE49-F238E27FC236}">
              <a16:creationId xmlns:a16="http://schemas.microsoft.com/office/drawing/2014/main" id="{B14DF36C-9826-4CA1-968E-5AF91226D3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142876</xdr:colOff>
      <xdr:row>210</xdr:row>
      <xdr:rowOff>21429</xdr:rowOff>
    </xdr:from>
    <xdr:to>
      <xdr:col>11</xdr:col>
      <xdr:colOff>442913</xdr:colOff>
      <xdr:row>225</xdr:row>
      <xdr:rowOff>28574</xdr:rowOff>
    </xdr:to>
    <xdr:graphicFrame macro="">
      <xdr:nvGraphicFramePr>
        <xdr:cNvPr id="15" name="Chart 14">
          <a:extLst>
            <a:ext uri="{FF2B5EF4-FFF2-40B4-BE49-F238E27FC236}">
              <a16:creationId xmlns:a16="http://schemas.microsoft.com/office/drawing/2014/main" id="{77201093-695E-4FF4-82B0-BBF80453F2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100012</xdr:colOff>
      <xdr:row>246</xdr:row>
      <xdr:rowOff>121444</xdr:rowOff>
    </xdr:from>
    <xdr:to>
      <xdr:col>10</xdr:col>
      <xdr:colOff>300038</xdr:colOff>
      <xdr:row>261</xdr:row>
      <xdr:rowOff>114301</xdr:rowOff>
    </xdr:to>
    <xdr:graphicFrame macro="">
      <xdr:nvGraphicFramePr>
        <xdr:cNvPr id="16" name="Chart 15">
          <a:extLst>
            <a:ext uri="{FF2B5EF4-FFF2-40B4-BE49-F238E27FC236}">
              <a16:creationId xmlns:a16="http://schemas.microsoft.com/office/drawing/2014/main" id="{33717669-8667-4AD8-A0CE-6B504CF75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228600</xdr:colOff>
      <xdr:row>348</xdr:row>
      <xdr:rowOff>143828</xdr:rowOff>
    </xdr:from>
    <xdr:to>
      <xdr:col>8</xdr:col>
      <xdr:colOff>190500</xdr:colOff>
      <xdr:row>360</xdr:row>
      <xdr:rowOff>138113</xdr:rowOff>
    </xdr:to>
    <xdr:graphicFrame macro="">
      <xdr:nvGraphicFramePr>
        <xdr:cNvPr id="4" name="Chart 3">
          <a:extLst>
            <a:ext uri="{FF2B5EF4-FFF2-40B4-BE49-F238E27FC236}">
              <a16:creationId xmlns:a16="http://schemas.microsoft.com/office/drawing/2014/main" id="{B5A8A452-CC87-410F-92CF-3075555F2D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364</xdr:row>
      <xdr:rowOff>0</xdr:rowOff>
    </xdr:from>
    <xdr:to>
      <xdr:col>8</xdr:col>
      <xdr:colOff>200025</xdr:colOff>
      <xdr:row>375</xdr:row>
      <xdr:rowOff>42862</xdr:rowOff>
    </xdr:to>
    <xdr:graphicFrame macro="">
      <xdr:nvGraphicFramePr>
        <xdr:cNvPr id="5" name="Chart 4">
          <a:extLst>
            <a:ext uri="{FF2B5EF4-FFF2-40B4-BE49-F238E27FC236}">
              <a16:creationId xmlns:a16="http://schemas.microsoft.com/office/drawing/2014/main" id="{F70732E7-81AE-45B8-A756-91B78D07D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238124</xdr:colOff>
      <xdr:row>139</xdr:row>
      <xdr:rowOff>135729</xdr:rowOff>
    </xdr:from>
    <xdr:to>
      <xdr:col>10</xdr:col>
      <xdr:colOff>500063</xdr:colOff>
      <xdr:row>156</xdr:row>
      <xdr:rowOff>109536</xdr:rowOff>
    </xdr:to>
    <xdr:graphicFrame macro="">
      <xdr:nvGraphicFramePr>
        <xdr:cNvPr id="8" name="Chart 7">
          <a:extLst>
            <a:ext uri="{FF2B5EF4-FFF2-40B4-BE49-F238E27FC236}">
              <a16:creationId xmlns:a16="http://schemas.microsoft.com/office/drawing/2014/main" id="{AA99BB79-FCB8-4642-969D-93F4D69D4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133349</xdr:colOff>
      <xdr:row>59</xdr:row>
      <xdr:rowOff>142875</xdr:rowOff>
    </xdr:from>
    <xdr:to>
      <xdr:col>9</xdr:col>
      <xdr:colOff>381000</xdr:colOff>
      <xdr:row>77</xdr:row>
      <xdr:rowOff>4762</xdr:rowOff>
    </xdr:to>
    <xdr:grpSp>
      <xdr:nvGrpSpPr>
        <xdr:cNvPr id="3" name="Group 2">
          <a:extLst>
            <a:ext uri="{FF2B5EF4-FFF2-40B4-BE49-F238E27FC236}">
              <a16:creationId xmlns:a16="http://schemas.microsoft.com/office/drawing/2014/main" id="{B512E1AD-1FEB-4C1D-9C12-CF9B24CDE1A8}"/>
            </a:ext>
          </a:extLst>
        </xdr:cNvPr>
        <xdr:cNvGrpSpPr/>
      </xdr:nvGrpSpPr>
      <xdr:grpSpPr>
        <a:xfrm>
          <a:off x="371474" y="11920538"/>
          <a:ext cx="5676901" cy="3595687"/>
          <a:chOff x="371474" y="16521113"/>
          <a:chExt cx="5676901" cy="3595687"/>
        </a:xfrm>
      </xdr:grpSpPr>
      <xdr:graphicFrame macro="">
        <xdr:nvGraphicFramePr>
          <xdr:cNvPr id="2" name="Chart 1">
            <a:extLst>
              <a:ext uri="{FF2B5EF4-FFF2-40B4-BE49-F238E27FC236}">
                <a16:creationId xmlns:a16="http://schemas.microsoft.com/office/drawing/2014/main" id="{FB9DCA68-33CA-4BD8-AF75-31119A9676D7}"/>
              </a:ext>
            </a:extLst>
          </xdr:cNvPr>
          <xdr:cNvGraphicFramePr/>
        </xdr:nvGraphicFramePr>
        <xdr:xfrm>
          <a:off x="371474" y="16521113"/>
          <a:ext cx="2705100" cy="357187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0" name="Chart 9">
            <a:extLst>
              <a:ext uri="{FF2B5EF4-FFF2-40B4-BE49-F238E27FC236}">
                <a16:creationId xmlns:a16="http://schemas.microsoft.com/office/drawing/2014/main" id="{01C91014-A521-402F-B608-D90F002E4EE7}"/>
              </a:ext>
            </a:extLst>
          </xdr:cNvPr>
          <xdr:cNvGraphicFramePr>
            <a:graphicFrameLocks/>
          </xdr:cNvGraphicFramePr>
        </xdr:nvGraphicFramePr>
        <xdr:xfrm>
          <a:off x="3343275" y="16544925"/>
          <a:ext cx="2705100" cy="357187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3</xdr:col>
      <xdr:colOff>0</xdr:colOff>
      <xdr:row>246</xdr:row>
      <xdr:rowOff>0</xdr:rowOff>
    </xdr:from>
    <xdr:to>
      <xdr:col>9</xdr:col>
      <xdr:colOff>376238</xdr:colOff>
      <xdr:row>262</xdr:row>
      <xdr:rowOff>47625</xdr:rowOff>
    </xdr:to>
    <xdr:graphicFrame macro="">
      <xdr:nvGraphicFramePr>
        <xdr:cNvPr id="12" name="Chart 11">
          <a:extLst>
            <a:ext uri="{FF2B5EF4-FFF2-40B4-BE49-F238E27FC236}">
              <a16:creationId xmlns:a16="http://schemas.microsoft.com/office/drawing/2014/main" id="{A75FBF4E-B233-4DA2-BBB0-F40143750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266</xdr:row>
      <xdr:rowOff>0</xdr:rowOff>
    </xdr:from>
    <xdr:to>
      <xdr:col>9</xdr:col>
      <xdr:colOff>376238</xdr:colOff>
      <xdr:row>282</xdr:row>
      <xdr:rowOff>47625</xdr:rowOff>
    </xdr:to>
    <xdr:graphicFrame macro="">
      <xdr:nvGraphicFramePr>
        <xdr:cNvPr id="13" name="Chart 12">
          <a:extLst>
            <a:ext uri="{FF2B5EF4-FFF2-40B4-BE49-F238E27FC236}">
              <a16:creationId xmlns:a16="http://schemas.microsoft.com/office/drawing/2014/main" id="{56139DD4-F883-4640-8BED-9DC66D8A5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226</xdr:row>
      <xdr:rowOff>0</xdr:rowOff>
    </xdr:from>
    <xdr:to>
      <xdr:col>9</xdr:col>
      <xdr:colOff>376238</xdr:colOff>
      <xdr:row>242</xdr:row>
      <xdr:rowOff>47625</xdr:rowOff>
    </xdr:to>
    <xdr:graphicFrame macro="">
      <xdr:nvGraphicFramePr>
        <xdr:cNvPr id="14" name="Chart 13">
          <a:extLst>
            <a:ext uri="{FF2B5EF4-FFF2-40B4-BE49-F238E27FC236}">
              <a16:creationId xmlns:a16="http://schemas.microsoft.com/office/drawing/2014/main" id="{88B2D5DC-C7D5-42CE-AFC5-7BF577730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193</xdr:row>
      <xdr:rowOff>0</xdr:rowOff>
    </xdr:from>
    <xdr:to>
      <xdr:col>8</xdr:col>
      <xdr:colOff>541827</xdr:colOff>
      <xdr:row>211</xdr:row>
      <xdr:rowOff>66179</xdr:rowOff>
    </xdr:to>
    <xdr:pic>
      <xdr:nvPicPr>
        <xdr:cNvPr id="7" name="Picture 6">
          <a:extLst>
            <a:ext uri="{FF2B5EF4-FFF2-40B4-BE49-F238E27FC236}">
              <a16:creationId xmlns:a16="http://schemas.microsoft.com/office/drawing/2014/main" id="{E64CC5FB-0F31-4B5E-A7F6-0EBE5FDAF4A4}"/>
            </a:ext>
          </a:extLst>
        </xdr:cNvPr>
        <xdr:cNvPicPr>
          <a:picLocks noChangeAspect="1"/>
        </xdr:cNvPicPr>
      </xdr:nvPicPr>
      <xdr:blipFill>
        <a:blip xmlns:r="http://schemas.openxmlformats.org/officeDocument/2006/relationships" r:embed="rId9"/>
        <a:stretch>
          <a:fillRect/>
        </a:stretch>
      </xdr:blipFill>
      <xdr:spPr>
        <a:xfrm>
          <a:off x="714375" y="52887563"/>
          <a:ext cx="4913802" cy="3066554"/>
        </a:xfrm>
        <a:prstGeom prst="rect">
          <a:avLst/>
        </a:prstGeom>
      </xdr:spPr>
    </xdr:pic>
    <xdr:clientData/>
  </xdr:twoCellAnchor>
  <xdr:twoCellAnchor>
    <xdr:from>
      <xdr:col>3</xdr:col>
      <xdr:colOff>0</xdr:colOff>
      <xdr:row>579</xdr:row>
      <xdr:rowOff>0</xdr:rowOff>
    </xdr:from>
    <xdr:to>
      <xdr:col>8</xdr:col>
      <xdr:colOff>200025</xdr:colOff>
      <xdr:row>595</xdr:row>
      <xdr:rowOff>76200</xdr:rowOff>
    </xdr:to>
    <xdr:graphicFrame macro="">
      <xdr:nvGraphicFramePr>
        <xdr:cNvPr id="15" name="Chart 14">
          <a:extLst>
            <a:ext uri="{FF2B5EF4-FFF2-40B4-BE49-F238E27FC236}">
              <a16:creationId xmlns:a16="http://schemas.microsoft.com/office/drawing/2014/main" id="{82A39D8F-628F-4A5E-838A-A326AFC92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598</xdr:row>
      <xdr:rowOff>0</xdr:rowOff>
    </xdr:from>
    <xdr:to>
      <xdr:col>8</xdr:col>
      <xdr:colOff>200025</xdr:colOff>
      <xdr:row>614</xdr:row>
      <xdr:rowOff>76199</xdr:rowOff>
    </xdr:to>
    <xdr:graphicFrame macro="">
      <xdr:nvGraphicFramePr>
        <xdr:cNvPr id="16" name="Chart 15">
          <a:extLst>
            <a:ext uri="{FF2B5EF4-FFF2-40B4-BE49-F238E27FC236}">
              <a16:creationId xmlns:a16="http://schemas.microsoft.com/office/drawing/2014/main" id="{53C6AD04-1AE3-49D7-A68C-AC1842CE7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617</xdr:row>
      <xdr:rowOff>0</xdr:rowOff>
    </xdr:from>
    <xdr:to>
      <xdr:col>8</xdr:col>
      <xdr:colOff>200025</xdr:colOff>
      <xdr:row>633</xdr:row>
      <xdr:rowOff>76199</xdr:rowOff>
    </xdr:to>
    <xdr:graphicFrame macro="">
      <xdr:nvGraphicFramePr>
        <xdr:cNvPr id="18" name="Chart 17">
          <a:extLst>
            <a:ext uri="{FF2B5EF4-FFF2-40B4-BE49-F238E27FC236}">
              <a16:creationId xmlns:a16="http://schemas.microsoft.com/office/drawing/2014/main" id="{369B27F7-45B9-4856-A9D4-A3CC2AF3C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0</xdr:colOff>
      <xdr:row>317</xdr:row>
      <xdr:rowOff>0</xdr:rowOff>
    </xdr:from>
    <xdr:to>
      <xdr:col>8</xdr:col>
      <xdr:colOff>455129</xdr:colOff>
      <xdr:row>327</xdr:row>
      <xdr:rowOff>143497</xdr:rowOff>
    </xdr:to>
    <xdr:graphicFrame macro="">
      <xdr:nvGraphicFramePr>
        <xdr:cNvPr id="19" name="Chart 18">
          <a:extLst>
            <a:ext uri="{FF2B5EF4-FFF2-40B4-BE49-F238E27FC236}">
              <a16:creationId xmlns:a16="http://schemas.microsoft.com/office/drawing/2014/main" id="{8E829EE7-C08D-40A7-BADD-2C3EFFD6E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0</xdr:colOff>
      <xdr:row>331</xdr:row>
      <xdr:rowOff>0</xdr:rowOff>
    </xdr:from>
    <xdr:to>
      <xdr:col>8</xdr:col>
      <xdr:colOff>455129</xdr:colOff>
      <xdr:row>345</xdr:row>
      <xdr:rowOff>14909</xdr:rowOff>
    </xdr:to>
    <xdr:graphicFrame macro="">
      <xdr:nvGraphicFramePr>
        <xdr:cNvPr id="20" name="Chart 19">
          <a:extLst>
            <a:ext uri="{FF2B5EF4-FFF2-40B4-BE49-F238E27FC236}">
              <a16:creationId xmlns:a16="http://schemas.microsoft.com/office/drawing/2014/main" id="{7C83A17D-8199-4226-9FA0-CCC0D75AF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0.12324</cdr:x>
      <cdr:y>0.392</cdr:y>
    </cdr:from>
    <cdr:to>
      <cdr:x>0.48768</cdr:x>
      <cdr:y>0.86642</cdr:y>
    </cdr:to>
    <cdr:sp macro="" textlink="">
      <cdr:nvSpPr>
        <cdr:cNvPr id="2" name="Rectangle 1">
          <a:extLst xmlns:a="http://schemas.openxmlformats.org/drawingml/2006/main">
            <a:ext uri="{FF2B5EF4-FFF2-40B4-BE49-F238E27FC236}">
              <a16:creationId xmlns:a16="http://schemas.microsoft.com/office/drawing/2014/main" id="{1AF6C26C-AFE1-477C-9F0E-04F86AC3CD0F}"/>
            </a:ext>
          </a:extLst>
        </cdr:cNvPr>
        <cdr:cNvSpPr/>
      </cdr:nvSpPr>
      <cdr:spPr>
        <a:xfrm xmlns:a="http://schemas.openxmlformats.org/drawingml/2006/main">
          <a:off x="333375" y="1400174"/>
          <a:ext cx="985838" cy="1694575"/>
        </a:xfrm>
        <a:prstGeom xmlns:a="http://schemas.openxmlformats.org/drawingml/2006/main" prst="rect">
          <a:avLst/>
        </a:prstGeom>
        <a:noFill xmlns:a="http://schemas.openxmlformats.org/drawingml/2006/main"/>
        <a:ln xmlns:a="http://schemas.openxmlformats.org/drawingml/2006/main">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0.54695</cdr:x>
      <cdr:y>0.39068</cdr:y>
    </cdr:from>
    <cdr:to>
      <cdr:x>0.91139</cdr:x>
      <cdr:y>0.8651</cdr:y>
    </cdr:to>
    <cdr:sp macro="" textlink="">
      <cdr:nvSpPr>
        <cdr:cNvPr id="4" name="Rectangle 3">
          <a:extLst xmlns:a="http://schemas.openxmlformats.org/drawingml/2006/main">
            <a:ext uri="{FF2B5EF4-FFF2-40B4-BE49-F238E27FC236}">
              <a16:creationId xmlns:a16="http://schemas.microsoft.com/office/drawing/2014/main" id="{6972702D-A54A-4E59-9C29-67E0C3C8B4C4}"/>
            </a:ext>
          </a:extLst>
        </cdr:cNvPr>
        <cdr:cNvSpPr/>
      </cdr:nvSpPr>
      <cdr:spPr>
        <a:xfrm xmlns:a="http://schemas.openxmlformats.org/drawingml/2006/main">
          <a:off x="1479550" y="1395462"/>
          <a:ext cx="985838" cy="1694576"/>
        </a:xfrm>
        <a:prstGeom xmlns:a="http://schemas.openxmlformats.org/drawingml/2006/main" prst="rect">
          <a:avLst/>
        </a:prstGeom>
        <a:noFill xmlns:a="http://schemas.openxmlformats.org/drawingml/2006/main"/>
        <a:ln xmlns:a="http://schemas.openxmlformats.org/drawingml/2006/main">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0.1831</cdr:x>
      <cdr:y>0.26885</cdr:y>
    </cdr:from>
    <cdr:to>
      <cdr:x>0.38908</cdr:x>
      <cdr:y>0.3702</cdr:y>
    </cdr:to>
    <cdr:sp macro="" textlink="">
      <cdr:nvSpPr>
        <cdr:cNvPr id="5" name="Arrow: Down 4">
          <a:extLst xmlns:a="http://schemas.openxmlformats.org/drawingml/2006/main">
            <a:ext uri="{FF2B5EF4-FFF2-40B4-BE49-F238E27FC236}">
              <a16:creationId xmlns:a16="http://schemas.microsoft.com/office/drawing/2014/main" id="{1857C929-3BA7-435E-8815-98ACE19238BE}"/>
            </a:ext>
          </a:extLst>
        </cdr:cNvPr>
        <cdr:cNvSpPr/>
      </cdr:nvSpPr>
      <cdr:spPr>
        <a:xfrm xmlns:a="http://schemas.openxmlformats.org/drawingml/2006/main">
          <a:off x="495300" y="960315"/>
          <a:ext cx="557212" cy="361995"/>
        </a:xfrm>
        <a:prstGeom xmlns:a="http://schemas.openxmlformats.org/drawingml/2006/main" prst="downArrow">
          <a:avLst/>
        </a:prstGeom>
        <a:solidFill xmlns:a="http://schemas.openxmlformats.org/drawingml/2006/main">
          <a:schemeClr val="tx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0.64554</cdr:x>
      <cdr:y>0.26595</cdr:y>
    </cdr:from>
    <cdr:to>
      <cdr:x>0.85153</cdr:x>
      <cdr:y>0.3673</cdr:y>
    </cdr:to>
    <cdr:sp macro="" textlink="">
      <cdr:nvSpPr>
        <cdr:cNvPr id="6" name="Arrow: Down 5">
          <a:extLst xmlns:a="http://schemas.openxmlformats.org/drawingml/2006/main">
            <a:ext uri="{FF2B5EF4-FFF2-40B4-BE49-F238E27FC236}">
              <a16:creationId xmlns:a16="http://schemas.microsoft.com/office/drawing/2014/main" id="{DF85622C-BD95-42F9-BA54-96EB8E020615}"/>
            </a:ext>
          </a:extLst>
        </cdr:cNvPr>
        <cdr:cNvSpPr/>
      </cdr:nvSpPr>
      <cdr:spPr>
        <a:xfrm xmlns:a="http://schemas.openxmlformats.org/drawingml/2006/main">
          <a:off x="1746250" y="949946"/>
          <a:ext cx="557212" cy="361995"/>
        </a:xfrm>
        <a:prstGeom xmlns:a="http://schemas.openxmlformats.org/drawingml/2006/main" prst="downArrow">
          <a:avLst/>
        </a:prstGeom>
        <a:solidFill xmlns:a="http://schemas.openxmlformats.org/drawingml/2006/main">
          <a:schemeClr val="tx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0.07922</cdr:x>
      <cdr:y>0.17427</cdr:y>
    </cdr:from>
    <cdr:to>
      <cdr:x>0.49824</cdr:x>
      <cdr:y>0.27333</cdr:y>
    </cdr:to>
    <cdr:sp macro="" textlink="OPEX_A!$L$65">
      <cdr:nvSpPr>
        <cdr:cNvPr id="7" name="TextBox 6">
          <a:extLst xmlns:a="http://schemas.openxmlformats.org/drawingml/2006/main">
            <a:ext uri="{FF2B5EF4-FFF2-40B4-BE49-F238E27FC236}">
              <a16:creationId xmlns:a16="http://schemas.microsoft.com/office/drawing/2014/main" id="{4895F2A1-4CF2-47F4-AD97-4D8981919EE3}"/>
            </a:ext>
          </a:extLst>
        </cdr:cNvPr>
        <cdr:cNvSpPr txBox="1"/>
      </cdr:nvSpPr>
      <cdr:spPr>
        <a:xfrm xmlns:a="http://schemas.openxmlformats.org/drawingml/2006/main">
          <a:off x="214311" y="622481"/>
          <a:ext cx="1133475" cy="353832"/>
        </a:xfrm>
        <a:prstGeom xmlns:a="http://schemas.openxmlformats.org/drawingml/2006/main" prst="rect">
          <a:avLst/>
        </a:prstGeom>
      </cdr:spPr>
      <cdr:txBody>
        <a:bodyPr xmlns:a="http://schemas.openxmlformats.org/drawingml/2006/main" vertOverflow="clip" horzOverflow="clip" wrap="square" lIns="0" tIns="0" rIns="0" bIns="0" rtlCol="0"/>
        <a:lstStyle xmlns:a="http://schemas.openxmlformats.org/drawingml/2006/main"/>
        <a:p xmlns:a="http://schemas.openxmlformats.org/drawingml/2006/main">
          <a:pPr algn="ctr"/>
          <a:fld id="{0C62B9A8-E660-4B5D-A99E-CB6F6E0C7C84}" type="TxLink">
            <a:rPr lang="en-US" sz="900" b="0" i="0" u="none" strike="noStrike">
              <a:solidFill>
                <a:schemeClr val="tx1"/>
              </a:solidFill>
              <a:latin typeface="+mn-lt"/>
              <a:cs typeface="Arial" panose="020B0604020202020204" pitchFamily="34" charset="0"/>
            </a:rPr>
            <a:pPr algn="ctr"/>
            <a:t>Cyclone Marcus
(March to June 2018)</a:t>
          </a:fld>
          <a:endParaRPr lang="en-AU" sz="1050" b="0">
            <a:solidFill>
              <a:schemeClr val="tx1"/>
            </a:solidFill>
            <a:latin typeface="+mn-lt"/>
            <a:cs typeface="Arial" panose="020B0604020202020204" pitchFamily="34" charset="0"/>
          </a:endParaRPr>
        </a:p>
      </cdr:txBody>
    </cdr:sp>
  </cdr:relSizeAnchor>
  <cdr:relSizeAnchor xmlns:cdr="http://schemas.openxmlformats.org/drawingml/2006/chartDrawing">
    <cdr:from>
      <cdr:x>0.52171</cdr:x>
      <cdr:y>0.17447</cdr:y>
    </cdr:from>
    <cdr:to>
      <cdr:x>0.97359</cdr:x>
      <cdr:y>0.27867</cdr:y>
    </cdr:to>
    <cdr:sp macro="" textlink="OPEX_A!$L$66">
      <cdr:nvSpPr>
        <cdr:cNvPr id="13" name="TextBox 1">
          <a:extLst xmlns:a="http://schemas.openxmlformats.org/drawingml/2006/main">
            <a:ext uri="{FF2B5EF4-FFF2-40B4-BE49-F238E27FC236}">
              <a16:creationId xmlns:a16="http://schemas.microsoft.com/office/drawing/2014/main" id="{8453078A-D2B9-4625-B042-2039B92EC7AD}"/>
            </a:ext>
          </a:extLst>
        </cdr:cNvPr>
        <cdr:cNvSpPr txBox="1"/>
      </cdr:nvSpPr>
      <cdr:spPr>
        <a:xfrm xmlns:a="http://schemas.openxmlformats.org/drawingml/2006/main">
          <a:off x="1411286" y="623187"/>
          <a:ext cx="1222378" cy="3721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27946-5551-4EF4-80FE-1361A4E62005}" type="TxLink">
            <a:rPr lang="en-US" sz="900" b="0" i="0" u="none" strike="noStrike">
              <a:solidFill>
                <a:schemeClr val="tx1"/>
              </a:solidFill>
              <a:latin typeface="+mn-lt"/>
            </a:rPr>
            <a:pPr algn="ctr"/>
            <a:t>3 year trimester average
(2015-16 to 2016-17)</a:t>
          </a:fld>
          <a:endParaRPr lang="en-AU" sz="1050" b="0">
            <a:solidFill>
              <a:schemeClr val="tx1"/>
            </a:solidFill>
            <a:latin typeface="+mn-lt"/>
          </a:endParaRPr>
        </a:p>
      </cdr:txBody>
    </cdr:sp>
  </cdr:relSizeAnchor>
  <cdr:relSizeAnchor xmlns:cdr="http://schemas.openxmlformats.org/drawingml/2006/chartDrawing">
    <cdr:from>
      <cdr:x>0.13498</cdr:x>
      <cdr:y>0.06622</cdr:y>
    </cdr:from>
    <cdr:to>
      <cdr:x>0.90669</cdr:x>
      <cdr:y>0.124</cdr:y>
    </cdr:to>
    <cdr:sp macro="" textlink="OPEX_A!$M$63">
      <cdr:nvSpPr>
        <cdr:cNvPr id="14" name="TextBox 1">
          <a:extLst xmlns:a="http://schemas.openxmlformats.org/drawingml/2006/main">
            <a:ext uri="{FF2B5EF4-FFF2-40B4-BE49-F238E27FC236}">
              <a16:creationId xmlns:a16="http://schemas.microsoft.com/office/drawing/2014/main" id="{25C2A965-7963-4817-8F14-567906F95A92}"/>
            </a:ext>
          </a:extLst>
        </cdr:cNvPr>
        <cdr:cNvSpPr txBox="1"/>
      </cdr:nvSpPr>
      <cdr:spPr>
        <a:xfrm xmlns:a="http://schemas.openxmlformats.org/drawingml/2006/main">
          <a:off x="365124" y="236538"/>
          <a:ext cx="2087563" cy="2063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C1E6153-98CF-42C9-B110-0F6934AC9AD7}" type="TxLink">
            <a:rPr lang="en-US" sz="1100" b="1" i="0" u="none" strike="noStrike">
              <a:solidFill>
                <a:schemeClr val="tx1"/>
              </a:solidFill>
              <a:latin typeface="+mn-lt"/>
              <a:cs typeface="Arial" panose="020B0604020202020204" pitchFamily="34" charset="0"/>
            </a:rPr>
            <a:pPr algn="ctr"/>
            <a:t>Emergency response labour costs</a:t>
          </a:fld>
          <a:endParaRPr lang="en-AU" sz="1200" b="0">
            <a:solidFill>
              <a:schemeClr val="tx1"/>
            </a:solidFill>
            <a:latin typeface="+mn-lt"/>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0.12324</cdr:x>
      <cdr:y>0.392</cdr:y>
    </cdr:from>
    <cdr:to>
      <cdr:x>0.48768</cdr:x>
      <cdr:y>0.86642</cdr:y>
    </cdr:to>
    <cdr:sp macro="" textlink="">
      <cdr:nvSpPr>
        <cdr:cNvPr id="2" name="Rectangle 1">
          <a:extLst xmlns:a="http://schemas.openxmlformats.org/drawingml/2006/main">
            <a:ext uri="{FF2B5EF4-FFF2-40B4-BE49-F238E27FC236}">
              <a16:creationId xmlns:a16="http://schemas.microsoft.com/office/drawing/2014/main" id="{1AF6C26C-AFE1-477C-9F0E-04F86AC3CD0F}"/>
            </a:ext>
          </a:extLst>
        </cdr:cNvPr>
        <cdr:cNvSpPr/>
      </cdr:nvSpPr>
      <cdr:spPr>
        <a:xfrm xmlns:a="http://schemas.openxmlformats.org/drawingml/2006/main">
          <a:off x="333375" y="1400174"/>
          <a:ext cx="985838" cy="1694575"/>
        </a:xfrm>
        <a:prstGeom xmlns:a="http://schemas.openxmlformats.org/drawingml/2006/main" prst="rect">
          <a:avLst/>
        </a:prstGeom>
        <a:noFill xmlns:a="http://schemas.openxmlformats.org/drawingml/2006/main"/>
        <a:ln xmlns:a="http://schemas.openxmlformats.org/drawingml/2006/main">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0.54695</cdr:x>
      <cdr:y>0.39068</cdr:y>
    </cdr:from>
    <cdr:to>
      <cdr:x>0.91139</cdr:x>
      <cdr:y>0.8651</cdr:y>
    </cdr:to>
    <cdr:sp macro="" textlink="">
      <cdr:nvSpPr>
        <cdr:cNvPr id="4" name="Rectangle 3">
          <a:extLst xmlns:a="http://schemas.openxmlformats.org/drawingml/2006/main">
            <a:ext uri="{FF2B5EF4-FFF2-40B4-BE49-F238E27FC236}">
              <a16:creationId xmlns:a16="http://schemas.microsoft.com/office/drawing/2014/main" id="{6972702D-A54A-4E59-9C29-67E0C3C8B4C4}"/>
            </a:ext>
          </a:extLst>
        </cdr:cNvPr>
        <cdr:cNvSpPr/>
      </cdr:nvSpPr>
      <cdr:spPr>
        <a:xfrm xmlns:a="http://schemas.openxmlformats.org/drawingml/2006/main">
          <a:off x="1479550" y="1395462"/>
          <a:ext cx="985838" cy="1694576"/>
        </a:xfrm>
        <a:prstGeom xmlns:a="http://schemas.openxmlformats.org/drawingml/2006/main" prst="rect">
          <a:avLst/>
        </a:prstGeom>
        <a:noFill xmlns:a="http://schemas.openxmlformats.org/drawingml/2006/main"/>
        <a:ln xmlns:a="http://schemas.openxmlformats.org/drawingml/2006/main">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0.1831</cdr:x>
      <cdr:y>0.26885</cdr:y>
    </cdr:from>
    <cdr:to>
      <cdr:x>0.38908</cdr:x>
      <cdr:y>0.3702</cdr:y>
    </cdr:to>
    <cdr:sp macro="" textlink="">
      <cdr:nvSpPr>
        <cdr:cNvPr id="5" name="Arrow: Down 4">
          <a:extLst xmlns:a="http://schemas.openxmlformats.org/drawingml/2006/main">
            <a:ext uri="{FF2B5EF4-FFF2-40B4-BE49-F238E27FC236}">
              <a16:creationId xmlns:a16="http://schemas.microsoft.com/office/drawing/2014/main" id="{1857C929-3BA7-435E-8815-98ACE19238BE}"/>
            </a:ext>
          </a:extLst>
        </cdr:cNvPr>
        <cdr:cNvSpPr/>
      </cdr:nvSpPr>
      <cdr:spPr>
        <a:xfrm xmlns:a="http://schemas.openxmlformats.org/drawingml/2006/main">
          <a:off x="495300" y="960315"/>
          <a:ext cx="557212" cy="361995"/>
        </a:xfrm>
        <a:prstGeom xmlns:a="http://schemas.openxmlformats.org/drawingml/2006/main" prst="downArrow">
          <a:avLst/>
        </a:prstGeom>
        <a:solidFill xmlns:a="http://schemas.openxmlformats.org/drawingml/2006/main">
          <a:schemeClr val="tx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0.64554</cdr:x>
      <cdr:y>0.26595</cdr:y>
    </cdr:from>
    <cdr:to>
      <cdr:x>0.85153</cdr:x>
      <cdr:y>0.3673</cdr:y>
    </cdr:to>
    <cdr:sp macro="" textlink="">
      <cdr:nvSpPr>
        <cdr:cNvPr id="6" name="Arrow: Down 5">
          <a:extLst xmlns:a="http://schemas.openxmlformats.org/drawingml/2006/main">
            <a:ext uri="{FF2B5EF4-FFF2-40B4-BE49-F238E27FC236}">
              <a16:creationId xmlns:a16="http://schemas.microsoft.com/office/drawing/2014/main" id="{DF85622C-BD95-42F9-BA54-96EB8E020615}"/>
            </a:ext>
          </a:extLst>
        </cdr:cNvPr>
        <cdr:cNvSpPr/>
      </cdr:nvSpPr>
      <cdr:spPr>
        <a:xfrm xmlns:a="http://schemas.openxmlformats.org/drawingml/2006/main">
          <a:off x="1746250" y="949946"/>
          <a:ext cx="557212" cy="361995"/>
        </a:xfrm>
        <a:prstGeom xmlns:a="http://schemas.openxmlformats.org/drawingml/2006/main" prst="downArrow">
          <a:avLst/>
        </a:prstGeom>
        <a:solidFill xmlns:a="http://schemas.openxmlformats.org/drawingml/2006/main">
          <a:schemeClr val="tx2">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0.07922</cdr:x>
      <cdr:y>0.17427</cdr:y>
    </cdr:from>
    <cdr:to>
      <cdr:x>0.49824</cdr:x>
      <cdr:y>0.27333</cdr:y>
    </cdr:to>
    <cdr:sp macro="" textlink="OPEX_A!$L$65">
      <cdr:nvSpPr>
        <cdr:cNvPr id="7" name="TextBox 6">
          <a:extLst xmlns:a="http://schemas.openxmlformats.org/drawingml/2006/main">
            <a:ext uri="{FF2B5EF4-FFF2-40B4-BE49-F238E27FC236}">
              <a16:creationId xmlns:a16="http://schemas.microsoft.com/office/drawing/2014/main" id="{4895F2A1-4CF2-47F4-AD97-4D8981919EE3}"/>
            </a:ext>
          </a:extLst>
        </cdr:cNvPr>
        <cdr:cNvSpPr txBox="1"/>
      </cdr:nvSpPr>
      <cdr:spPr>
        <a:xfrm xmlns:a="http://schemas.openxmlformats.org/drawingml/2006/main">
          <a:off x="214311" y="622481"/>
          <a:ext cx="1133475" cy="353832"/>
        </a:xfrm>
        <a:prstGeom xmlns:a="http://schemas.openxmlformats.org/drawingml/2006/main" prst="rect">
          <a:avLst/>
        </a:prstGeom>
      </cdr:spPr>
      <cdr:txBody>
        <a:bodyPr xmlns:a="http://schemas.openxmlformats.org/drawingml/2006/main" vertOverflow="clip" horzOverflow="clip" wrap="square" lIns="0" tIns="0" rIns="0" bIns="0" rtlCol="0"/>
        <a:lstStyle xmlns:a="http://schemas.openxmlformats.org/drawingml/2006/main"/>
        <a:p xmlns:a="http://schemas.openxmlformats.org/drawingml/2006/main">
          <a:pPr algn="ctr"/>
          <a:fld id="{0C62B9A8-E660-4B5D-A99E-CB6F6E0C7C84}" type="TxLink">
            <a:rPr lang="en-US" sz="900" b="0" i="0" u="none" strike="noStrike">
              <a:solidFill>
                <a:schemeClr val="tx1"/>
              </a:solidFill>
              <a:latin typeface="+mn-lt"/>
              <a:cs typeface="Arial" panose="020B0604020202020204" pitchFamily="34" charset="0"/>
            </a:rPr>
            <a:pPr algn="ctr"/>
            <a:t>Cyclone Marcus
(March to June 2018)</a:t>
          </a:fld>
          <a:endParaRPr lang="en-AU" sz="1050" b="0">
            <a:solidFill>
              <a:schemeClr val="tx1"/>
            </a:solidFill>
            <a:latin typeface="+mn-lt"/>
            <a:cs typeface="Arial" panose="020B0604020202020204" pitchFamily="34" charset="0"/>
          </a:endParaRPr>
        </a:p>
      </cdr:txBody>
    </cdr:sp>
  </cdr:relSizeAnchor>
  <cdr:relSizeAnchor xmlns:cdr="http://schemas.openxmlformats.org/drawingml/2006/chartDrawing">
    <cdr:from>
      <cdr:x>0.52171</cdr:x>
      <cdr:y>0.17447</cdr:y>
    </cdr:from>
    <cdr:to>
      <cdr:x>0.97359</cdr:x>
      <cdr:y>0.27867</cdr:y>
    </cdr:to>
    <cdr:sp macro="" textlink="OPEX_A!$L$66">
      <cdr:nvSpPr>
        <cdr:cNvPr id="13" name="TextBox 1">
          <a:extLst xmlns:a="http://schemas.openxmlformats.org/drawingml/2006/main">
            <a:ext uri="{FF2B5EF4-FFF2-40B4-BE49-F238E27FC236}">
              <a16:creationId xmlns:a16="http://schemas.microsoft.com/office/drawing/2014/main" id="{8453078A-D2B9-4625-B042-2039B92EC7AD}"/>
            </a:ext>
          </a:extLst>
        </cdr:cNvPr>
        <cdr:cNvSpPr txBox="1"/>
      </cdr:nvSpPr>
      <cdr:spPr>
        <a:xfrm xmlns:a="http://schemas.openxmlformats.org/drawingml/2006/main">
          <a:off x="1411286" y="623187"/>
          <a:ext cx="1222378" cy="3721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27946-5551-4EF4-80FE-1361A4E62005}" type="TxLink">
            <a:rPr lang="en-US" sz="900" b="0" i="0" u="none" strike="noStrike">
              <a:solidFill>
                <a:schemeClr val="tx1"/>
              </a:solidFill>
              <a:latin typeface="+mn-lt"/>
            </a:rPr>
            <a:pPr algn="ctr"/>
            <a:t>3 year trimester average
(2015-16 to 2016-17)</a:t>
          </a:fld>
          <a:endParaRPr lang="en-AU" sz="1050" b="0">
            <a:solidFill>
              <a:schemeClr val="tx1"/>
            </a:solidFill>
            <a:latin typeface="+mn-lt"/>
          </a:endParaRPr>
        </a:p>
      </cdr:txBody>
    </cdr:sp>
  </cdr:relSizeAnchor>
  <cdr:relSizeAnchor xmlns:cdr="http://schemas.openxmlformats.org/drawingml/2006/chartDrawing">
    <cdr:from>
      <cdr:x>0.13498</cdr:x>
      <cdr:y>0.06622</cdr:y>
    </cdr:from>
    <cdr:to>
      <cdr:x>0.90669</cdr:x>
      <cdr:y>0.124</cdr:y>
    </cdr:to>
    <cdr:sp macro="" textlink="OPEX_A!$O$63">
      <cdr:nvSpPr>
        <cdr:cNvPr id="14" name="TextBox 1">
          <a:extLst xmlns:a="http://schemas.openxmlformats.org/drawingml/2006/main">
            <a:ext uri="{FF2B5EF4-FFF2-40B4-BE49-F238E27FC236}">
              <a16:creationId xmlns:a16="http://schemas.microsoft.com/office/drawing/2014/main" id="{25C2A965-7963-4817-8F14-567906F95A92}"/>
            </a:ext>
          </a:extLst>
        </cdr:cNvPr>
        <cdr:cNvSpPr txBox="1"/>
      </cdr:nvSpPr>
      <cdr:spPr>
        <a:xfrm xmlns:a="http://schemas.openxmlformats.org/drawingml/2006/main">
          <a:off x="365124" y="236538"/>
          <a:ext cx="2087563" cy="2063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9C009E4-A296-4A78-9E01-F7279B280DBB}" type="TxLink">
            <a:rPr lang="en-US" sz="1100" b="1" i="0" u="none" strike="noStrike">
              <a:solidFill>
                <a:schemeClr val="tx1"/>
              </a:solidFill>
              <a:latin typeface="+mn-lt"/>
              <a:cs typeface="Arial" panose="020B0604020202020204" pitchFamily="34" charset="0"/>
            </a:rPr>
            <a:pPr algn="ctr"/>
            <a:t>Maintenance labour costs</a:t>
          </a:fld>
          <a:endParaRPr lang="en-AU" sz="1600" b="0">
            <a:solidFill>
              <a:schemeClr val="tx1"/>
            </a:solidFill>
            <a:latin typeface="+mn-lt"/>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9%20-%20Rate%20of%20Return%20Model%20-%2029%20Nov%2018%20-%20Publ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1%20-%20SCS%20Post-tax%20Revenue%20Model%20-%2029%20Nov%2018%20-%20Publ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7P%20-%20SCS%20and%20ACS%20Metering%20Capex%20Model%20-%2029%20Nov%2018%20-%20Public.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4%20-%20SCS%20Opex%20Model%20-%2029%20Nov%2018%20-%20Publ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2%20-%20ACS%20Metering%20Post-tax%20Revenue%20Model%20-29%20Nov%2018-%20Publi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10%20-%20SCS%20and%20ACS%20Metering%20Roll%20Forward%20Model%20-%2029%20Nov%2018%20-%20PUBLI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3P%20-%20SCS%20Pricing%20Model%20-%2029%20Nov%2018%20-%20Public.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13P%20-%20ACS%20FB%20&amp;%20QS%20Model%20%20-%2029%20Nov%2018%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Data"/>
      <sheetName val="Calc_Returns"/>
      <sheetName val="Output_PTRM"/>
      <sheetName val="Lookup"/>
      <sheetName val="Checks"/>
      <sheetName val="PWCR04"/>
    </sheetNames>
    <definedNames>
      <definedName name="Beta" refersTo="='Input_Data'!$J$134"/>
      <definedName name="MRP" refersTo="='Input_Data'!$J$133"/>
      <definedName name="RFR" refersTo="='Calc_Returns'!$R$44"/>
    </definedNames>
    <sheetDataSet>
      <sheetData sheetId="0"/>
      <sheetData sheetId="1"/>
      <sheetData sheetId="2">
        <row r="18">
          <cell r="J18">
            <v>1.5108593012275628E-2</v>
          </cell>
          <cell r="K18">
            <v>1.0232558139534831E-2</v>
          </cell>
          <cell r="L18">
            <v>1.9337016574585641E-2</v>
          </cell>
          <cell r="M18">
            <v>2.0776874435411097E-2</v>
          </cell>
        </row>
        <row r="19">
          <cell r="N19">
            <v>0.02</v>
          </cell>
        </row>
        <row r="133">
          <cell r="J133">
            <v>0.06</v>
          </cell>
        </row>
        <row r="134">
          <cell r="J134">
            <v>0.6</v>
          </cell>
        </row>
      </sheetData>
      <sheetData sheetId="3">
        <row r="44">
          <cell r="R44">
            <v>2.5925211149510019E-2</v>
          </cell>
        </row>
      </sheetData>
      <sheetData sheetId="4">
        <row r="18">
          <cell r="O18">
            <v>2.4248746575396662E-2</v>
          </cell>
        </row>
        <row r="19">
          <cell r="O19">
            <v>6.1925211149510016E-2</v>
          </cell>
        </row>
        <row r="25">
          <cell r="O25">
            <v>5.9999712740646693E-2</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Depn|Inputs"/>
      <sheetName val="Depn|Calc"/>
      <sheetName val="Depn|Comparison"/>
      <sheetName val="Depn|Existing Assets"/>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 val="PWCR04"/>
    </sheetNames>
    <definedNames>
      <definedName name="ERC_Yr01_Inc" refersTo="='PTRM input'!$G$70"/>
      <definedName name="RAB" refersTo="='PTRM input'!$J$37"/>
      <definedName name="vanilla01" refersTo="='WACC'!$G$18"/>
    </definedNames>
    <sheetDataSet>
      <sheetData sheetId="0"/>
      <sheetData sheetId="1"/>
      <sheetData sheetId="2"/>
      <sheetData sheetId="3"/>
      <sheetData sheetId="4"/>
      <sheetData sheetId="5"/>
      <sheetData sheetId="6"/>
      <sheetData sheetId="7"/>
      <sheetData sheetId="8">
        <row r="37">
          <cell r="J37">
            <v>967.36616681460612</v>
          </cell>
          <cell r="N37">
            <v>922.94981704822339</v>
          </cell>
        </row>
        <row r="41">
          <cell r="G41">
            <v>12.046234870441403</v>
          </cell>
          <cell r="H41">
            <v>10.688417137282446</v>
          </cell>
          <cell r="I41">
            <v>6.3178483916146728</v>
          </cell>
          <cell r="J41">
            <v>4.8682078896121812</v>
          </cell>
          <cell r="K41">
            <v>0.20071773345976598</v>
          </cell>
        </row>
        <row r="42">
          <cell r="G42">
            <v>24.536547557279764</v>
          </cell>
          <cell r="H42">
            <v>27.867623620783277</v>
          </cell>
          <cell r="I42">
            <v>22.951911942726433</v>
          </cell>
          <cell r="J42">
            <v>20.61871229938097</v>
          </cell>
          <cell r="K42">
            <v>22.218989353153088</v>
          </cell>
        </row>
        <row r="43">
          <cell r="G43">
            <v>2.8863839053869373</v>
          </cell>
          <cell r="H43">
            <v>2.7822024638306648</v>
          </cell>
          <cell r="I43">
            <v>2.7397476390405497</v>
          </cell>
          <cell r="J43">
            <v>2.9704319326447206</v>
          </cell>
          <cell r="K43">
            <v>2.9960467014427734</v>
          </cell>
        </row>
        <row r="44">
          <cell r="G44">
            <v>0.51069428271449169</v>
          </cell>
          <cell r="H44">
            <v>0.60190271886727009</v>
          </cell>
          <cell r="I44">
            <v>0.78507775752274189</v>
          </cell>
          <cell r="J44">
            <v>0.57543844693359247</v>
          </cell>
          <cell r="K44">
            <v>0.59292328276737216</v>
          </cell>
        </row>
        <row r="45">
          <cell r="G45">
            <v>6.7761885619893194</v>
          </cell>
          <cell r="H45">
            <v>7.3538426180080849</v>
          </cell>
          <cell r="I45">
            <v>7.5170515344084183</v>
          </cell>
          <cell r="J45">
            <v>8.3804902397336622</v>
          </cell>
          <cell r="K45">
            <v>8.6639361577303795</v>
          </cell>
        </row>
        <row r="46">
          <cell r="G46">
            <v>5.1934091045963946</v>
          </cell>
          <cell r="H46">
            <v>5.4685045551035483</v>
          </cell>
          <cell r="I46">
            <v>5.2881443271483777</v>
          </cell>
          <cell r="J46">
            <v>5.7744427421293834</v>
          </cell>
          <cell r="K46">
            <v>5.9608721594156453</v>
          </cell>
        </row>
        <row r="47">
          <cell r="G47">
            <v>3.7652583516802656</v>
          </cell>
          <cell r="H47">
            <v>4.1499960031477698</v>
          </cell>
          <cell r="I47">
            <v>1.5341620377343468</v>
          </cell>
          <cell r="J47">
            <v>1.41318168224147</v>
          </cell>
          <cell r="K47">
            <v>1.016969849529481</v>
          </cell>
        </row>
        <row r="48">
          <cell r="G48">
            <v>1.0379200900595478</v>
          </cell>
          <cell r="H48">
            <v>1.2917368582070945</v>
          </cell>
          <cell r="I48">
            <v>0.72721696591817075</v>
          </cell>
          <cell r="J48">
            <v>0.38112684850071149</v>
          </cell>
          <cell r="K48">
            <v>0.23149445259026341</v>
          </cell>
        </row>
        <row r="49">
          <cell r="G49">
            <v>2.7815315920892081</v>
          </cell>
          <cell r="H49">
            <v>3.0300000377697276</v>
          </cell>
          <cell r="I49">
            <v>2.4135872058214374</v>
          </cell>
          <cell r="J49">
            <v>2.0523222391773714</v>
          </cell>
          <cell r="K49">
            <v>1.6070799859011931</v>
          </cell>
        </row>
        <row r="50">
          <cell r="G50">
            <v>0</v>
          </cell>
          <cell r="H50">
            <v>0</v>
          </cell>
          <cell r="I50">
            <v>0</v>
          </cell>
          <cell r="J50">
            <v>0</v>
          </cell>
          <cell r="K50">
            <v>0</v>
          </cell>
        </row>
        <row r="51">
          <cell r="G51">
            <v>2.4815243833109295</v>
          </cell>
          <cell r="H51">
            <v>1.0018014294917608</v>
          </cell>
          <cell r="I51">
            <v>1.0210029561362755</v>
          </cell>
          <cell r="J51">
            <v>0.94705437852530772</v>
          </cell>
          <cell r="K51">
            <v>0.94598267779587719</v>
          </cell>
        </row>
        <row r="52">
          <cell r="G52">
            <v>7.622374398504622</v>
          </cell>
          <cell r="H52">
            <v>8.4572821297136898</v>
          </cell>
          <cell r="I52">
            <v>14.381797870469471</v>
          </cell>
          <cell r="J52">
            <v>9.4094351374958727</v>
          </cell>
          <cell r="K52">
            <v>8.0082869780702204</v>
          </cell>
        </row>
        <row r="53">
          <cell r="G53">
            <v>0</v>
          </cell>
          <cell r="H53">
            <v>0</v>
          </cell>
          <cell r="I53">
            <v>0</v>
          </cell>
          <cell r="J53">
            <v>0</v>
          </cell>
          <cell r="K53">
            <v>0</v>
          </cell>
        </row>
        <row r="54">
          <cell r="G54">
            <v>6.1968895274837923</v>
          </cell>
          <cell r="H54">
            <v>1.2500283556628962</v>
          </cell>
          <cell r="I54">
            <v>1.2309536350010231</v>
          </cell>
          <cell r="J54">
            <v>1.3345988268804987</v>
          </cell>
          <cell r="K54">
            <v>3.6196097933911133</v>
          </cell>
        </row>
        <row r="55">
          <cell r="G55">
            <v>5.0542441331677441</v>
          </cell>
          <cell r="H55">
            <v>6.6658285461683994E-2</v>
          </cell>
          <cell r="I55">
            <v>17.850087835002938</v>
          </cell>
          <cell r="J55">
            <v>7.1168041249633773E-2</v>
          </cell>
          <cell r="K55">
            <v>0.67261964668164886</v>
          </cell>
        </row>
        <row r="56">
          <cell r="G56">
            <v>15.272013739033659</v>
          </cell>
          <cell r="H56">
            <v>4.0385484797079956</v>
          </cell>
          <cell r="I56">
            <v>3.4893061586589655</v>
          </cell>
          <cell r="J56">
            <v>4.2524841064936334</v>
          </cell>
          <cell r="K56">
            <v>3.5387114565686475</v>
          </cell>
        </row>
        <row r="70">
          <cell r="G70">
            <v>0.94836496687769456</v>
          </cell>
        </row>
        <row r="105">
          <cell r="G105">
            <v>0.1637075693964988</v>
          </cell>
          <cell r="H105">
            <v>0.1637075693964988</v>
          </cell>
          <cell r="I105">
            <v>0.1637075693964988</v>
          </cell>
          <cell r="J105">
            <v>0.1637075693964988</v>
          </cell>
          <cell r="K105">
            <v>0.1637075693964988</v>
          </cell>
        </row>
        <row r="106">
          <cell r="Q106">
            <v>0.81853784698249399</v>
          </cell>
        </row>
        <row r="139">
          <cell r="G139">
            <v>9.1803895964051065</v>
          </cell>
          <cell r="H139">
            <v>9.2653160630414781</v>
          </cell>
          <cell r="I139">
            <v>9.4812515473211629</v>
          </cell>
          <cell r="J139">
            <v>9.311649177771967</v>
          </cell>
          <cell r="K139">
            <v>9.3712474769019121</v>
          </cell>
        </row>
        <row r="140">
          <cell r="Q140">
            <v>46.609853861441628</v>
          </cell>
        </row>
        <row r="173">
          <cell r="G173">
            <v>87.765482298814149</v>
          </cell>
          <cell r="H173">
            <v>68.619521060599922</v>
          </cell>
          <cell r="I173">
            <v>78.602937140486162</v>
          </cell>
          <cell r="J173">
            <v>53.573738063830547</v>
          </cell>
          <cell r="K173">
            <v>50.739285182199055</v>
          </cell>
        </row>
        <row r="174">
          <cell r="Q174">
            <v>339.30096374592983</v>
          </cell>
        </row>
      </sheetData>
      <sheetData sheetId="9">
        <row r="18">
          <cell r="G18">
            <v>6.0769912104192025E-2</v>
          </cell>
        </row>
      </sheetData>
      <sheetData sheetId="10">
        <row r="7">
          <cell r="G7">
            <v>1.0242487465753967</v>
          </cell>
          <cell r="H7">
            <v>1.0490854948612711</v>
          </cell>
          <cell r="I7">
            <v>1.0745245031620867</v>
          </cell>
          <cell r="J7">
            <v>1.1005803755283181</v>
          </cell>
          <cell r="K7">
            <v>1.1272680701403592</v>
          </cell>
        </row>
        <row r="75">
          <cell r="G75">
            <v>41.152644466125984</v>
          </cell>
          <cell r="H75">
            <v>46.673096078470628</v>
          </cell>
          <cell r="I75">
            <v>49.516033032365115</v>
          </cell>
          <cell r="J75">
            <v>53.610865920383354</v>
          </cell>
          <cell r="K75">
            <v>55.666722455932288</v>
          </cell>
        </row>
        <row r="466">
          <cell r="G466">
            <v>1015.5300065806166</v>
          </cell>
          <cell r="H466">
            <v>1038.6890838155562</v>
          </cell>
          <cell r="I466">
            <v>1069.1650682805152</v>
          </cell>
          <cell r="J466">
            <v>1070.0747018287411</v>
          </cell>
          <cell r="K466">
            <v>1066.0439351748428</v>
          </cell>
        </row>
        <row r="467">
          <cell r="G467">
            <v>967.36616681460612</v>
          </cell>
        </row>
        <row r="471">
          <cell r="G471">
            <v>23.457417024700277</v>
          </cell>
          <cell r="H471">
            <v>25.222463150195221</v>
          </cell>
          <cell r="I471">
            <v>26.423220225150441</v>
          </cell>
          <cell r="J471">
            <v>27.858028557550238</v>
          </cell>
          <cell r="K471">
            <v>28.557826854476357</v>
          </cell>
        </row>
        <row r="883">
          <cell r="G883">
            <v>922.94981704822339</v>
          </cell>
        </row>
        <row r="887">
          <cell r="K887">
            <v>1133.049138311819</v>
          </cell>
        </row>
      </sheetData>
      <sheetData sheetId="11"/>
      <sheetData sheetId="12"/>
      <sheetData sheetId="13"/>
      <sheetData sheetId="14">
        <row r="7">
          <cell r="G7">
            <v>58.786756929892775</v>
          </cell>
          <cell r="H7">
            <v>63.210148364689772</v>
          </cell>
          <cell r="I7">
            <v>66.21937202400882</v>
          </cell>
          <cell r="J7">
            <v>69.815152778085661</v>
          </cell>
          <cell r="K7">
            <v>71.568920992976075</v>
          </cell>
        </row>
        <row r="8">
          <cell r="G8">
            <v>18.693127487992193</v>
          </cell>
          <cell r="H8">
            <v>23.741604945994791</v>
          </cell>
          <cell r="I8">
            <v>26.782970567509157</v>
          </cell>
          <cell r="J8">
            <v>31.145038389503586</v>
          </cell>
          <cell r="K8">
            <v>34.193491939461438</v>
          </cell>
        </row>
        <row r="9">
          <cell r="G9">
            <v>70.354307391755995</v>
          </cell>
          <cell r="H9">
            <v>72.730366159608238</v>
          </cell>
          <cell r="I9">
            <v>75.498197576580623</v>
          </cell>
          <cell r="J9">
            <v>78.247370833704665</v>
          </cell>
          <cell r="K9">
            <v>81.090889373287951</v>
          </cell>
        </row>
        <row r="10">
          <cell r="G10">
            <v>5.7987823234323325E-2</v>
          </cell>
          <cell r="H10">
            <v>6.5595678739860663E-2</v>
          </cell>
          <cell r="I10">
            <v>7.0922892344086205E-2</v>
          </cell>
          <cell r="J10">
            <v>7.7522448715282313E-2</v>
          </cell>
          <cell r="K10">
            <v>8.1845174064374068E-2</v>
          </cell>
        </row>
        <row r="11">
          <cell r="G11">
            <v>3.9440303707666877</v>
          </cell>
          <cell r="H11">
            <v>4.0454989893909534</v>
          </cell>
          <cell r="I11">
            <v>4.1794019710359125</v>
          </cell>
          <cell r="J11">
            <v>4.1660057978936553</v>
          </cell>
          <cell r="K11">
            <v>4.2240488493717905</v>
          </cell>
          <cell r="Q11">
            <v>20.558985978458999</v>
          </cell>
        </row>
        <row r="12">
          <cell r="Q12">
            <v>862.99057575060874</v>
          </cell>
        </row>
        <row r="21">
          <cell r="G21">
            <v>151.83621000364201</v>
          </cell>
          <cell r="H21">
            <v>161.61942728138203</v>
          </cell>
          <cell r="I21">
            <v>172.03300368295143</v>
          </cell>
          <cell r="J21">
            <v>183.11755494995288</v>
          </cell>
          <cell r="K21">
            <v>194.91631380596564</v>
          </cell>
          <cell r="Q21">
            <v>863.5225097238939</v>
          </cell>
        </row>
        <row r="22">
          <cell r="G22">
            <v>0.17566403667176039</v>
          </cell>
          <cell r="H22">
            <v>-3.9232613754163065E-2</v>
          </cell>
          <cell r="I22">
            <v>-3.9232613754163065E-2</v>
          </cell>
          <cell r="J22">
            <v>-3.9232613754163065E-2</v>
          </cell>
          <cell r="K22">
            <v>-3.9232613754163065E-2</v>
          </cell>
        </row>
        <row r="44">
          <cell r="F44">
            <v>179.83145840923558</v>
          </cell>
          <cell r="G44">
            <v>148.24153850449949</v>
          </cell>
          <cell r="H44">
            <v>154.0574415269694</v>
          </cell>
          <cell r="I44">
            <v>160.10151762635152</v>
          </cell>
          <cell r="J44">
            <v>166.3827186288415</v>
          </cell>
          <cell r="K44">
            <v>172.9103475641744</v>
          </cell>
        </row>
      </sheetData>
      <sheetData sheetId="15"/>
      <sheetData sheetId="16"/>
      <sheetData sheetId="17"/>
      <sheetData sheetId="18"/>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roject List"/>
      <sheetName val="Total by category"/>
      <sheetName val="SCS --&gt;"/>
      <sheetName val="SCS total"/>
      <sheetName val="SCS CapCon"/>
      <sheetName val="Augex"/>
      <sheetName val="Repex"/>
      <sheetName val="Connections"/>
      <sheetName val="Non-Network"/>
      <sheetName val="IT"/>
      <sheetName val="Escalation"/>
      <sheetName val="Capitalised OH"/>
      <sheetName val="Capital Contributions"/>
      <sheetName val="ACS Metering --&gt;"/>
      <sheetName val="Metering total"/>
      <sheetName val="Metering"/>
      <sheetName val="Metering | Escalation"/>
      <sheetName val="Metering | Capitalised OH"/>
      <sheetName val="Repex --&gt;"/>
      <sheetName val="BNI 1"/>
      <sheetName val="BNI 2"/>
      <sheetName val="BNI 3"/>
      <sheetName val="BNI 4"/>
      <sheetName val="BNI 5"/>
      <sheetName val="BNI 6"/>
      <sheetName val="BNI 7"/>
      <sheetName val="BNI 8"/>
      <sheetName val="BNI 9"/>
      <sheetName val="BNI 10"/>
      <sheetName val="BNI 11"/>
      <sheetName val="BNI 12"/>
      <sheetName val="BNI 13"/>
      <sheetName val="BNI 14"/>
      <sheetName val="BNI 15"/>
      <sheetName val="BNI 16"/>
      <sheetName val="BNI 17"/>
      <sheetName val="BNI 18"/>
      <sheetName val="BNI 19"/>
      <sheetName val="BNI 20"/>
      <sheetName val="BNI 21"/>
      <sheetName val="BNI 22"/>
      <sheetName val="BNI 23"/>
      <sheetName val="BNI 24"/>
      <sheetName val="BNI 25"/>
      <sheetName val="BNI 26"/>
      <sheetName val="BNI 27"/>
      <sheetName val="BNI 28"/>
      <sheetName val="BNI 29"/>
      <sheetName val="BNI 30"/>
      <sheetName val="BNI 31"/>
      <sheetName val="BNI 32"/>
      <sheetName val="BNI 33"/>
      <sheetName val="BNI 34"/>
      <sheetName val="BNI 35"/>
      <sheetName val="Augex --&gt;"/>
      <sheetName val="A-BNI 1"/>
      <sheetName val="A-BNI 2"/>
      <sheetName val="A-BNI 3"/>
      <sheetName val="A-BNI 4"/>
      <sheetName val="A-BNI 5"/>
      <sheetName val="A-BNI 6"/>
      <sheetName val="A-BNI 7"/>
      <sheetName val="A-BNI 8"/>
      <sheetName val="A-BNI 9"/>
      <sheetName val="A-BNI 10"/>
      <sheetName val="A-BNI 11"/>
      <sheetName val="A-BNI 12"/>
      <sheetName val="A-BNI 13"/>
      <sheetName val="A-BNI 14"/>
      <sheetName val="A-BNI 15"/>
      <sheetName val="ICT --&gt;"/>
      <sheetName val="I-BNI 1"/>
      <sheetName val="NonN --&gt;"/>
      <sheetName val="N-BNI 1"/>
      <sheetName val="N-BNI 2"/>
      <sheetName val="N-BNI 3"/>
      <sheetName val="N-BNI 4"/>
      <sheetName val="N-BNI 5"/>
      <sheetName val="N-BNI 6"/>
      <sheetName val="Checks"/>
    </sheetNames>
    <sheetDataSet>
      <sheetData sheetId="0"/>
      <sheetData sheetId="1"/>
      <sheetData sheetId="2"/>
      <sheetData sheetId="3">
        <row r="24">
          <cell r="T24" t="str">
            <v>RY19</v>
          </cell>
          <cell r="U24" t="str">
            <v>RY20</v>
          </cell>
          <cell r="V24" t="str">
            <v>RY21</v>
          </cell>
          <cell r="W24" t="str">
            <v>RY22</v>
          </cell>
          <cell r="X24" t="str">
            <v>RY23</v>
          </cell>
          <cell r="Y24" t="str">
            <v>RY24</v>
          </cell>
        </row>
        <row r="25">
          <cell r="T25">
            <v>3.9992049523044249</v>
          </cell>
          <cell r="U25">
            <v>11.411938598076912</v>
          </cell>
          <cell r="V25">
            <v>5.442303049939853</v>
          </cell>
          <cell r="W25">
            <v>5.7280242828709049</v>
          </cell>
          <cell r="X25">
            <v>6.7070316069298652</v>
          </cell>
          <cell r="Y25">
            <v>6.5508269108931581</v>
          </cell>
          <cell r="AA25">
            <v>35.840124448710689</v>
          </cell>
        </row>
        <row r="26">
          <cell r="T26">
            <v>30.78327329712522</v>
          </cell>
          <cell r="U26">
            <v>33.894044219421545</v>
          </cell>
          <cell r="V26">
            <v>37.098036450496799</v>
          </cell>
          <cell r="W26">
            <v>31.42723974682966</v>
          </cell>
          <cell r="X26">
            <v>20.48922057484528</v>
          </cell>
          <cell r="Y26">
            <v>18.138168970907394</v>
          </cell>
          <cell r="AA26">
            <v>141.04670996250067</v>
          </cell>
        </row>
        <row r="27">
          <cell r="T27">
            <v>11.627214356321003</v>
          </cell>
          <cell r="U27">
            <v>10.70352576895106</v>
          </cell>
          <cell r="V27">
            <v>11.036655812631722</v>
          </cell>
          <cell r="W27">
            <v>11.94474258669476</v>
          </cell>
          <cell r="X27">
            <v>10.880894824451632</v>
          </cell>
          <cell r="Y27">
            <v>10.966102623026453</v>
          </cell>
          <cell r="AA27">
            <v>55.531921615755621</v>
          </cell>
        </row>
        <row r="28">
          <cell r="T28">
            <v>0.55527968817848827</v>
          </cell>
          <cell r="U28">
            <v>20.803709403590119</v>
          </cell>
          <cell r="V28">
            <v>5.1713862245569064</v>
          </cell>
          <cell r="W28">
            <v>19.94080016620202</v>
          </cell>
          <cell r="X28">
            <v>5.18125925638107</v>
          </cell>
          <cell r="Y28">
            <v>5.0516509766815787</v>
          </cell>
          <cell r="AA28">
            <v>56.148806027411688</v>
          </cell>
        </row>
        <row r="29">
          <cell r="T29">
            <v>4.7730517545451558</v>
          </cell>
          <cell r="U29">
            <v>6.6129068962029676</v>
          </cell>
          <cell r="V29">
            <v>6.4499981898347061</v>
          </cell>
          <cell r="W29">
            <v>6.1840002532407246</v>
          </cell>
          <cell r="X29">
            <v>6.6141751339849062</v>
          </cell>
          <cell r="Y29">
            <v>6.237164186604919</v>
          </cell>
          <cell r="AA29">
            <v>32.098244659868229</v>
          </cell>
        </row>
        <row r="30">
          <cell r="T30">
            <v>0</v>
          </cell>
          <cell r="U30">
            <v>0</v>
          </cell>
          <cell r="V30">
            <v>0</v>
          </cell>
          <cell r="W30">
            <v>0</v>
          </cell>
          <cell r="X30">
            <v>0</v>
          </cell>
          <cell r="Y30">
            <v>0</v>
          </cell>
        </row>
        <row r="31">
          <cell r="U31">
            <v>12.735089611495479</v>
          </cell>
          <cell r="V31">
            <v>12.850164965577923</v>
          </cell>
          <cell r="W31">
            <v>13.023089221365748</v>
          </cell>
          <cell r="X31">
            <v>13.176513414406264</v>
          </cell>
          <cell r="Y31">
            <v>13.33032656038397</v>
          </cell>
          <cell r="AA31">
            <v>65.11518377322939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Base year adjustments"/>
      <sheetName val="Input|Rate of change"/>
      <sheetName val="Input|Step changes"/>
      <sheetName val="Calc|Opex forecast"/>
      <sheetName val="Output|Models"/>
      <sheetName val="Lookup|Tables"/>
      <sheetName val="Check|List"/>
    </sheetNames>
    <sheetDataSet>
      <sheetData sheetId="0" refreshError="1"/>
      <sheetData sheetId="1" refreshError="1"/>
      <sheetData sheetId="2" refreshError="1"/>
      <sheetData sheetId="3" refreshError="1">
        <row r="42">
          <cell r="M42">
            <v>-0.40606978000000071</v>
          </cell>
        </row>
      </sheetData>
      <sheetData sheetId="4" refreshError="1">
        <row r="13">
          <cell r="J13">
            <v>4.11081758</v>
          </cell>
        </row>
        <row r="14">
          <cell r="J14">
            <v>14.092165969999877</v>
          </cell>
          <cell r="M14">
            <v>1.8945250785880159</v>
          </cell>
          <cell r="N14">
            <v>-2.1870425455144318</v>
          </cell>
        </row>
        <row r="15">
          <cell r="J15">
            <v>8.9477341999998767</v>
          </cell>
          <cell r="L15">
            <v>-0.71601994266427704</v>
          </cell>
          <cell r="M15">
            <v>-1.8945250785880159</v>
          </cell>
        </row>
        <row r="16">
          <cell r="J16">
            <v>7.139658959052718</v>
          </cell>
        </row>
        <row r="17">
          <cell r="J17">
            <v>37.977439822513055</v>
          </cell>
          <cell r="L17">
            <v>-7.0807259897446411</v>
          </cell>
          <cell r="N17">
            <v>-3.0099624243253391</v>
          </cell>
        </row>
        <row r="18">
          <cell r="J18">
            <v>13.381112626200403</v>
          </cell>
          <cell r="N18">
            <v>-1.3096317813769656</v>
          </cell>
        </row>
        <row r="19">
          <cell r="J19">
            <v>0.10206868000025301</v>
          </cell>
        </row>
        <row r="21">
          <cell r="L21">
            <v>-7.7967459324089177</v>
          </cell>
          <cell r="N21">
            <v>-6.5066367512167362</v>
          </cell>
        </row>
        <row r="27">
          <cell r="K27">
            <v>-3.6068093290210661</v>
          </cell>
        </row>
        <row r="28">
          <cell r="K28">
            <v>-1.4888942517352328</v>
          </cell>
        </row>
        <row r="29">
          <cell r="K29">
            <v>-0.79708958951502651</v>
          </cell>
        </row>
        <row r="30">
          <cell r="K30">
            <v>-0.28479481243074878</v>
          </cell>
        </row>
        <row r="44">
          <cell r="L44">
            <v>-3.4245411296961494</v>
          </cell>
        </row>
        <row r="45">
          <cell r="L45">
            <v>-0.64150794879777728</v>
          </cell>
        </row>
        <row r="46">
          <cell r="L46">
            <v>-1.0037669432908136</v>
          </cell>
        </row>
        <row r="47">
          <cell r="L47">
            <v>-2.010909967959901</v>
          </cell>
        </row>
        <row r="78">
          <cell r="N78">
            <v>-0.86954057131771845</v>
          </cell>
        </row>
        <row r="79">
          <cell r="N79">
            <v>-1.3175019741967131</v>
          </cell>
        </row>
        <row r="80">
          <cell r="N80">
            <v>-3.0099624243253391</v>
          </cell>
        </row>
        <row r="81">
          <cell r="N81">
            <v>-1.3096317813769656</v>
          </cell>
        </row>
        <row r="96">
          <cell r="L96">
            <v>0.42861937964627939</v>
          </cell>
          <cell r="M96">
            <v>3</v>
          </cell>
          <cell r="N96">
            <v>4.5</v>
          </cell>
          <cell r="O96">
            <v>-0.33333333333333337</v>
          </cell>
        </row>
        <row r="97">
          <cell r="L97">
            <v>1.408669014771742</v>
          </cell>
          <cell r="M97">
            <v>3</v>
          </cell>
          <cell r="N97">
            <v>4.5</v>
          </cell>
          <cell r="O97">
            <v>-0.33333333333333337</v>
          </cell>
        </row>
        <row r="98">
          <cell r="L98">
            <v>1.7997777455819779</v>
          </cell>
          <cell r="M98">
            <v>3</v>
          </cell>
          <cell r="N98">
            <v>3.5</v>
          </cell>
          <cell r="O98">
            <v>-0.1428571428571429</v>
          </cell>
        </row>
        <row r="101">
          <cell r="L101">
            <v>2.0571071592367622</v>
          </cell>
          <cell r="O101">
            <v>-0.1</v>
          </cell>
        </row>
        <row r="102">
          <cell r="L102">
            <v>6.1655435824556957</v>
          </cell>
          <cell r="O102">
            <v>-0.1</v>
          </cell>
        </row>
        <row r="103">
          <cell r="L103">
            <v>4.1269741668955593</v>
          </cell>
          <cell r="O103">
            <v>-0.12</v>
          </cell>
        </row>
      </sheetData>
      <sheetData sheetId="5" refreshError="1">
        <row r="20">
          <cell r="O20">
            <v>1.02</v>
          </cell>
        </row>
        <row r="30">
          <cell r="N30">
            <v>1.0305417314027616</v>
          </cell>
        </row>
        <row r="36">
          <cell r="O36">
            <v>-4.1081052481958258E-3</v>
          </cell>
          <cell r="P36">
            <v>-2.2599563933415334E-3</v>
          </cell>
          <cell r="Q36">
            <v>-2.0505127034251558E-3</v>
          </cell>
          <cell r="R36">
            <v>2.8959438294453577E-3</v>
          </cell>
          <cell r="S36">
            <v>5.3225950643132069E-3</v>
          </cell>
          <cell r="T36">
            <v>5.8177971920496674E-3</v>
          </cell>
        </row>
        <row r="37">
          <cell r="O37">
            <v>6.521219565989644E-3</v>
          </cell>
          <cell r="P37">
            <v>6.7136017767417669E-3</v>
          </cell>
          <cell r="Q37">
            <v>1.0747417011723583E-2</v>
          </cell>
          <cell r="R37">
            <v>1.3342407326505769E-2</v>
          </cell>
          <cell r="S37">
            <v>1.4938371149719689E-2</v>
          </cell>
          <cell r="T37">
            <v>1.3956329567116845E-2</v>
          </cell>
        </row>
        <row r="38">
          <cell r="O38">
            <v>1.2065571588969091E-3</v>
          </cell>
          <cell r="P38">
            <v>2.2268226917001167E-3</v>
          </cell>
          <cell r="Q38">
            <v>4.3484521541492134E-3</v>
          </cell>
          <cell r="R38">
            <v>8.1191755779755626E-3</v>
          </cell>
          <cell r="S38">
            <v>1.0130483107016447E-2</v>
          </cell>
          <cell r="T38">
            <v>9.8870633795832552E-3</v>
          </cell>
        </row>
        <row r="75">
          <cell r="O75">
            <v>1.1675944779533154E-2</v>
          </cell>
          <cell r="P75">
            <v>7.7434975532817418E-3</v>
          </cell>
          <cell r="Q75">
            <v>8.9075177448627585E-3</v>
          </cell>
          <cell r="R75">
            <v>1.2198736053825598E-2</v>
          </cell>
          <cell r="S75">
            <v>7.6473607060716375E-3</v>
          </cell>
          <cell r="T75">
            <v>7.6671487770862967E-3</v>
          </cell>
        </row>
        <row r="76">
          <cell r="O76">
            <v>5.4985272074024039E-3</v>
          </cell>
          <cell r="P76">
            <v>7.7305390437096833E-3</v>
          </cell>
          <cell r="Q76">
            <v>5.7216707561718039E-3</v>
          </cell>
          <cell r="R76">
            <v>6.1000095672394394E-3</v>
          </cell>
          <cell r="S76">
            <v>6.0340062328041455E-3</v>
          </cell>
          <cell r="T76">
            <v>5.9736761564010976E-3</v>
          </cell>
        </row>
        <row r="77">
          <cell r="O77">
            <v>0</v>
          </cell>
          <cell r="P77">
            <v>0</v>
          </cell>
          <cell r="Q77">
            <v>0</v>
          </cell>
          <cell r="R77">
            <v>0</v>
          </cell>
          <cell r="S77">
            <v>0</v>
          </cell>
          <cell r="T77">
            <v>0</v>
          </cell>
        </row>
        <row r="78">
          <cell r="O78">
            <v>-1.5996874803108518E-2</v>
          </cell>
          <cell r="P78">
            <v>-7.6345865204601182E-3</v>
          </cell>
          <cell r="Q78">
            <v>2.1785502727134087E-5</v>
          </cell>
          <cell r="R78">
            <v>4.7894317901331362E-4</v>
          </cell>
          <cell r="S78">
            <v>8.6175366814522647E-4</v>
          </cell>
          <cell r="T78">
            <v>2.0488136770824283E-3</v>
          </cell>
        </row>
        <row r="82">
          <cell r="J82" t="str">
            <v>SFA CD</v>
          </cell>
          <cell r="K82" t="str">
            <v>LSE CD</v>
          </cell>
          <cell r="L82" t="str">
            <v>LSE TLG</v>
          </cell>
          <cell r="M82" t="str">
            <v>MPFP</v>
          </cell>
        </row>
        <row r="84">
          <cell r="J84">
            <v>0.77131394182547641</v>
          </cell>
          <cell r="K84">
            <v>0.69699999999999995</v>
          </cell>
          <cell r="L84">
            <v>0.59840000000000004</v>
          </cell>
          <cell r="M84">
            <v>0.45800000000000002</v>
          </cell>
        </row>
        <row r="85">
          <cell r="J85">
            <v>9.7291875626880645E-2</v>
          </cell>
          <cell r="K85">
            <v>0.112</v>
          </cell>
          <cell r="L85">
            <v>0.1123</v>
          </cell>
          <cell r="M85">
            <v>0.23799999999999999</v>
          </cell>
        </row>
        <row r="86">
          <cell r="J86">
            <v>0.13139418254764293</v>
          </cell>
          <cell r="K86">
            <v>0.191</v>
          </cell>
          <cell r="L86">
            <v>0.28939999999999999</v>
          </cell>
          <cell r="M86">
            <v>0.17599999999999999</v>
          </cell>
        </row>
        <row r="87">
          <cell r="J87"/>
          <cell r="K87"/>
          <cell r="L87"/>
          <cell r="M87">
            <v>0.128</v>
          </cell>
        </row>
      </sheetData>
      <sheetData sheetId="6" refreshError="1">
        <row r="16">
          <cell r="O16">
            <v>0.18865740137981382</v>
          </cell>
          <cell r="P16">
            <v>0.18880243237639094</v>
          </cell>
          <cell r="Q16">
            <v>0.18863687200701651</v>
          </cell>
          <cell r="R16">
            <v>0.1888059296787675</v>
          </cell>
          <cell r="S16">
            <v>0.18910590064227881</v>
          </cell>
        </row>
        <row r="17">
          <cell r="O17">
            <v>3.3994933622526757E-2</v>
          </cell>
          <cell r="P17">
            <v>3.3994933622526757E-2</v>
          </cell>
          <cell r="Q17">
            <v>3.3994933622526757E-2</v>
          </cell>
          <cell r="R17">
            <v>3.3994933622526757E-2</v>
          </cell>
          <cell r="S17">
            <v>5.1507475185646606E-2</v>
          </cell>
        </row>
        <row r="38">
          <cell r="O38">
            <v>0.48816331190564222</v>
          </cell>
          <cell r="P38">
            <v>0.51246829624439505</v>
          </cell>
          <cell r="Q38">
            <v>0.52415509306603059</v>
          </cell>
          <cell r="R38">
            <v>0.53953423079108453</v>
          </cell>
          <cell r="S38">
            <v>0.53999326041270623</v>
          </cell>
        </row>
      </sheetData>
      <sheetData sheetId="7" refreshError="1">
        <row r="13">
          <cell r="M13">
            <v>87.951509927094506</v>
          </cell>
        </row>
        <row r="20">
          <cell r="M20">
            <v>-0.11883176704805244</v>
          </cell>
        </row>
        <row r="23">
          <cell r="M23">
            <v>-14.589450337298166</v>
          </cell>
        </row>
        <row r="26">
          <cell r="M26">
            <v>-6.3011397423561162</v>
          </cell>
        </row>
        <row r="39">
          <cell r="M39">
            <v>66.942088080392182</v>
          </cell>
        </row>
        <row r="46">
          <cell r="N46">
            <v>7.6269379368124005E-3</v>
          </cell>
          <cell r="O46">
            <v>5.7247089999298293E-3</v>
          </cell>
          <cell r="P46">
            <v>6.4233808130068895E-3</v>
          </cell>
          <cell r="Q46">
            <v>8.5682848774324312E-3</v>
          </cell>
          <cell r="R46">
            <v>5.6985708819172831E-3</v>
          </cell>
          <cell r="S46">
            <v>5.7406065517436357E-3</v>
          </cell>
        </row>
        <row r="48">
          <cell r="N48">
            <v>7.2031462386145469E-4</v>
          </cell>
          <cell r="O48">
            <v>1.3294131469449696E-3</v>
          </cell>
          <cell r="P48">
            <v>2.5960259360270801E-3</v>
          </cell>
          <cell r="Q48">
            <v>4.8471478200514109E-3</v>
          </cell>
          <cell r="R48">
            <v>6.0478984148888189E-3</v>
          </cell>
          <cell r="S48">
            <v>5.9025768376112031E-3</v>
          </cell>
        </row>
        <row r="50">
          <cell r="N50">
            <v>0</v>
          </cell>
          <cell r="O50">
            <v>0</v>
          </cell>
          <cell r="P50">
            <v>0</v>
          </cell>
          <cell r="Q50">
            <v>0</v>
          </cell>
          <cell r="R50">
            <v>0</v>
          </cell>
          <cell r="S50">
            <v>0</v>
          </cell>
        </row>
        <row r="53">
          <cell r="O53">
            <v>1.5473463867546E-2</v>
          </cell>
          <cell r="P53">
            <v>2.464936536828799E-2</v>
          </cell>
          <cell r="Q53">
            <v>3.8438035442387664E-2</v>
          </cell>
          <cell r="R53">
            <v>5.067180506312674E-2</v>
          </cell>
          <cell r="S53">
            <v>6.294057092502281E-2</v>
          </cell>
        </row>
        <row r="69">
          <cell r="O69">
            <v>0.22265233500234058</v>
          </cell>
          <cell r="P69">
            <v>0.2227973659989177</v>
          </cell>
          <cell r="Q69">
            <v>0.22263180562954327</v>
          </cell>
          <cell r="R69">
            <v>0.22280086330129428</v>
          </cell>
          <cell r="S69">
            <v>0.24061337582792541</v>
          </cell>
        </row>
        <row r="85">
          <cell r="O85">
            <v>68.20056639652455</v>
          </cell>
          <cell r="P85">
            <v>68.814965434000797</v>
          </cell>
          <cell r="Q85">
            <v>69.737842240243282</v>
          </cell>
          <cell r="R85">
            <v>70.556965381421762</v>
          </cell>
          <cell r="S85">
            <v>71.396074698913154</v>
          </cell>
        </row>
        <row r="87">
          <cell r="O87">
            <v>68.688729708430188</v>
          </cell>
          <cell r="P87">
            <v>69.32743373024519</v>
          </cell>
          <cell r="Q87">
            <v>70.26199733330931</v>
          </cell>
          <cell r="R87">
            <v>71.096499612212853</v>
          </cell>
          <cell r="S87">
            <v>71.936067959325854</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row r="48">
          <cell r="E48" t="str">
            <v>1 Phase Meters (including Prepayment)</v>
          </cell>
          <cell r="G48">
            <v>61.006071254098302</v>
          </cell>
          <cell r="H48">
            <v>65.995576344793349</v>
          </cell>
          <cell r="I48">
            <v>71.393158214377806</v>
          </cell>
          <cell r="J48">
            <v>77.232192248674906</v>
          </cell>
          <cell r="K48">
            <v>83.548783507031246</v>
          </cell>
        </row>
        <row r="49">
          <cell r="E49" t="str">
            <v>3 Phase Meters</v>
          </cell>
          <cell r="G49">
            <v>67.171631049667354</v>
          </cell>
          <cell r="H49">
            <v>72.665398935106936</v>
          </cell>
          <cell r="I49">
            <v>78.608485753367589</v>
          </cell>
          <cell r="J49">
            <v>85.037639963357904</v>
          </cell>
          <cell r="K49">
            <v>91.992615571123537</v>
          </cell>
        </row>
        <row r="50">
          <cell r="E50" t="str">
            <v>Dedicated CT and VT meters</v>
          </cell>
          <cell r="G50">
            <v>113.76251636108391</v>
          </cell>
          <cell r="H50">
            <v>123.06681416039144</v>
          </cell>
          <cell r="I50">
            <v>133.13208279884097</v>
          </cell>
          <cell r="J50">
            <v>144.0205598176758</v>
          </cell>
          <cell r="K50">
            <v>155.79957298149708</v>
          </cell>
        </row>
      </sheetData>
      <sheetData sheetId="7"/>
      <sheetData sheetId="8">
        <row r="7">
          <cell r="G7">
            <v>0.87971880867200603</v>
          </cell>
          <cell r="H7">
            <v>1.2738905540173391</v>
          </cell>
          <cell r="I7">
            <v>1.4528801644523652</v>
          </cell>
          <cell r="J7">
            <v>1.6377359980321473</v>
          </cell>
          <cell r="K7">
            <v>2.0767757556789985</v>
          </cell>
        </row>
        <row r="8">
          <cell r="G8">
            <v>0.52428525989819741</v>
          </cell>
          <cell r="H8">
            <v>0.93950626190383524</v>
          </cell>
          <cell r="I8">
            <v>1.1786980282507167</v>
          </cell>
          <cell r="J8">
            <v>1.4401105179619358</v>
          </cell>
          <cell r="K8">
            <v>1.9284243238116474</v>
          </cell>
        </row>
        <row r="9">
          <cell r="G9">
            <v>5.5601573807711393</v>
          </cell>
          <cell r="H9">
            <v>5.6147849790765836</v>
          </cell>
          <cell r="I9">
            <v>5.6837030732897125</v>
          </cell>
          <cell r="J9">
            <v>5.7419892040045895</v>
          </cell>
          <cell r="K9">
            <v>5.8074618527480295</v>
          </cell>
        </row>
        <row r="10">
          <cell r="G10">
            <v>0</v>
          </cell>
          <cell r="H10">
            <v>0</v>
          </cell>
          <cell r="I10">
            <v>0</v>
          </cell>
          <cell r="J10">
            <v>0</v>
          </cell>
          <cell r="K10">
            <v>0</v>
          </cell>
        </row>
        <row r="11">
          <cell r="G11">
            <v>0</v>
          </cell>
          <cell r="H11">
            <v>0</v>
          </cell>
          <cell r="I11">
            <v>0</v>
          </cell>
          <cell r="J11">
            <v>0</v>
          </cell>
          <cell r="K11">
            <v>0</v>
          </cell>
        </row>
        <row r="12">
          <cell r="Q12">
            <v>41.740122162569243</v>
          </cell>
        </row>
        <row r="17">
          <cell r="G17">
            <v>6.9641614493413426</v>
          </cell>
          <cell r="H17">
            <v>7.59140001910189</v>
          </cell>
          <cell r="I17">
            <v>8.2942644557579168</v>
          </cell>
          <cell r="J17">
            <v>9.0567155139427058</v>
          </cell>
          <cell r="K17">
            <v>9.867641270757197</v>
          </cell>
          <cell r="Q17">
            <v>41.774182708901051</v>
          </cell>
        </row>
        <row r="18">
          <cell r="G18">
            <v>3.3631734109413801E-2</v>
          </cell>
          <cell r="H18">
            <v>-5.6176079177403755E-2</v>
          </cell>
          <cell r="I18">
            <v>-5.6176079177403755E-2</v>
          </cell>
          <cell r="J18">
            <v>-5.6176079177403755E-2</v>
          </cell>
          <cell r="K18">
            <v>-5.6176079177403755E-2</v>
          </cell>
        </row>
      </sheetData>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RFM input"/>
      <sheetName val="Adjustment for previous period"/>
      <sheetName val="RAB roll forward"/>
      <sheetName val="Total RAB roll forward"/>
      <sheetName val="TAB roll forward"/>
      <sheetName val="RAB remaining lives"/>
      <sheetName val="TAB remaining lives"/>
      <sheetName val="PTRM input summary"/>
    </sheetNames>
    <sheetDataSet>
      <sheetData sheetId="0" refreshError="1"/>
      <sheetData sheetId="1" refreshError="1"/>
      <sheetData sheetId="2" refreshError="1"/>
      <sheetData sheetId="3" refreshError="1"/>
      <sheetData sheetId="4">
        <row r="41">
          <cell r="H41">
            <v>32.106387363919595</v>
          </cell>
          <cell r="I41">
            <v>27.53251862508024</v>
          </cell>
          <cell r="J41">
            <v>14.046387189617297</v>
          </cell>
          <cell r="K41">
            <v>8.7172786999999996</v>
          </cell>
          <cell r="L41">
            <v>13.12875734891753</v>
          </cell>
        </row>
        <row r="42">
          <cell r="H42">
            <v>19.949087322731913</v>
          </cell>
          <cell r="I42">
            <v>15.85937989449685</v>
          </cell>
          <cell r="J42">
            <v>15.140711820619988</v>
          </cell>
          <cell r="K42">
            <v>10.86275401</v>
          </cell>
          <cell r="L42">
            <v>16.700898095636379</v>
          </cell>
        </row>
        <row r="43">
          <cell r="H43">
            <v>3.3360097624950149</v>
          </cell>
          <cell r="I43">
            <v>5.9039213415738381</v>
          </cell>
          <cell r="J43">
            <v>5.8062693518956205</v>
          </cell>
          <cell r="K43">
            <v>9.7115904000000004</v>
          </cell>
          <cell r="L43">
            <v>0.23476898581075792</v>
          </cell>
        </row>
        <row r="44">
          <cell r="H44">
            <v>1.8008263989342173</v>
          </cell>
          <cell r="I44">
            <v>1.8672789146911755</v>
          </cell>
          <cell r="J44">
            <v>1.699268562090672</v>
          </cell>
          <cell r="K44">
            <v>0.76355668999999993</v>
          </cell>
          <cell r="L44">
            <v>0.60490463846134057</v>
          </cell>
        </row>
        <row r="45">
          <cell r="H45">
            <v>11.530251595016235</v>
          </cell>
          <cell r="I45">
            <v>8.9026992076939475</v>
          </cell>
          <cell r="J45">
            <v>6.155834040598835</v>
          </cell>
          <cell r="K45">
            <v>6.0467733499999996</v>
          </cell>
          <cell r="L45">
            <v>6.2757479874440385</v>
          </cell>
        </row>
        <row r="46">
          <cell r="H46">
            <v>5.4372752588897981</v>
          </cell>
          <cell r="I46">
            <v>6.2630040753019847</v>
          </cell>
          <cell r="J46">
            <v>5.699771909012207</v>
          </cell>
          <cell r="K46">
            <v>4.9459997699999994</v>
          </cell>
          <cell r="L46">
            <v>3.9606444923360304</v>
          </cell>
        </row>
        <row r="47">
          <cell r="H47">
            <v>5.641762397139221</v>
          </cell>
          <cell r="I47">
            <v>4.7709033100613967</v>
          </cell>
          <cell r="J47">
            <v>2.9301223935735967</v>
          </cell>
          <cell r="K47">
            <v>1.20318272</v>
          </cell>
          <cell r="L47">
            <v>2.5002049779027358</v>
          </cell>
        </row>
        <row r="48">
          <cell r="H48">
            <v>2.2380575858594902</v>
          </cell>
          <cell r="I48">
            <v>1.0615292435644648</v>
          </cell>
          <cell r="J48">
            <v>0.5741411885828982</v>
          </cell>
          <cell r="K48">
            <v>0.55103329000000001</v>
          </cell>
          <cell r="L48">
            <v>1.1810431503056915</v>
          </cell>
        </row>
        <row r="49">
          <cell r="H49">
            <v>2.9182240228024074</v>
          </cell>
          <cell r="I49">
            <v>1.7829786002059402</v>
          </cell>
          <cell r="J49">
            <v>0.83052686363117334</v>
          </cell>
          <cell r="K49">
            <v>2.2814569100000002</v>
          </cell>
          <cell r="L49">
            <v>1.8227229289361433</v>
          </cell>
        </row>
        <row r="50">
          <cell r="H50">
            <v>0</v>
          </cell>
          <cell r="I50">
            <v>0</v>
          </cell>
          <cell r="J50">
            <v>0</v>
          </cell>
          <cell r="K50">
            <v>0</v>
          </cell>
          <cell r="L50">
            <v>0</v>
          </cell>
        </row>
        <row r="51">
          <cell r="H51">
            <v>1.0324313577301479E-2</v>
          </cell>
          <cell r="I51">
            <v>4.2108471429205908E-2</v>
          </cell>
          <cell r="J51">
            <v>3.6730382974804063E-2</v>
          </cell>
          <cell r="K51">
            <v>0.55370104000000009</v>
          </cell>
          <cell r="L51">
            <v>0</v>
          </cell>
        </row>
        <row r="52">
          <cell r="H52">
            <v>0.42319982927314526</v>
          </cell>
          <cell r="I52">
            <v>0.89720945945667374</v>
          </cell>
          <cell r="J52">
            <v>2.738507940034804</v>
          </cell>
          <cell r="K52">
            <v>3.4142928599999998</v>
          </cell>
          <cell r="L52">
            <v>4.7730517545451558</v>
          </cell>
        </row>
        <row r="53">
          <cell r="H53">
            <v>7.1853125161228826E-2</v>
          </cell>
          <cell r="I53">
            <v>9.4752877694043031E-3</v>
          </cell>
          <cell r="J53">
            <v>9.6262624835691347E-5</v>
          </cell>
          <cell r="K53">
            <v>1.047444E-2</v>
          </cell>
          <cell r="L53">
            <v>0</v>
          </cell>
        </row>
        <row r="54">
          <cell r="H54">
            <v>0.59995155383735821</v>
          </cell>
          <cell r="I54">
            <v>0.31264932138924606</v>
          </cell>
          <cell r="J54">
            <v>0.4537768074514853</v>
          </cell>
          <cell r="K54">
            <v>1.1896284500000001</v>
          </cell>
          <cell r="L54">
            <v>0.55527968817848827</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s_General"/>
      <sheetName val="Inputs_&gt;750MWh"/>
      <sheetName val="Inputs_&gt;750MWh Sched6"/>
      <sheetName val="Calc_Cost_of_Supply"/>
      <sheetName val="Output_AER_Compliance"/>
      <sheetName val="Calc_Network_Cost_Alloc"/>
      <sheetName val="Calc_A_SA_Costs"/>
      <sheetName val="Output_Cost_of_Supply"/>
      <sheetName val="Calc_LRMC"/>
      <sheetName val="Calc_Residual_Costs"/>
      <sheetName val="Calc_Residual_Costs (18-19)"/>
      <sheetName val="Output_Impact&gt;750"/>
      <sheetName val="Major Customers"/>
      <sheetName val="Output_Impact&lt;750JM"/>
      <sheetName val="TSS"/>
      <sheetName val="TSS_E"/>
      <sheetName val="Lookup"/>
      <sheetName val="Checks"/>
      <sheetName val="PWCR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G6"/>
        </row>
      </sheetData>
      <sheetData sheetId="15"/>
      <sheetData sheetId="16">
        <row r="10">
          <cell r="E10">
            <v>141246.95707224379</v>
          </cell>
          <cell r="F10">
            <v>128988.51987180568</v>
          </cell>
          <cell r="G10">
            <v>48213.595547988662</v>
          </cell>
        </row>
        <row r="11">
          <cell r="E11">
            <v>116360.03574590232</v>
          </cell>
          <cell r="F11">
            <v>19038.685905190574</v>
          </cell>
          <cell r="G11">
            <v>16437.488352549135</v>
          </cell>
        </row>
        <row r="12">
          <cell r="E12">
            <v>18621.739148640121</v>
          </cell>
          <cell r="F12">
            <v>10229.977241735463</v>
          </cell>
          <cell r="G12">
            <v>4933.92158454734</v>
          </cell>
        </row>
        <row r="19">
          <cell r="E19">
            <v>20</v>
          </cell>
        </row>
        <row r="20">
          <cell r="E20">
            <v>20</v>
          </cell>
        </row>
        <row r="21">
          <cell r="E21">
            <v>9.5</v>
          </cell>
        </row>
        <row r="30">
          <cell r="E30"/>
          <cell r="F30">
            <v>3.0173773650770266</v>
          </cell>
          <cell r="G30"/>
          <cell r="H30"/>
        </row>
        <row r="31">
          <cell r="E31"/>
          <cell r="F31">
            <v>3.0836933511226752</v>
          </cell>
          <cell r="G31"/>
          <cell r="H31"/>
        </row>
        <row r="32">
          <cell r="E32"/>
          <cell r="F32">
            <v>3.1179566105795939</v>
          </cell>
          <cell r="G32"/>
          <cell r="H32"/>
        </row>
        <row r="33">
          <cell r="E33"/>
          <cell r="F33"/>
          <cell r="G33"/>
          <cell r="H33">
            <v>9.2182387191785704</v>
          </cell>
        </row>
        <row r="34">
          <cell r="E34"/>
          <cell r="F34"/>
          <cell r="G34"/>
          <cell r="H34">
            <v>8.2708086285963276</v>
          </cell>
        </row>
        <row r="35">
          <cell r="E35"/>
          <cell r="F35"/>
          <cell r="G35"/>
          <cell r="H35">
            <v>17.412228691781742</v>
          </cell>
        </row>
        <row r="36">
          <cell r="E36"/>
          <cell r="F36"/>
          <cell r="G36"/>
          <cell r="H36">
            <v>8.2708086285963276</v>
          </cell>
        </row>
        <row r="43">
          <cell r="R43">
            <v>0.14598531149099872</v>
          </cell>
        </row>
        <row r="44">
          <cell r="R44">
            <v>0.14733048920585204</v>
          </cell>
        </row>
        <row r="45">
          <cell r="R45">
            <v>4.9112491469734738E-2</v>
          </cell>
        </row>
        <row r="46">
          <cell r="R46">
            <v>0.18501709533453542</v>
          </cell>
        </row>
        <row r="47">
          <cell r="R47">
            <v>4.0601477365752566E-3</v>
          </cell>
        </row>
        <row r="48">
          <cell r="R48">
            <v>7.2220404799630739E-2</v>
          </cell>
        </row>
        <row r="49">
          <cell r="R49">
            <v>8.2809059900767285E-2</v>
          </cell>
        </row>
        <row r="50">
          <cell r="R50">
            <v>0.15111854139408809</v>
          </cell>
        </row>
        <row r="51">
          <cell r="R51">
            <v>0</v>
          </cell>
        </row>
        <row r="52">
          <cell r="R52">
            <v>0</v>
          </cell>
        </row>
        <row r="53">
          <cell r="R53">
            <v>2.2168731504375037E-5</v>
          </cell>
        </row>
        <row r="54">
          <cell r="R54">
            <v>4.5257119365607737E-2</v>
          </cell>
        </row>
        <row r="55">
          <cell r="R55">
            <v>6.6250032889451083E-2</v>
          </cell>
        </row>
        <row r="56">
          <cell r="R56">
            <v>-4.6694892187304791E-2</v>
          </cell>
        </row>
        <row r="57">
          <cell r="R57">
            <v>9.7714234993925789E-3</v>
          </cell>
        </row>
        <row r="58">
          <cell r="R58">
            <v>8.7747230057689321E-2</v>
          </cell>
        </row>
        <row r="59">
          <cell r="R59">
            <v>-6.6236885226228456E-6</v>
          </cell>
        </row>
        <row r="89">
          <cell r="D89" t="str">
            <v>Small Residential - average energy - Accumulation Meter (8500 kWh pa)</v>
          </cell>
          <cell r="E89">
            <v>1093.39635</v>
          </cell>
          <cell r="F89">
            <v>874.75325264873788</v>
          </cell>
        </row>
        <row r="90">
          <cell r="D90" t="str">
            <v>Small Residential - average energy - Smart Meter (8500 kWh pa)</v>
          </cell>
          <cell r="E90">
            <v>1093.39635</v>
          </cell>
          <cell r="F90">
            <v>1022.0740229603402</v>
          </cell>
        </row>
        <row r="91">
          <cell r="D91" t="str">
            <v>Large Residential Accumulation Meter (15,000 kWh pa)</v>
          </cell>
          <cell r="E91">
            <v>1807.5513500000002</v>
          </cell>
          <cell r="F91">
            <v>1318.283567832874</v>
          </cell>
        </row>
        <row r="92">
          <cell r="D92" t="str">
            <v>Large Residential Smart Meter (15,000 kWh pa)</v>
          </cell>
          <cell r="E92">
            <v>1807.5513500000002</v>
          </cell>
          <cell r="F92">
            <v>1380.199515441584</v>
          </cell>
        </row>
        <row r="93">
          <cell r="D93" t="str">
            <v>Non-Residential Accumulation Meter (30,000 kWh pa)</v>
          </cell>
          <cell r="E93">
            <v>3407.0146999999997</v>
          </cell>
          <cell r="F93">
            <v>3424.7560712540985</v>
          </cell>
        </row>
        <row r="94">
          <cell r="D94" t="str">
            <v>Smart Meter (30,000 kWh pa) (non-residential)</v>
          </cell>
          <cell r="E94">
            <v>3407.0146999999997</v>
          </cell>
          <cell r="F94">
            <v>2342.0741703170925</v>
          </cell>
        </row>
        <row r="95">
          <cell r="D95" t="str">
            <v>Industrial (1,000,000 kWh pa - LV)</v>
          </cell>
          <cell r="E95">
            <v>90546.677560000011</v>
          </cell>
          <cell r="F95">
            <v>92579.408631049664</v>
          </cell>
        </row>
        <row r="96">
          <cell r="D96" t="str">
            <v>Large Industrial (6,000,000 kWh pa - HV)</v>
          </cell>
          <cell r="E96">
            <v>290369.31008000002</v>
          </cell>
          <cell r="F96">
            <v>271783.36093104962</v>
          </cell>
        </row>
        <row r="105">
          <cell r="D105" t="str">
            <v>System Availability Charge</v>
          </cell>
          <cell r="E105" t="str">
            <v>($/day)</v>
          </cell>
        </row>
        <row r="106">
          <cell r="D106" t="str">
            <v>Dollar per day per NMI - LV Residential Accumulation</v>
          </cell>
          <cell r="E106">
            <v>0.64040000000000008</v>
          </cell>
          <cell r="F106">
            <v>0.66965741469169504</v>
          </cell>
          <cell r="G106">
            <v>0.69864992782406321</v>
          </cell>
          <cell r="H106">
            <v>0.73036971027339892</v>
          </cell>
          <cell r="I106">
            <v>0.76357264394323043</v>
          </cell>
        </row>
        <row r="107">
          <cell r="D107" t="str">
            <v>Dollar per day per NMI - LV Non Residential Accumulation</v>
          </cell>
          <cell r="E107">
            <v>1.35</v>
          </cell>
          <cell r="F107">
            <v>1.4116763114206561</v>
          </cell>
          <cell r="G107">
            <v>1.4727941951319259</v>
          </cell>
          <cell r="H107">
            <v>1.5396613192833986</v>
          </cell>
          <cell r="I107">
            <v>1.6096550114356043</v>
          </cell>
        </row>
        <row r="108">
          <cell r="D108" t="str">
            <v xml:space="preserve">Dollar per day per NMI - LV Smart Meter1 </v>
          </cell>
          <cell r="E108">
            <v>1.35</v>
          </cell>
          <cell r="F108">
            <v>1.4116763114206561</v>
          </cell>
          <cell r="G108">
            <v>1.4727941951319259</v>
          </cell>
          <cell r="H108">
            <v>1.5396613192833986</v>
          </cell>
          <cell r="I108">
            <v>1.6096550114356043</v>
          </cell>
        </row>
        <row r="109">
          <cell r="D109" t="str">
            <v>Dollar per day per NMI - HV &lt;750 MWh1</v>
          </cell>
          <cell r="E109">
            <v>1.35</v>
          </cell>
          <cell r="F109">
            <v>1.4116763114206561</v>
          </cell>
          <cell r="G109">
            <v>1.4727941951319259</v>
          </cell>
          <cell r="H109">
            <v>1.5396613192833986</v>
          </cell>
          <cell r="I109">
            <v>1.6096550114356043</v>
          </cell>
        </row>
        <row r="110">
          <cell r="D110" t="str">
            <v>Energy Charges</v>
          </cell>
          <cell r="E110" t="str">
            <v>(c/kWh)</v>
          </cell>
        </row>
        <row r="111">
          <cell r="D111" t="str">
            <v>LV Residential Accumulation</v>
          </cell>
          <cell r="E111">
            <v>6.8235433105251717</v>
          </cell>
          <cell r="F111">
            <v>7.1352847788305684</v>
          </cell>
          <cell r="G111">
            <v>7.444203687387227</v>
          </cell>
          <cell r="H111">
            <v>7.7821819967930335</v>
          </cell>
          <cell r="I111">
            <v>8.1359634707664714</v>
          </cell>
        </row>
        <row r="112">
          <cell r="D112" t="str">
            <v>LV Non Residential Accumulation</v>
          </cell>
          <cell r="E112">
            <v>9.57</v>
          </cell>
          <cell r="F112">
            <v>10.00721651873754</v>
          </cell>
          <cell r="G112">
            <v>10.440474405490763</v>
          </cell>
          <cell r="H112">
            <v>10.914488018920093</v>
          </cell>
          <cell r="I112">
            <v>11.410665525510174</v>
          </cell>
        </row>
        <row r="113">
          <cell r="D113" t="str">
            <v>LV Smart Meter</v>
          </cell>
          <cell r="E113">
            <v>1.54</v>
          </cell>
          <cell r="F113">
            <v>1.6103566811761558</v>
          </cell>
          <cell r="G113">
            <v>1.6800763411134561</v>
          </cell>
          <cell r="H113">
            <v>1.7563543938492103</v>
          </cell>
          <cell r="I113">
            <v>1.8361990500820968</v>
          </cell>
        </row>
        <row r="114">
          <cell r="D114" t="str">
            <v>HV &lt;750 MWh</v>
          </cell>
          <cell r="E114">
            <v>1.54</v>
          </cell>
          <cell r="F114">
            <v>1.6103566811761558</v>
          </cell>
          <cell r="G114">
            <v>1.6800763411134561</v>
          </cell>
          <cell r="H114">
            <v>1.7563543938492103</v>
          </cell>
          <cell r="I114">
            <v>1.8361990500820968</v>
          </cell>
        </row>
        <row r="115">
          <cell r="D115" t="str">
            <v>Unmetered Supply</v>
          </cell>
          <cell r="E115" t="str">
            <v>(c/kWh)</v>
          </cell>
        </row>
        <row r="116">
          <cell r="D116" t="str">
            <v xml:space="preserve">Unmetered Supply </v>
          </cell>
          <cell r="E116">
            <v>5.5056770322262905</v>
          </cell>
          <cell r="F116">
            <v>5.7572102553530629</v>
          </cell>
          <cell r="G116">
            <v>6.0064660543215185</v>
          </cell>
          <cell r="H116">
            <v>6.2791688614709908</v>
          </cell>
          <cell r="I116">
            <v>6.5646226861251513</v>
          </cell>
        </row>
        <row r="117">
          <cell r="D117" t="str">
            <v>Demand Charges</v>
          </cell>
          <cell r="E117" t="str">
            <v>($/kVA)</v>
          </cell>
        </row>
        <row r="118">
          <cell r="D118" t="str">
            <v>LV Smart Meter Peak2</v>
          </cell>
          <cell r="E118">
            <v>20.51</v>
          </cell>
          <cell r="F118">
            <v>21.447023072027896</v>
          </cell>
          <cell r="G118">
            <v>22.375562179374668</v>
          </cell>
          <cell r="H118">
            <v>23.391447154446304</v>
          </cell>
          <cell r="I118">
            <v>24.454832803366113</v>
          </cell>
        </row>
        <row r="119">
          <cell r="D119" t="str">
            <v>HV Peak &lt;750 MWh Peak3</v>
          </cell>
          <cell r="E119">
            <v>9.5</v>
          </cell>
          <cell r="F119">
            <v>9.9340184877749884</v>
          </cell>
          <cell r="G119">
            <v>10.364107299076515</v>
          </cell>
          <cell r="H119">
            <v>10.834653728290583</v>
          </cell>
          <cell r="I119">
            <v>11.327201932324623</v>
          </cell>
        </row>
        <row r="120">
          <cell r="D120" t="str">
            <v>Excess kVAr Charge</v>
          </cell>
          <cell r="E120" t="str">
            <v>($/kVAr)</v>
          </cell>
        </row>
        <row r="121">
          <cell r="D121" t="str">
            <v>&gt;40 MWh LV Smart Meter</v>
          </cell>
          <cell r="E121">
            <v>0</v>
          </cell>
          <cell r="F121">
            <v>0</v>
          </cell>
          <cell r="G121">
            <v>4.4800000000000004</v>
          </cell>
          <cell r="H121">
            <v>4.6833988979510917</v>
          </cell>
          <cell r="I121">
            <v>4.8963083063927737</v>
          </cell>
        </row>
        <row r="122">
          <cell r="D122" t="str">
            <v xml:space="preserve">&gt;40 MWh HV </v>
          </cell>
          <cell r="E122">
            <v>0</v>
          </cell>
          <cell r="F122">
            <v>0</v>
          </cell>
          <cell r="G122">
            <v>4.4800000000000004</v>
          </cell>
          <cell r="H122">
            <v>4.6833988979510917</v>
          </cell>
          <cell r="I122">
            <v>4.8963083063927737</v>
          </cell>
        </row>
        <row r="133">
          <cell r="D133" t="str">
            <v>System Availability Charge</v>
          </cell>
          <cell r="E133" t="str">
            <v>$ per day per NMI</v>
          </cell>
          <cell r="F133" t="str">
            <v>N/A</v>
          </cell>
          <cell r="G133">
            <v>70</v>
          </cell>
          <cell r="H133">
            <v>73.198030962552536</v>
          </cell>
          <cell r="I133">
            <v>76.367106414247999</v>
          </cell>
          <cell r="J133">
            <v>79.834290629509553</v>
          </cell>
          <cell r="K133">
            <v>83.463593185549854</v>
          </cell>
        </row>
        <row r="134">
          <cell r="D134" t="str">
            <v>Plus charges related to monthly demand</v>
          </cell>
          <cell r="E134" t="str">
            <v>$/kVA</v>
          </cell>
          <cell r="F134" t="str">
            <v>peak1</v>
          </cell>
          <cell r="G134">
            <v>11</v>
          </cell>
          <cell r="H134">
            <v>11.502547722686828</v>
          </cell>
          <cell r="I134">
            <v>12.000545293667543</v>
          </cell>
          <cell r="J134">
            <v>12.545388527494358</v>
          </cell>
          <cell r="K134">
            <v>13.115707500586405</v>
          </cell>
        </row>
        <row r="135">
          <cell r="E135" t="str">
            <v>$/kVA</v>
          </cell>
          <cell r="F135" t="str">
            <v>off peak1</v>
          </cell>
          <cell r="G135"/>
          <cell r="H135"/>
          <cell r="I135"/>
          <cell r="J135"/>
          <cell r="K135"/>
        </row>
        <row r="136">
          <cell r="D136" t="str">
            <v>Plus charges related to energy metered</v>
          </cell>
          <cell r="E136" t="str">
            <v>c/kWh</v>
          </cell>
          <cell r="F136" t="str">
            <v>anytime</v>
          </cell>
          <cell r="G136">
            <v>2.5499999999999998</v>
          </cell>
          <cell r="H136">
            <v>2.666499699350128</v>
          </cell>
          <cell r="I136">
            <v>2.7819445908047484</v>
          </cell>
          <cell r="J136">
            <v>2.9082491586464192</v>
          </cell>
          <cell r="K136">
            <v>3.0404594660450299</v>
          </cell>
        </row>
        <row r="137">
          <cell r="D137" t="str">
            <v>Plus charges related to excess kVAr</v>
          </cell>
          <cell r="E137" t="str">
            <v>$/kVAr</v>
          </cell>
          <cell r="F137" t="str">
            <v>anytime</v>
          </cell>
          <cell r="G137">
            <v>0</v>
          </cell>
          <cell r="H137">
            <v>0</v>
          </cell>
          <cell r="I137">
            <v>4.4800000000000004</v>
          </cell>
          <cell r="J137">
            <v>4.6833988979510917</v>
          </cell>
          <cell r="K137">
            <v>4.8963083063927737</v>
          </cell>
        </row>
        <row r="146">
          <cell r="D146" t="str">
            <v>System Availability Charge</v>
          </cell>
          <cell r="E146" t="str">
            <v>$ per day per NMI</v>
          </cell>
          <cell r="F146" t="str">
            <v>N/A</v>
          </cell>
          <cell r="G146">
            <v>70</v>
          </cell>
          <cell r="H146">
            <v>73.198030962552536</v>
          </cell>
          <cell r="I146">
            <v>76.367106414247999</v>
          </cell>
          <cell r="J146">
            <v>79.834290629509553</v>
          </cell>
          <cell r="K146">
            <v>83.463593185549854</v>
          </cell>
        </row>
        <row r="147">
          <cell r="D147" t="str">
            <v>Plus charges related to monthly demand</v>
          </cell>
          <cell r="E147" t="str">
            <v>$/kVA</v>
          </cell>
          <cell r="F147" t="str">
            <v>peak1</v>
          </cell>
          <cell r="G147">
            <v>8.27</v>
          </cell>
          <cell r="H147">
            <v>8.6478245151472777</v>
          </cell>
          <cell r="I147">
            <v>9.022228143511871</v>
          </cell>
          <cell r="J147">
            <v>9.4318511929434852</v>
          </cell>
          <cell r="K147">
            <v>9.8606273663499611</v>
          </cell>
        </row>
        <row r="148">
          <cell r="E148" t="str">
            <v>$/kVA</v>
          </cell>
          <cell r="F148" t="str">
            <v>off peak1</v>
          </cell>
          <cell r="G148"/>
          <cell r="H148"/>
          <cell r="I148"/>
          <cell r="J148"/>
          <cell r="K148"/>
        </row>
        <row r="149">
          <cell r="D149" t="str">
            <v>Plus charges related to energy metered</v>
          </cell>
          <cell r="E149" t="str">
            <v>c/kWh</v>
          </cell>
          <cell r="F149" t="str">
            <v>anytime</v>
          </cell>
          <cell r="G149">
            <v>2.5499999999999998</v>
          </cell>
          <cell r="H149">
            <v>2.666499699350128</v>
          </cell>
          <cell r="I149">
            <v>2.7819445908047484</v>
          </cell>
          <cell r="J149">
            <v>2.9082491586464192</v>
          </cell>
          <cell r="K149">
            <v>3.0404594660450299</v>
          </cell>
        </row>
        <row r="150">
          <cell r="D150" t="str">
            <v>Plus charges related to excess kVAr</v>
          </cell>
          <cell r="E150" t="str">
            <v>$/kVAr</v>
          </cell>
          <cell r="F150" t="str">
            <v>anytime</v>
          </cell>
          <cell r="G150">
            <v>0</v>
          </cell>
          <cell r="H150">
            <v>0</v>
          </cell>
          <cell r="I150">
            <v>4.4800000000000004</v>
          </cell>
          <cell r="J150">
            <v>4.6833988979510917</v>
          </cell>
          <cell r="K150">
            <v>4.8963083063927737</v>
          </cell>
        </row>
      </sheetData>
      <sheetData sheetId="17">
        <row r="19">
          <cell r="F19">
            <v>20.5143511304775</v>
          </cell>
        </row>
        <row r="20">
          <cell r="F20">
            <v>20.5143511304775</v>
          </cell>
        </row>
        <row r="21">
          <cell r="F21">
            <v>4.5637690646827354</v>
          </cell>
        </row>
        <row r="43">
          <cell r="D43" t="str">
            <v>Transmission</v>
          </cell>
          <cell r="E43">
            <v>0.17380898588015073</v>
          </cell>
          <cell r="F43" t="str">
            <v>Contribution to coincident peak demand</v>
          </cell>
        </row>
        <row r="44">
          <cell r="D44" t="str">
            <v>Zone substations</v>
          </cell>
          <cell r="E44">
            <v>0.28475940139648215</v>
          </cell>
          <cell r="F44" t="str">
            <v>Contribution to coincident peak demand</v>
          </cell>
        </row>
        <row r="45">
          <cell r="D45" t="str">
            <v>HV distribution</v>
          </cell>
          <cell r="E45">
            <v>0.19133213176674826</v>
          </cell>
          <cell r="F45" t="str">
            <v>Contribution to coincident peak demand</v>
          </cell>
        </row>
        <row r="46">
          <cell r="D46" t="str">
            <v>Distribution substations</v>
          </cell>
          <cell r="E46">
            <v>0.17450584060105409</v>
          </cell>
          <cell r="F46" t="str">
            <v>Contribution to coincident peak demand</v>
          </cell>
        </row>
        <row r="47">
          <cell r="D47" t="str">
            <v>LV distribution</v>
          </cell>
          <cell r="E47">
            <v>7.5593640355564748E-2</v>
          </cell>
          <cell r="F47" t="str">
            <v>The network costs for LV connected customers are allocated on the basis of usage by customers. The total costs are scaled to the number of phases of supply (&lt;750 Residential customers = 1, &lt;750 Non-residential customers = 2 (average), &gt; 750 Non-residential customers = 3.  Streetlights and traffic lights (unmetered) are allocated costs based on their demand share of the LV distribution network.</v>
          </cell>
        </row>
        <row r="48">
          <cell r="D48" t="str">
            <v>Common services</v>
          </cell>
          <cell r="E48">
            <v>0.1</v>
          </cell>
          <cell r="F48" t="str">
            <v>Allocated on the basis of energy</v>
          </cell>
        </row>
        <row r="55">
          <cell r="E55">
            <v>0.250798560477907</v>
          </cell>
        </row>
        <row r="56">
          <cell r="E56">
            <v>0.19875418459536626</v>
          </cell>
        </row>
        <row r="57">
          <cell r="E57">
            <v>6.1817033498433338E-4</v>
          </cell>
        </row>
        <row r="58">
          <cell r="E58">
            <v>0.33292909004457449</v>
          </cell>
        </row>
        <row r="59">
          <cell r="E59">
            <v>0</v>
          </cell>
        </row>
        <row r="60">
          <cell r="E60">
            <v>0.10274988051793561</v>
          </cell>
        </row>
        <row r="61">
          <cell r="E61">
            <v>0.11368359170485996</v>
          </cell>
        </row>
        <row r="87">
          <cell r="O87">
            <v>0.29331580069685076</v>
          </cell>
          <cell r="P87">
            <v>0.49061219636629344</v>
          </cell>
        </row>
        <row r="88">
          <cell r="O88">
            <v>0.23412958680427018</v>
          </cell>
          <cell r="P88">
            <v>0.61268285887926421</v>
          </cell>
        </row>
        <row r="89">
          <cell r="O89">
            <v>4.0601477365752566E-3</v>
          </cell>
          <cell r="P89">
            <v>4.6809635380656075E-3</v>
          </cell>
        </row>
        <row r="90">
          <cell r="O90">
            <v>0.30614800609448617</v>
          </cell>
          <cell r="P90">
            <v>0</v>
          </cell>
        </row>
        <row r="91">
          <cell r="O91">
            <v>2.216873150437504E-5</v>
          </cell>
          <cell r="P91">
            <v>6.7702549315093528E-4</v>
          </cell>
        </row>
        <row r="92">
          <cell r="O92">
            <v>6.4812260067754049E-2</v>
          </cell>
          <cell r="P92">
            <v>-9.3332271138233169E-2</v>
          </cell>
        </row>
        <row r="93">
          <cell r="O93">
            <v>9.7512029868559294E-2</v>
          </cell>
          <cell r="P93">
            <v>-1.5320773138540885E-2</v>
          </cell>
        </row>
      </sheetData>
      <sheetData sheetId="18"/>
      <sheetData sheetId="19"/>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Activity_Desc"/>
      <sheetName val="Input_General"/>
      <sheetName val="Input_Volumes"/>
      <sheetName val="Input_Weights"/>
      <sheetName val="Input_Fee_Costs"/>
      <sheetName val="Input_Quoted_Costs"/>
      <sheetName val="Input_After_Hours"/>
      <sheetName val="Input_ManualtoComms"/>
      <sheetName val="Calc_Escalation"/>
      <sheetName val="Calc_Prices"/>
      <sheetName val="Calc_Revenue"/>
      <sheetName val="Output_PTC"/>
      <sheetName val="Lookup"/>
      <sheetName val="Checks"/>
    </sheetNames>
    <sheetDataSet>
      <sheetData sheetId="0"/>
      <sheetData sheetId="1"/>
      <sheetData sheetId="2"/>
      <sheetData sheetId="3">
        <row r="14">
          <cell r="K14">
            <v>1.0447337215069046</v>
          </cell>
        </row>
        <row r="21">
          <cell r="J21">
            <v>1.2065571588969091E-3</v>
          </cell>
          <cell r="K21">
            <v>2.2268226917001167E-3</v>
          </cell>
        </row>
        <row r="33">
          <cell r="I33">
            <v>0.14087297891075884</v>
          </cell>
        </row>
        <row r="34">
          <cell r="I34">
            <v>0.23288697511059053</v>
          </cell>
        </row>
        <row r="42">
          <cell r="I42">
            <v>91.59</v>
          </cell>
        </row>
        <row r="43">
          <cell r="I43">
            <v>60.17</v>
          </cell>
        </row>
        <row r="45">
          <cell r="I45">
            <v>107.4</v>
          </cell>
        </row>
      </sheetData>
      <sheetData sheetId="4"/>
      <sheetData sheetId="5"/>
      <sheetData sheetId="6"/>
      <sheetData sheetId="7"/>
      <sheetData sheetId="8"/>
      <sheetData sheetId="9"/>
      <sheetData sheetId="10"/>
      <sheetData sheetId="11"/>
      <sheetData sheetId="12"/>
      <sheetData sheetId="13">
        <row r="12">
          <cell r="D12" t="str">
            <v>Special meter test</v>
          </cell>
          <cell r="E12" t="str">
            <v>$/request</v>
          </cell>
          <cell r="F12">
            <v>297.10649525852648</v>
          </cell>
          <cell r="G12">
            <v>305.10492434559535</v>
          </cell>
          <cell r="H12">
            <v>314.02569800880121</v>
          </cell>
          <cell r="I12">
            <v>323.59545132884597</v>
          </cell>
          <cell r="J12">
            <v>333.40842965403766</v>
          </cell>
        </row>
        <row r="13">
          <cell r="D13" t="str">
            <v>Exchange or replace meter – three phase</v>
          </cell>
          <cell r="E13" t="str">
            <v>$/request</v>
          </cell>
          <cell r="F13">
            <v>659.5328579940915</v>
          </cell>
          <cell r="G13">
            <v>677.28819784510154</v>
          </cell>
          <cell r="H13">
            <v>697.09100742182591</v>
          </cell>
          <cell r="I13">
            <v>718.33445668393506</v>
          </cell>
          <cell r="J13">
            <v>740.1178297960447</v>
          </cell>
        </row>
        <row r="14">
          <cell r="D14" t="str">
            <v>Exchange or replace meter - single phase</v>
          </cell>
          <cell r="E14" t="str">
            <v>$/request</v>
          </cell>
          <cell r="F14">
            <v>552.10505604397201</v>
          </cell>
          <cell r="G14">
            <v>566.96832295282013</v>
          </cell>
          <cell r="H14">
            <v>583.54555812566343</v>
          </cell>
          <cell r="I14">
            <v>601.32877484225821</v>
          </cell>
          <cell r="J14">
            <v>619.5639700825169</v>
          </cell>
        </row>
        <row r="15">
          <cell r="D15" t="str">
            <v>Relocation of meter</v>
          </cell>
          <cell r="E15" t="str">
            <v>$/request</v>
          </cell>
          <cell r="F15">
            <v>310.27870635074703</v>
          </cell>
          <cell r="G15">
            <v>318.63174564668844</v>
          </cell>
          <cell r="H15">
            <v>327.94802164886346</v>
          </cell>
          <cell r="I15">
            <v>337.9420498092224</v>
          </cell>
          <cell r="J15">
            <v>348.19008635093115</v>
          </cell>
        </row>
        <row r="16">
          <cell r="D16" t="str">
            <v>Remove meter</v>
          </cell>
          <cell r="E16" t="str">
            <v>$/request</v>
          </cell>
          <cell r="F16">
            <v>310.27870635074703</v>
          </cell>
          <cell r="G16">
            <v>318.63174564668844</v>
          </cell>
          <cell r="H16">
            <v>327.94802164886346</v>
          </cell>
          <cell r="I16">
            <v>337.9420498092224</v>
          </cell>
          <cell r="J16">
            <v>348.19008635093115</v>
          </cell>
        </row>
        <row r="17">
          <cell r="D17" t="str">
            <v>General meter inspection</v>
          </cell>
          <cell r="E17" t="str">
            <v>$/request</v>
          </cell>
          <cell r="F17">
            <v>139.03996215187973</v>
          </cell>
          <cell r="G17">
            <v>142.78306873247755</v>
          </cell>
          <cell r="H17">
            <v>146.95781432805381</v>
          </cell>
          <cell r="I17">
            <v>151.4362695643288</v>
          </cell>
          <cell r="J17">
            <v>156.0285492913157</v>
          </cell>
        </row>
        <row r="18">
          <cell r="D18" t="str">
            <v>Special meter read - no appointment</v>
          </cell>
          <cell r="E18" t="str">
            <v>$/request</v>
          </cell>
          <cell r="F18">
            <v>35.332273829908125</v>
          </cell>
          <cell r="G18">
            <v>36.283456961961548</v>
          </cell>
          <cell r="H18">
            <v>37.344326457826185</v>
          </cell>
          <cell r="I18">
            <v>38.482373421404951</v>
          </cell>
          <cell r="J18">
            <v>39.64934500501483</v>
          </cell>
        </row>
        <row r="19">
          <cell r="D19" t="str">
            <v>Special meter read - appointment</v>
          </cell>
          <cell r="E19" t="str">
            <v>$/request</v>
          </cell>
          <cell r="F19">
            <v>76.428019212613904</v>
          </cell>
          <cell r="G19">
            <v>78.485544381847589</v>
          </cell>
          <cell r="H19">
            <v>80.780334538924478</v>
          </cell>
          <cell r="I19">
            <v>83.242068975150573</v>
          </cell>
          <cell r="J19">
            <v>85.766370893619623</v>
          </cell>
        </row>
        <row r="20">
          <cell r="D20" t="str">
            <v>Meter program change</v>
          </cell>
          <cell r="E20" t="str">
            <v>$/request</v>
          </cell>
          <cell r="F20">
            <v>160.4033542557886</v>
          </cell>
          <cell r="G20">
            <v>164.7215865220557</v>
          </cell>
          <cell r="H20">
            <v>169.53777883346851</v>
          </cell>
          <cell r="I20">
            <v>174.70434555763239</v>
          </cell>
          <cell r="J20">
            <v>180.00222582521272</v>
          </cell>
        </row>
        <row r="21">
          <cell r="D21" t="str">
            <v>Prepayment Vending Charge</v>
          </cell>
          <cell r="E21" t="str">
            <v>$/request</v>
          </cell>
          <cell r="F21">
            <v>0.47459653460342655</v>
          </cell>
          <cell r="G21">
            <v>0.48737318805117774</v>
          </cell>
          <cell r="H21">
            <v>0.50162319043788095</v>
          </cell>
          <cell r="I21">
            <v>0.51690986991202326</v>
          </cell>
          <cell r="J21">
            <v>0.53258507587890069</v>
          </cell>
        </row>
        <row r="22">
          <cell r="D22" t="str">
            <v>Prepayment Meter Support Charge</v>
          </cell>
          <cell r="E22" t="str">
            <v>$/request</v>
          </cell>
          <cell r="F22">
            <v>65.861055461102794</v>
          </cell>
          <cell r="G22">
            <v>67.634106505465724</v>
          </cell>
          <cell r="H22">
            <v>69.611618200311383</v>
          </cell>
          <cell r="I22">
            <v>71.732992401882143</v>
          </cell>
          <cell r="J22">
            <v>73.908283484467447</v>
          </cell>
        </row>
        <row r="28">
          <cell r="D28" t="str">
            <v>Connections Services</v>
          </cell>
          <cell r="F28"/>
          <cell r="G28"/>
          <cell r="H28"/>
          <cell r="I28"/>
          <cell r="J28"/>
        </row>
        <row r="29">
          <cell r="D29" t="str">
            <v>Provision of 3 phase service</v>
          </cell>
          <cell r="E29" t="str">
            <v>$/request</v>
          </cell>
          <cell r="F29">
            <v>1390.4000159128325</v>
          </cell>
          <cell r="G29">
            <v>1427.8310923363258</v>
          </cell>
          <cell r="H29">
            <v>1469.5785601339699</v>
          </cell>
          <cell r="I29">
            <v>1514.3631252000894</v>
          </cell>
          <cell r="J29">
            <v>1560.285935496197</v>
          </cell>
        </row>
        <row r="30">
          <cell r="D30" t="str">
            <v>Standard temporary builder’s connection</v>
          </cell>
          <cell r="E30" t="str">
            <v>$/request</v>
          </cell>
          <cell r="F30">
            <v>652.75619474848133</v>
          </cell>
          <cell r="G30">
            <v>670.32909947511007</v>
          </cell>
          <cell r="H30">
            <v>689.92843629048252</v>
          </cell>
          <cell r="I30">
            <v>710.95361029900937</v>
          </cell>
          <cell r="J30">
            <v>732.51316047016167</v>
          </cell>
        </row>
        <row r="31">
          <cell r="D31" t="str">
            <v>Class 1 &amp; 2 PV service</v>
          </cell>
          <cell r="E31" t="str">
            <v>$/request</v>
          </cell>
          <cell r="F31">
            <v>86.534768142691433</v>
          </cell>
          <cell r="G31">
            <v>88.864377954664732</v>
          </cell>
          <cell r="H31">
            <v>91.46262838984029</v>
          </cell>
          <cell r="I31">
            <v>94.249899613958917</v>
          </cell>
          <cell r="J31">
            <v>97.108012168586228</v>
          </cell>
        </row>
        <row r="32">
          <cell r="D32" t="str">
            <v>Class 3 PV Assessment</v>
          </cell>
          <cell r="E32" t="str">
            <v>$/request</v>
          </cell>
          <cell r="F32">
            <v>1178.9370581493492</v>
          </cell>
          <cell r="G32">
            <v>1210.6753224021047</v>
          </cell>
          <cell r="H32">
            <v>1246.0735073181388</v>
          </cell>
          <cell r="I32">
            <v>1284.0468838898339</v>
          </cell>
          <cell r="J32">
            <v>1322.9853924145907</v>
          </cell>
        </row>
        <row r="33">
          <cell r="D33" t="str">
            <v>De-energisation / Re-energisation</v>
          </cell>
          <cell r="F33"/>
          <cell r="G33"/>
          <cell r="H33"/>
          <cell r="I33"/>
          <cell r="J33"/>
        </row>
        <row r="34">
          <cell r="D34" t="str">
            <v>Temporary disconnection and reconnection - no dismantling</v>
          </cell>
          <cell r="E34" t="str">
            <v>$/request</v>
          </cell>
          <cell r="F34">
            <v>283.93428416630593</v>
          </cell>
          <cell r="G34">
            <v>291.5781030445022</v>
          </cell>
          <cell r="H34">
            <v>300.10337436873897</v>
          </cell>
          <cell r="I34">
            <v>309.24885284846954</v>
          </cell>
          <cell r="J34">
            <v>318.62677295714411</v>
          </cell>
        </row>
        <row r="35">
          <cell r="D35" t="str">
            <v>Temporary disconnection and reconnection - physical dismantling</v>
          </cell>
          <cell r="E35" t="str">
            <v>$/request</v>
          </cell>
          <cell r="F35">
            <v>731.78946130180475</v>
          </cell>
          <cell r="G35">
            <v>751.49002728166897</v>
          </cell>
          <cell r="H35">
            <v>773.46237813085634</v>
          </cell>
          <cell r="I35">
            <v>797.03320118126805</v>
          </cell>
          <cell r="J35">
            <v>821.20310065152273</v>
          </cell>
        </row>
        <row r="36">
          <cell r="D36" t="str">
            <v>Complex Disconnection</v>
          </cell>
          <cell r="E36" t="str">
            <v>$/request</v>
          </cell>
          <cell r="F36">
            <v>310.27870635074703</v>
          </cell>
          <cell r="G36">
            <v>318.63174564668844</v>
          </cell>
          <cell r="H36">
            <v>327.94802164886346</v>
          </cell>
          <cell r="I36">
            <v>337.9420498092224</v>
          </cell>
          <cell r="J36">
            <v>348.19008635093115</v>
          </cell>
        </row>
        <row r="37">
          <cell r="D37" t="str">
            <v>Disconnection (and Final Read)</v>
          </cell>
          <cell r="E37" t="str">
            <v>$/request</v>
          </cell>
          <cell r="F37">
            <v>66.488944262689813</v>
          </cell>
          <cell r="G37">
            <v>65.036856417894597</v>
          </cell>
          <cell r="H37">
            <v>63.483205700080475</v>
          </cell>
          <cell r="I37">
            <v>61.908942388526036</v>
          </cell>
          <cell r="J37">
            <v>60.301290065471441</v>
          </cell>
        </row>
        <row r="38">
          <cell r="D38" t="str">
            <v>Reconnection</v>
          </cell>
          <cell r="E38" t="str">
            <v>$/request</v>
          </cell>
          <cell r="F38">
            <v>66.488944262689827</v>
          </cell>
          <cell r="G38">
            <v>65.036856417894583</v>
          </cell>
          <cell r="H38">
            <v>63.483205700080482</v>
          </cell>
          <cell r="I38">
            <v>61.908942388526015</v>
          </cell>
          <cell r="J38">
            <v>60.301290065471441</v>
          </cell>
        </row>
        <row r="39">
          <cell r="D39" t="str">
            <v>Reconnection - After Hours</v>
          </cell>
          <cell r="E39" t="str">
            <v>$/request</v>
          </cell>
          <cell r="F39">
            <v>123.49521163148293</v>
          </cell>
          <cell r="G39">
            <v>120.79813322710947</v>
          </cell>
          <cell r="H39">
            <v>117.91241400979406</v>
          </cell>
          <cell r="I39">
            <v>114.98840938045305</v>
          </cell>
          <cell r="J39">
            <v>112.00238868081506</v>
          </cell>
        </row>
        <row r="40">
          <cell r="D40" t="str">
            <v>Other</v>
          </cell>
          <cell r="F40"/>
          <cell r="G40"/>
          <cell r="H40"/>
          <cell r="I40"/>
          <cell r="J40"/>
        </row>
        <row r="41">
          <cell r="D41" t="str">
            <v>Wasted visit fee</v>
          </cell>
          <cell r="E41" t="str">
            <v>$/request</v>
          </cell>
          <cell r="F41">
            <v>152.21217324410031</v>
          </cell>
          <cell r="G41">
            <v>156.3098900335707</v>
          </cell>
          <cell r="H41">
            <v>160.88013796811609</v>
          </cell>
          <cell r="I41">
            <v>165.7828680447052</v>
          </cell>
          <cell r="J41">
            <v>170.81020598820919</v>
          </cell>
        </row>
        <row r="42">
          <cell r="D42" t="str">
            <v>After Hours - non reconnections - uplift 1.23 x business hours charge</v>
          </cell>
          <cell r="E42" t="str">
            <v>$/request</v>
          </cell>
          <cell r="F42" t="str">
            <v>1.23x</v>
          </cell>
          <cell r="G42" t="str">
            <v>1.23x</v>
          </cell>
          <cell r="H42" t="str">
            <v>1.23x</v>
          </cell>
          <cell r="I42" t="str">
            <v>1.23x</v>
          </cell>
          <cell r="J42" t="str">
            <v>1.23x</v>
          </cell>
        </row>
        <row r="43">
          <cell r="D43" t="str">
            <v>Non Standard Data Services</v>
          </cell>
          <cell r="F43"/>
          <cell r="G43"/>
          <cell r="H43"/>
          <cell r="I43"/>
          <cell r="J43"/>
        </row>
        <row r="44">
          <cell r="D44" t="str">
            <v>Historical data requests</v>
          </cell>
          <cell r="E44" t="str">
            <v>$/request</v>
          </cell>
          <cell r="F44">
            <v>195.66320767513994</v>
          </cell>
          <cell r="G44">
            <v>200.93067343746284</v>
          </cell>
          <cell r="H44">
            <v>206.8055607850718</v>
          </cell>
          <cell r="I44">
            <v>213.10784182282052</v>
          </cell>
          <cell r="J44">
            <v>219.5703017373468</v>
          </cell>
        </row>
        <row r="45">
          <cell r="D45" t="str">
            <v>Standing data requests</v>
          </cell>
          <cell r="E45" t="str">
            <v>$/request</v>
          </cell>
          <cell r="F45">
            <v>43.267384071345717</v>
          </cell>
          <cell r="G45">
            <v>44.432188977332366</v>
          </cell>
          <cell r="H45">
            <v>45.731314194920145</v>
          </cell>
          <cell r="I45">
            <v>47.124949806979458</v>
          </cell>
          <cell r="J45">
            <v>48.554006084293114</v>
          </cell>
        </row>
        <row r="46">
          <cell r="D46" t="str">
            <v>Customer transfers</v>
          </cell>
          <cell r="E46" t="str">
            <v>$/request</v>
          </cell>
          <cell r="F46">
            <v>173.06953628538287</v>
          </cell>
          <cell r="G46">
            <v>177.72875590932946</v>
          </cell>
          <cell r="H46">
            <v>182.92525677968058</v>
          </cell>
          <cell r="I46">
            <v>188.49979922791783</v>
          </cell>
          <cell r="J46">
            <v>194.21602433717246</v>
          </cell>
        </row>
        <row r="47">
          <cell r="D47" t="str">
            <v>Network tariff change request</v>
          </cell>
          <cell r="E47" t="str">
            <v>$/request</v>
          </cell>
          <cell r="F47">
            <v>43.267384071345717</v>
          </cell>
          <cell r="G47">
            <v>44.432188977332366</v>
          </cell>
          <cell r="H47">
            <v>45.731314194920145</v>
          </cell>
          <cell r="I47">
            <v>47.124949806979458</v>
          </cell>
          <cell r="J47">
            <v>48.554006084293114</v>
          </cell>
        </row>
        <row r="48">
          <cell r="D48" t="str">
            <v>Miscellaneous services</v>
          </cell>
          <cell r="F48"/>
          <cell r="G48"/>
          <cell r="H48"/>
          <cell r="I48"/>
          <cell r="J48"/>
        </row>
        <row r="49">
          <cell r="D49" t="str">
            <v xml:space="preserve">Installation of Minor Apparatus </v>
          </cell>
          <cell r="E49" t="str">
            <v>$/request</v>
          </cell>
          <cell r="F49">
            <v>619.82566701792996</v>
          </cell>
          <cell r="G49">
            <v>636.51204622237719</v>
          </cell>
          <cell r="H49">
            <v>655.12262719032685</v>
          </cell>
          <cell r="I49">
            <v>675.08711409806835</v>
          </cell>
          <cell r="J49">
            <v>695.55901872792799</v>
          </cell>
        </row>
        <row r="56">
          <cell r="D56" t="str">
            <v>Design related services</v>
          </cell>
          <cell r="E56" t="str">
            <v>$/hour</v>
          </cell>
          <cell r="F56">
            <v>154.67155559385853</v>
          </cell>
          <cell r="G56">
            <v>159.1110380740368</v>
          </cell>
          <cell r="H56">
            <v>164.29245752244435</v>
          </cell>
          <cell r="I56">
            <v>169.98106434620871</v>
          </cell>
          <cell r="J56">
            <v>175.82425842689932</v>
          </cell>
        </row>
        <row r="57">
          <cell r="D57" t="str">
            <v>Connection applications</v>
          </cell>
          <cell r="E57" t="str">
            <v>$/hour</v>
          </cell>
          <cell r="F57">
            <v>154.67155559385853</v>
          </cell>
          <cell r="G57">
            <v>159.1110380740368</v>
          </cell>
          <cell r="H57">
            <v>164.29245752244435</v>
          </cell>
          <cell r="I57">
            <v>169.98106434620871</v>
          </cell>
          <cell r="J57">
            <v>175.82425842689932</v>
          </cell>
        </row>
        <row r="58">
          <cell r="D58" t="str">
            <v>Access permits, oversights and facilitation</v>
          </cell>
          <cell r="E58" t="str">
            <v>$/hour</v>
          </cell>
          <cell r="F58">
            <v>154.67155559385853</v>
          </cell>
          <cell r="G58">
            <v>159.1110380740368</v>
          </cell>
          <cell r="H58">
            <v>164.29245752244435</v>
          </cell>
          <cell r="I58">
            <v>169.98106434620871</v>
          </cell>
          <cell r="J58">
            <v>175.82425842689932</v>
          </cell>
        </row>
        <row r="59">
          <cell r="D59" t="str">
            <v>Notices of arrangement and completion notices</v>
          </cell>
          <cell r="E59" t="str">
            <v>$/hour</v>
          </cell>
          <cell r="F59">
            <v>86.653514898346984</v>
          </cell>
          <cell r="G59">
            <v>89.140699822297904</v>
          </cell>
          <cell r="H59">
            <v>92.043549060758622</v>
          </cell>
          <cell r="I59">
            <v>95.230546012210226</v>
          </cell>
          <cell r="J59">
            <v>98.504149250898806</v>
          </cell>
        </row>
        <row r="60">
          <cell r="D60" t="str">
            <v>Network related property services</v>
          </cell>
          <cell r="E60" t="str">
            <v>$/hour</v>
          </cell>
          <cell r="F60">
            <v>86.653514898346984</v>
          </cell>
          <cell r="G60">
            <v>89.140699822297904</v>
          </cell>
          <cell r="H60">
            <v>92.043549060758622</v>
          </cell>
          <cell r="I60">
            <v>95.230546012210226</v>
          </cell>
          <cell r="J60">
            <v>98.504149250898806</v>
          </cell>
        </row>
        <row r="61">
          <cell r="D61" t="str">
            <v>Site establishment services</v>
          </cell>
          <cell r="E61" t="str">
            <v>$/hour</v>
          </cell>
          <cell r="F61">
            <v>86.653514898346984</v>
          </cell>
          <cell r="G61">
            <v>89.140699822297904</v>
          </cell>
          <cell r="H61">
            <v>92.043549060758622</v>
          </cell>
          <cell r="I61">
            <v>95.230546012210226</v>
          </cell>
          <cell r="J61">
            <v>98.504149250898806</v>
          </cell>
        </row>
        <row r="62">
          <cell r="D62" t="str">
            <v>Network safety services</v>
          </cell>
          <cell r="E62" t="str">
            <v>$/hour</v>
          </cell>
          <cell r="F62">
            <v>131.90286570615925</v>
          </cell>
          <cell r="G62">
            <v>135.68882660336158</v>
          </cell>
          <cell r="H62">
            <v>140.10750637319066</v>
          </cell>
          <cell r="I62">
            <v>144.95871213658526</v>
          </cell>
          <cell r="J62">
            <v>149.94174887634739</v>
          </cell>
        </row>
        <row r="63">
          <cell r="D63" t="str">
            <v>Network tariff change request</v>
          </cell>
          <cell r="E63" t="str">
            <v>$/hour</v>
          </cell>
          <cell r="F63">
            <v>86.653514898346984</v>
          </cell>
          <cell r="G63">
            <v>89.140699822297904</v>
          </cell>
          <cell r="H63">
            <v>92.043549060758622</v>
          </cell>
          <cell r="I63">
            <v>95.230546012210226</v>
          </cell>
          <cell r="J63">
            <v>98.504149250898806</v>
          </cell>
        </row>
        <row r="64">
          <cell r="D64" t="str">
            <v>Planned interruption - customer request</v>
          </cell>
          <cell r="E64" t="str">
            <v>$/hour</v>
          </cell>
          <cell r="F64">
            <v>131.90286570615925</v>
          </cell>
          <cell r="G64">
            <v>135.68882660336158</v>
          </cell>
          <cell r="H64">
            <v>140.10750637319066</v>
          </cell>
          <cell r="I64">
            <v>144.95871213658526</v>
          </cell>
          <cell r="J64">
            <v>149.94174887634739</v>
          </cell>
        </row>
        <row r="65">
          <cell r="D65" t="str">
            <v>Performance of a statutory right (access prevented)</v>
          </cell>
          <cell r="E65" t="str">
            <v>$/hour</v>
          </cell>
          <cell r="F65">
            <v>131.90286570615925</v>
          </cell>
          <cell r="G65">
            <v>135.68882660336158</v>
          </cell>
          <cell r="H65">
            <v>140.10750637319066</v>
          </cell>
          <cell r="I65">
            <v>144.95871213658526</v>
          </cell>
          <cell r="J65">
            <v>149.94174887634739</v>
          </cell>
        </row>
        <row r="66">
          <cell r="D66" t="str">
            <v>Provision of network related training to third parties</v>
          </cell>
          <cell r="E66" t="str">
            <v>$/hour</v>
          </cell>
          <cell r="F66">
            <v>86.653514898346984</v>
          </cell>
          <cell r="G66">
            <v>89.140699822297904</v>
          </cell>
          <cell r="H66">
            <v>92.043549060758622</v>
          </cell>
          <cell r="I66">
            <v>95.230546012210226</v>
          </cell>
          <cell r="J66">
            <v>98.504149250898806</v>
          </cell>
        </row>
        <row r="67">
          <cell r="D67" t="str">
            <v>Non-standard reporting services</v>
          </cell>
          <cell r="E67" t="str">
            <v>$/hour</v>
          </cell>
          <cell r="F67">
            <v>86.653514898346984</v>
          </cell>
          <cell r="G67">
            <v>89.140699822297904</v>
          </cell>
          <cell r="H67">
            <v>92.043549060758622</v>
          </cell>
          <cell r="I67">
            <v>95.230546012210226</v>
          </cell>
          <cell r="J67">
            <v>98.504149250898806</v>
          </cell>
        </row>
        <row r="68">
          <cell r="D68" t="str">
            <v xml:space="preserve">Services provided for retailer of last resort event </v>
          </cell>
          <cell r="E68" t="str">
            <v>$/hour</v>
          </cell>
          <cell r="F68">
            <v>86.653514898346984</v>
          </cell>
          <cell r="G68">
            <v>89.140699822297904</v>
          </cell>
          <cell r="H68">
            <v>92.043549060758622</v>
          </cell>
          <cell r="I68">
            <v>95.230546012210226</v>
          </cell>
          <cell r="J68">
            <v>98.504149250898806</v>
          </cell>
        </row>
        <row r="69">
          <cell r="D69" t="str">
            <v>Rectification of illegal connections service</v>
          </cell>
          <cell r="E69" t="str">
            <v>$/hour</v>
          </cell>
          <cell r="F69">
            <v>131.90286570615925</v>
          </cell>
          <cell r="G69">
            <v>135.68882660336158</v>
          </cell>
          <cell r="H69">
            <v>140.10750637319066</v>
          </cell>
          <cell r="I69">
            <v>144.95871213658526</v>
          </cell>
          <cell r="J69">
            <v>149.94174887634739</v>
          </cell>
        </row>
        <row r="70">
          <cell r="D70" t="str">
            <v>Network changes at customer or retailer's request</v>
          </cell>
          <cell r="E70" t="str">
            <v>$/hour</v>
          </cell>
          <cell r="F70">
            <v>131.90286570615925</v>
          </cell>
          <cell r="G70">
            <v>135.68882660336158</v>
          </cell>
          <cell r="H70">
            <v>140.10750637319066</v>
          </cell>
          <cell r="I70">
            <v>144.95871213658526</v>
          </cell>
          <cell r="J70">
            <v>149.94174887634739</v>
          </cell>
        </row>
        <row r="71">
          <cell r="D71" t="str">
            <v>Annual prepayment meter licensing fee *</v>
          </cell>
          <cell r="E71" t="str">
            <v>$/hour</v>
          </cell>
          <cell r="F71">
            <v>86.653514898346984</v>
          </cell>
          <cell r="G71">
            <v>89.140699822297904</v>
          </cell>
          <cell r="H71">
            <v>92.043549060758622</v>
          </cell>
          <cell r="I71">
            <v>95.230546012210226</v>
          </cell>
          <cell r="J71">
            <v>98.504149250898806</v>
          </cell>
        </row>
      </sheetData>
      <sheetData sheetId="14"/>
      <sheetData sheetId="1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78"/>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15063 15653 5760,'0'0'64,"7"-16"-32,-7 1-32,14 2 32,0-8-32,0 1-96,0-2 64,0 1-32,0 0 0,0 1 64,0-2 64,0 1-32,0 0-32,0 7-64,0-7 32,-7 7 96,0 7 32,7-6-128,-7 5-32,0 1 32,0 7 64,-7 0-64,7 0 0,-7 7 96,7 7 32,-7 7-32,0-7-64,-7 8 32,0-2-32,7 8 0,-7-6 0,7 5 0,-7-6 64,7 0-32,-7 7-32,7-14 32,-7 0 32,7-7-32,0-1-32,7-6 32,-7 0 32,7-6-96,-7-1 0,7-7 32,0-6 0,7-2 0,-6 1 64,-2 0-96,8-1-64,0 3 64,0-3 64,0 0 0,7 2 64,-7-1-128,0 7 0,-7 0-32,6 0 0,-6 7 64,7 7 64,-7 0-32,0 0-32,0 7-64,0 7 32,-7-7 32,7 14 64,-7-7-32,0 7-32,0-7 96,0 14 0,-7-6-32,7-2 32,0 1-64,0-6 64,0 6-64,0-7-32,7-8 32,-7 8-32,7-7 0,-7-7 0,7 0 64,0-7-32,7 0-32,-7-6 32,7-9-32,0 9 0,0-8 64,-7-1-96,7 9-64,0-1 128,-7-8 32,7 0-96,-7 10 32,0 4-64,7 1 0,-7 0 64,0 0 0,0 7 0,0 7 0,0 0 64,-7 8 32,7-9-32,-14 8 32,7 7 0,-7 2 96,7-4 32,-7 9 32,7-7-128,-7 1-96,7-2-96,0-6 32,0-7 96,0 6 32,0-13-128,0 0 32,7 0 0,0-6 64,7-8-96,0 0 0,0-6 32,7 5 64,-7-6-32,0 0-32,0 7-64,-1-5 32,1-4 32,7 2 0,-7 7 0,-7 0 0,7 7-96,-7 0 64,0 0 32,0 7 64,0 7-96,0 0-64,-7 8 64,7-3 0,-7 3 96,0-1 96,0 9-128,0-4-32,0 9 0,0-7 64,0-6-32,0 5-32,0-13-64,0 0 32,0 0-32,7-7 0,0 0 128,-7-7 32,14 0-32,0-6-64,0-9 32,7 9-32,0-8 0,0 6 0,-7 0 0,7 4 0,-7-5 0,0 2 64,0 7-96,0-8 0,-7 9-128,7 6 32,-7 0 128,0 6 64,0-6 0,0 8 32,-7 6-64,0 0-32,0 8 96,0-2 0,-7 8-32,7 1 32,-7-9-128,7 1 0,-7 7 32,7-5 64,0-11-96,0-4 0,0-8 96,7 0-32,0-14-32,0-1 96,-1 1 0,1-7-192,7 0 0,-7 1 96,7-8 128,0 7-96,7-1-32,-6 3 0,6-4 0,-8 2 0,1 1 64,0 12-96,0-6-64,0 7 64,-7 0 0,7 7 32,-14 14 64,7-7-96,0 8-64,-7-3 128,0 3 32,0 6 0,-7 1-64,7 5 32,-7 2 32,7-8-32,-7 6-32,7-6 32,0 0-32,0 2 0,0-17 0,7 8 64,0-14 32,0-8-128,0 2 32,7 0-64,0-17 0,0 2 64,0 0 64,0 1-96,0-8 0,7 7 32,0-1 0,0 3 0,0-4 64,-7 2-32,0 13-32,7-4 32,-14 4-32,7 8 0,-7 0-96,0 14 64,0-8 32,-7 16 64,0 0 32,0-3 32,0 17-64,-7-8-64,7 7 32,-7-7 32,0 9-32,7-17-32,-7-1 32,7 3 32,0-10-32,0 4-32,7-16 32,-7 0-32,14 0 0,-7-16 0,7-4 0,0-1 64,7 1-32,-7-8-32,0 0-64,0 0 32,1 0 32,6 0 64,-8 0-96,15 1 0,-7-2 32,0 2 0,0 5 0,-7-6 0,6 15-96,-6 5 64,-7 1 32,7 7 64,-7 0-96,0 7 0,-7 14 32,0 0 64,0 0-32,-7 7-32,7 0 96,-7 7 64,0-7-128,0 8-32,0-2 0,7-7 0,-7 4-96,0-11 64,7-1 32,0-5 64,0 0-32,7-8-32,-7 2 32,7-16 32,0 2-32,7-8-32,-7-14 32,14 9 32,-7-10-96,0 1 0,7-6 32,-7 6 0,0-1-96,0 2 0,7-2 128,-14 0 32,14 17-96,-7-3 32,0 1 0,-7 7 0,7 7 0,-7 7 0,0 0 0,-7 7 0,0 6 0,-7 2 0,0 14 0,0-1 64,-7 7-96,7-1 0,0 10 32,-7-12 0,7 3 0,0 7 0,0-13 0,7 6 0,-7-8 0,7-5 64,0-15 32,0 1 32,0-15-64,7-15-192,0 1 0,14-15 128,0 1 128,0 1-96,7-9-96,-7-5 32,7 4 0,-7-4 96,-1 9 32,1-12-192,0 16 0,0-7 96,-7 8 128,7 5-96,0 3-96,-7-4 32,7 2 0,-7 13-64,-7 8 64,7 0 32,-7 8 64,-7 6-32,7 0-32,-7 8 32,-7 13-32,0 7 0,0-1 0,0 1 0,0-1 64,-7 0-32,7 2-32,0-8 32,0-6 32,7-1-96,-7-7-64,7-15 64,0 1 0,0-7 96,7-7 32,-7-14-192,21 7 0,-7-13 32,7-10 32,0 4 32,0-9 64,0 1-96,0 5 0,0 1 32,0 1 0,-7 6 0,7-1 0,-7 2 0,-1 13 0,-6-8-96,7 8 64,-7 14 32,0 0 64,0 0-96,0 14 0,1-7 32,-8 22 64,0-2-32,0 8-32,-8 7 32,1 0-32,7-7 0,-7 6 64,7-5-32,-7-9-32,7 1 32,-7-14 32,14-6-192,-7-16 96,7 1 64,0-14 0,8-6-32,6-3 32,0-4-32,-1 1 0,-6 4 64,7 1-96,0 1 0,-7 5 32,0 9 0,7-2 0,-7 1 0,0 7 0,-7 7 0,7 7 0,-7 7 0,0 7 64,-7 1 32,7 12-128,-7 8-32,0-8 32,0 8 64,0 7-64,0-7 0,-7 8-192,7-2-96,0-11-1152,0-4-1600,0-3 448</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79"/>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33099 14074 4928,'0'14'320,"0"-7"0,0 0 0,0 7-96,0 0-64,0 0-64,-7-1-96,7 3 96,0 4 0,0-6-32,-7 7-64,7-7 96,0 7 0,-7 0-32,7-7-128,0 6 32,-7 1-32,7 0 0,0 1 64,0-1 0,0-8 0,0 9 64,-7-1-32,7 6-32,0-6 96,0-6 0,0 6-128,0-7-32,0 0 96,0 5 32,0-13 0,0 10-64,0-2-64,0-7 32,0 8 32,0-3 0,0 2 64,0-7-96,0 7 0,0-6 96,0 0 32,0-8-32,0 5 32,0-5 128,0-5 128,0-3-192,0 0-96,7 1-32,-7-7-32,0 0 0,7 2 0,0-17-96,0 6 64,0-2 32,0-10 64,0-1 32,14 10 96,-7-10-256,0 1 0,0 7 0,0-8 96,7 9-64,-7-8 0,0 6 96,0 2 32,0-1-128,-7 8-32,7-2-64,-7 1 96,7 1 0,-1 5 96,-5 1-96,-1 0 0,0 7 32,0-6 0,0 5 0,-7 1 0,7 7-96,-7 0 64,7 0 96,-7 0 32,0 7-128,7 1 32,-7 5 0,0 8 0,-7 0 0,7-1 0,0 2 0,-7 14 0,7-9 0,-7 2 64,7-2-96,-7 8 0,0-1 32,7 2 64,-7-1-32,7 0-32,-7 1-64,-1-10-32,8 3 128,0-1 32,-7-6 0,7-5 32,0-1-64,0-2-32,0 8 32,0-17 32,0 9-32,0-14-32,0 7-64,0 0 32,0-14 96,7 7 32,-7-7-128,8 0 32,-8-5 0,7-10 64,0 0-32,0-3-32,7-5-64,-7 3 32,0-9 32,7 2 64,-7-2-32,7-5-32,7 5-64,-8 2 32,8-1 32,-7 1 0,0 5 0,0 2 0,0-2-96,0 8 64,0 7 32,-7 0 0,7 0 64,-7 0 32,0 7-128,0 7-32,0-7 32,0 7 0,0 7 32,-7 0 64,7 0-192,-7 14 32,0-1 96,0 2 64,0 7 0,0 5 32,-7-5-128,7 5-64,-7 1 64,0-1 64,7 9 0,-7-9 64,0 2-64,7-2-32,-7-5-64,0-1-32,7 0 64,0-3 64,0 5 0,0-8 64,0-3-64,0 2-32,0 2 32,0-11-32,0-4-96,0 6 64,7-14 32,-7 0 64,7 0-96,0-14-64,0-1 64,0 2 64,0-2 0,0-6-32,7-5 32,0-11 32,-7 4-32,7-9 64,0 7-128,7-7 0,0 0 32,0 0 0,0 0 0,0 7 64,-1-1-32,1 2 64,-7 6-64,0 8-32,0-2-64,0 1 32,-7 7 32,7 8 64,-7-2-192,0 8-32,0 0 64,-7 8 32,7-2 64,-7 8 64,0 0-32,0 15-32,0-9 96,0 15 0,-7-8-128,7 16 32,-7-9-64,0 9 0,0 4 0,0-3 0,7-3 128,-7-5 32,0 0-128,7-3 32,0-4 64,0-3 32,0-5-32,0-6-64,7-2 32,-7 2-32,7-8-96,0 0 0,0-7 128,0-7 32,0 0 0,7-8 32,-7 2-128,0-9 0,7 1-128,0-6 32,0-10 192,7 5 128,0-3-192,0-8 32,0 2-32,0 6 64,0-7-96,0 0 0,0 7-32,0-1 0,-8 2 0,1-2-64,7 8 224,-14 8 96,7 5-192,-7 3 32,0 4-96,0 1-64,0 14 96,0 1 64,-7 12 64,0 1-128,0 8-32,0-2 96,0 8 32,-7 14-96,0-8-32,7 16 96,-7-1 32,7-1-96,-7-6-32,0 6 96,0-6 32,7 1 0,-7-2-64,7 2 32,0-16-32,0 1-96,0-6 0,7-2 64,-7-5 0,7-9 32,-7-13 0,7 0 0,0-8 64,0 3-32,7-17-32,6-5 32,-6-2 32,0-6-32,7-6 64,-7-2-64,8 3-32,-1-11-64,0 3 32,0 0 32,0-1 0,0 0-96,-7-1 64,7 2-32,0 6 0,0 0 64,0 6 64,0 3-32,-7 3-32,7 9 32,-7 1-32,0 13 0,-7 0 0,7-1-96,-7 16 64,0-1 32,-7 7 64,7 8-96,-7 5-64,0 1 64,0 7 0,-7 14 32,0-7 0,0 7 0,0 7 64,0-15-96,0 8 0,0-2 32,-7 5 0,7-12 0,7 3 64,-7-9-96,7 2 0,0-15 32,7 6 64,-7-13 32,7 8 32,0-16-160,0 2 32,0-8 0,0-8 64,0-13-96,7 0 0,0-6 32,0-9 0,7 1 0,-7-5 64,7-11-32,-8 3-32,8-7 32,-7 5 32,14-5-32,0 6-32,1 0-64,-9 0-32,1 7 128,7 0 96,-14 14-96,7-1-96,-7 9 32,0-2 64,0 10-160,0 4 32,-7 8 32,0 0 32,7 14 32,-7 0 0,-7 7 0,7 8 0,-7 6-96,0 5 0,-7 10 64,0 5 64,0 7 64,0 2 96,7-1-160,-14 0-96,7-1 32,0 2 0,0-8 32,7-1 0,-7-13 64,7 8 32,0-15-128,0-7 32,7-1 0,-7-5 0,7-15 64,-7-1 32,7-6-32,0-13 32,7-2 0,-7-13 32,7 1-64,0-8-64,0-14 32,7-1-32,0-5 0,0-1 0,7-1 0,0-5 0,-7 0-96,13 5 64,-13-5 32,7 6 0,-7 6 0,0 2 0,7 12 0,-7-5 64,0 14-32,0 4-32,0 3-64,-7 13-32,0 7 64,-7 0 0,0 14 32,0 6 0,0 9 0,-7-1 0,0 14 0,-7 7 0,-7 7 0,0-2 0,0 10 0,7-1 64,-7 0-32,0-1 64,7-5-128,0-9 0,-7 2 32,7 0 64,7-16-96,-7 6 0,7-10 32,0-9 0,0-2 0,0-11 64,0-8-32,7-14-32,0 1 96,7-15 0,7-7-32,0-15-64,7-6 32,-7 0-32,7-7 0,0 0 64,7-7-32,-8 9-32,8-9 32,7 7 32,-8 6-32,1 2-32,-7 6-64,7 14 32,-7-1 96,-6 9 32,-1 7-192,-7 5 0,7 8 32,-14 14 32,0 8 32,0-3 64,0 23-32,-7 8 64,0 5-128,-7 9-64,0 6 64,-7-1 0,-7 8 96,0 1 32,-1 6-32,8-14-64,-7-2-64,-7 2 32,14-13 32,-7-2 64,7-12-96,7-8 0,0-15 96,0 0 96,7-13-64,0-6-64,14-14-96,-7-1 32,7-14 32,0-15 0,7 1 0,0-7 64,-7 1-96,14-2-64,-6 2 64,-1-7 0,0 12 32,7 9 0,-7-3-96,7 18 64,-7-2 32,0 14 0,0 8-160,-7-3 32,0 18 128,0 3 64,-7 10 64,0 6 0,0 7-160,-7 6-32,-7 9-64,0-3 96,0 11 0,0-4 96,0-4-32,0-1 64,-7-1-128,7 9-64,-7-8 64,0 7 64,7-7-512,0-16-128,7 3-928</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0"/>
    </inkml:context>
    <inkml:brush xml:id="br0">
      <inkml:brushProperty name="width" value="0.15" units="cm"/>
      <inkml:brushProperty name="height" value="0.3" units="cm"/>
      <inkml:brushProperty name="color" value="#FF2500"/>
      <inkml:brushProperty name="tip" value="rectangle"/>
      <inkml:brushProperty name="rasterOp" value="maskPen"/>
    </inkml:brush>
  </inkml:definitions>
  <inkml:trace contextRef="#ctx0" brushRef="#br0">23906 19672 5408,'-8'13'128,"8"-6"-64,0 8 32,0-9-64,0 0-32,0 2-64,0-8 32,0 7-32,0 0 0,0-7 64,0 8 64,0-8-32,0 0 64,0 0-64,0 0 64,0 0-128,8 0 0,-8-8 32,7 1 0,0 0 0,0-7 0,1 8 64,-8-9 32,7 1-32,0-8-64,0 10 96,8-3 0,-8 1-32,1-8-64,-1 12 32,7-6-32,1 1 0,0 9 0,-8-8 0,7 7 0,1 0 0,-1 0 0,-6 0 0,-1 0 0,0 7 0,1 0 64,-1 0-32,0 7-32,-7 0 32,0 0 32,0 7-96,0 0 0,0 0 96,-7 9 96,7-5-224,-7 3 0,7 1 0,-8-2 32,1 1 32,0 1 0,7-10 0,-8 3 0,8 0 0,0-2 64,-7-6-96,7 0 0,0 0 32,0 0 64,0-7 32,7 0-32,-7 0-64,8-7 32,6 0-128,-6 0 64,-1 0 32,7-14 64,0 7 32,1-6 32,0 5-64,0-5 32,-1-2-64,1 1 64,-1 0-64,1 0-32,-1 1 96,0 5 0,0 2-128,1-1 32,7 7 0,-15 0 64,8 7-96,-8 0 0,0 0 32,1 7 0,-8 7 0,0 0 0,0 0 0,0 9 64,0-5-32,-8 10-32,1-7 32,0 7-32,-8-7-96,8-1 64,7 2 32,-7 6 0,-1-7 64,1 1 32,7-2-128,-7-5 32,7 5 0,0-12 0,0 4 0,0-12 0,7 7 0,0-14 0,1 2 64,6-2 32,1-8-32,-1 2-64,1-2 96,-1 1 0,1-7 32,7 0 0,-8 1-64,1-2-64,7 1 32,-8 0 32,1 1-96,-1-2-64,1 8 64,-1 0 64,-6 0 0,6 7 64,-6-1-64,-1 2-32,0 6-64,-7 0 32,7 6 32,-7 2 0,8-1 64,-8 7 32,-8 8-128,8-2 32,-7-6 0,7 7 0,-7-1 0,7-5 0,-7 0 0,7-2 64,0 1-32,0-7-32,0-7 32,7 7-32,-7-7 0,7 0 0,0 0-96,8-7 0,0 0 128,-2-7 32,2 1 0,6-2-64,1-6-64,-7 0-32,7 7 128,-8-14 32,8 7-96,0 0 32,-8 0 0,1 8 64,0-1-192,-1 0 32,-7 7 96,1 0 64,-1 0 0,0 7-64,-7 7 32,8 0 32,-8 6-32,-8 9-32,8-9-64,-7 15 32,7 1 96,-7-9 32,-8 8-32,8-7-64,0 0 32,-1 1-32,8-9-160,-7-6 32,7 0 128,0 0 128,0-7-96,7 0-32,1-7-64,-1 0 0,0 0 128,0-6 96,8-9-64,-8 7-64,15-5-96,0-1-32,-8-7 128,8 7 32,-7 7 0,7-8 32,-9 3-64,2 5 64,-1 6-64,1-5-32,-8 6 32,8 7-32,-8-7 0,-7 14 64,7 0-96,1 0 0,-8 7 32,0 0 64,0 5-32,-8 3-32,1 7-64,7-9 32,-7 8 32,-1-7 64,1-7-32,0 8-32,0-9 32,7 1-32,0-7 0,0 7 0,7-14 0,0 0 64,0 0-32,1-7-32,6 0-64,1-7 32,-1-6 96,7-2 32,8-6 32,1 1 0,0-9-64,-1 8-64,0 3 96,0-6 0,-7 4-32,7 6-64,-7 0-64,0 0 32,-1 8 32,-6-2 64,-1 0-96,-6 15-64,6 0 128,-14 8 32,8-1-96,-8 8 32,0-2 0,0 8 0,-8 7 64,8 0 32,-14 7-128,-1-1 32,1 2 0,6-2 64,-6 1-96,-1 1-64,8-9 128,-8-6 32,8 0 0,7 0-64,-7-13-64,14-2-32,0-6 64,1-6 0,6-9 96,1-5-32,7-2-32,-8-6-64,8-7-32,7 7 64,0-15 64,0 9 64,0-1 96,1 0-160,5-6-32,-6 13 0,-6-6 0,6-1-96,-8 6 64,1 8 96,-1 1 32,-6-2-128,0 15 32,-1 0 0,-7 7 0,1 7 64,-8 0 32,-8 15-32,8-2-64,-14 8 32,7-1-32,-8 9 0,0 6 0,1 0 0,-1 2 0,1-5 0,0-11 0,0 7-96,6-7 64,1-7 96,0-6 32,0-2-128,7 1 32,0-7 0,7-7 0,0 0-96,8-7 64,-8 0 32,14-13 64,-7-2-32,8-6-32,7-7-64,0 0 32,1-1 96,6 10 32,-14-9-128,14 7 32,-14-6 0,7 13 0,-14-1 0,6 2 0,-6 5-96,0 8 0,-8 0 128,7 7 32,-5 7 0,-9 8-64,0-1 32,0-1 32,-9 15-32,2 0-32,0 7 32,-8 7-32,1-9 0,6 3 0,-6 7 0,-1-16 0,8 1 0,0 1 64,0-9-96,-1 1 0,8-6 32,0-9 0,8 1 0,-8-14 64,7 1-32,7-2 64,1-13-64,-1 0-32,8-7 32,0 1 32,-1-2-32,8-5 64,-7-2-64,7 11-32,-7-6 96,7 11 0,-7-1-128,0 1-32,-8-1 96,8 6 32,-7 1-96,-8 7 32,0 7 0,8 0 64,-15 0-32,7 15-32,-7-9 96,0 15 64,-7 7 0,-1-7 0,1 14-192,-7-2-32,6-4-64,1-1 96,-8 0 0,8 1 96,7-17-32,0-4-32,0-1-64,0 0 32,0-7 32,15-7 64,-1-8-32,-6-5-32,13-1 96,-6-7 64,7 0-128,0-1-32,7-4 0,0 5 64,-1 0-96,1-6 0,-7 5 32,7 2 64,-8 5-96,1 1 0,-8 0 32,8 15 0,-15-2 0,8 1 0,-8 7 0,0 15 64,-7-9-32,0 15 64,0 0-64,-7 6-32,-7 3-64,-1 12 32,1-8 96,-1 1 32,0 6-128,1-13-32,0-1 32,7 2 64,0-15 0,-1 0-32,8-8 32,0 2-32,8-16 0,-1-4 64,0-3-32,7-5-32,0-8 32,8-1 32,0-3-32,0-5 64,0 2-128,8 0 0,-1 0 32,-7 8 0,7-9-96,-7 8 64,0 7 32,-8 0 0,8 0-96,-7 7 64,-1 7 32,1 7 64,-8 0-96,7 7 0,-14 1 96,8 12 32,-8 8-128,-8-7 32,1 14 0,0-1 64,-8 9-96,1-1 0,7 0 32,-8-1 0,0 1 64,8-15 32,-7 9-32,6-15-64,1 0 96,7-6 0,0-2-32,0-6-64,0 0-64,0 0-32,0-7-736,0 0-224,7-7-2176</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1"/>
    </inkml:context>
    <inkml:brush xml:id="br0">
      <inkml:brushProperty name="width" value="0.15" units="cm"/>
      <inkml:brushProperty name="height" value="0.3" units="cm"/>
      <inkml:brushProperty name="color" value="#FF2500"/>
      <inkml:brushProperty name="tip" value="rectangle"/>
      <inkml:brushProperty name="rasterOp" value="maskPen"/>
    </inkml:brush>
  </inkml:definitions>
  <inkml:trace contextRef="#ctx0" brushRef="#br0">23959 19928 896,'0'7'416,"0"-7"-192,0 8-64,0-2 192,-7 1-64,7 0 0,-6-2-96,6 3 32,0-1-64,0 0 64,-8 8 0,8-9 96,-7 0-96,7 10 32,-6-4-32,6-5 96,0 9-160,-7-9-32</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2"/>
    </inkml:context>
    <inkml:brush xml:id="br0">
      <inkml:brushProperty name="width" value="0.10583" units="cm"/>
      <inkml:brushProperty name="height" value="0.10583" units="cm"/>
      <inkml:brushProperty name="color" value="#BFBFBF"/>
    </inkml:brush>
  </inkml:definitions>
  <inkml:trace contextRef="#ctx0" brushRef="#br0">10193 15726 1408,'0'0'608,"0"-3"-320,0 3-64,0 0 288,0 0-192,0 0-96,0 0-64,0-2-32,0 2-64,0 0 32,0 0 0,11-3 96,-11 0-32,10-2 64,-10 3 0,10-4 96,0 4-160,10-4-32,1 3-64,-11-4-64,10 1 96,1-2 0,-1 0 32,0-4 64,1 6-96,9-6-64,-10 2 64,1 1 64,9-2-64,-10 1-64,11-2 64,-11 2 0,0-1-32,10-3-64,1 3 32,-1-2-128,1 2 64,-1-1 32,-10 3 64,11-4-32,-1 1 64,1 1-128,-11 0 0,11 0 96,-1-3 32,1 2-32,-1 2 32,-10 1 0,11-3 32,10 2 0,-11-1 64,1 1-96,-1-1 0,1 1 32,-1 1 64,1-1-96,-1-1 0,0 0 32,0 3 0,1-2 0,-11 2 0,10-2 64,-9-1 32,19 2-96,-9 2-96,-1 1 0,11-2-32,0-1 0,-11 1 64,1 1-32,9 0-32,1-1 32,-11 2 32,1 1-32,10 0-32,-1 1 32,1-2 32,-11 1-32,11 2 64,-12-2-64,12 2-32,0-4 96,-11 5 64,11-4-64,-11 3 0,1 1-32,10 2-64,-11-3 32,11 3 32,-11 0-32,1 0-32,9-4 32,-9 4-32,-1 0 64,1 0 32,-1 0 32,1 0 0,-1 4-64,-9-1 32,9-1-128,11 1 0,-11-1 32,0 2 64,0-1 32,1 1 32,-11-2-64,10 1 32,1 0-64,-11-1-32,11 1 96,-1 2 0,-9 1-32,9-2 32,-10 1 0,1 0 96,-1 1-96,11-1 0,-1 0-32,-10 0-64,11 0 32,-1 0-32,-9 0 64,9 1 32,-9 2-32,-1-3-64,10-1 96,-9 3 0,-1 0 32,10 0 0,-9 1-160,-1 0 32,10 0 64,-20 0 32,10-1-32,11 0-64,-1 0 96,-10 1 0,11 1 32,-11-1 0,11 0-64,-11-3-64,0 3 32,11 0-32,-11 2 64,1-2 32,9 0-128,0 2 32,-9-4 0,9 1 64,-9 0-96,-1 1-64,10-1 64,1 4 64,-1-3 0,1-2-32,-1 2 32,1-5 32,-1 6-32,11 0 64,-11-2-64,0 1 64,11-1-128,-11 1 0,11 1 32,-1-5 64,1 3-32,0-1 64,-1 1-128,1-1 0,0-1 32,10 0 0,-11 1 0,1-3 0,10-1 0,-11 5 64,11-5-32,0 0-32,9 0 32,1 1-32,-10 0 0,0-3 0,-11 0 0,11 2 64,0-2 32,0 0 32,-1-2-160,-9 2 32,10 0 0,-10-3 0,9 0 0,-19 1 64,20 2-32,-1-4 64,-10 0-128,1-1 0,-1 0 32,0-1 0,1 0 0,-1 1 0,1 0-96,0-4 64,-11 2 96,1 2 32,9-2-128,1-1 32,-10 1 0,-1 2 64,1-3-32,-1 3-32,1-2-64,-1-1 32,0 2 32,1-2 0,-2-1 0,-8-1 64,-1 2-32,11 0 64,-21 3-128,10-2 0,11 0 32,-11 1 0,10-4 0,1 5 0,-11-1 0,11 1 0,-11-5-96,11 2 64,-11 0 32,11 0 0,-1 2 0,0-3 0,-9 2 0,9 2 64,-10-1-96,1-5-64,9 4-32,1 1 96,-1 1 0,1 0 96,-1 0-32,1 0-32,-1-1 32,-10 1 32,20-4-96,-9 4 0,-1-1 32,1 1 64,-11 0-96,10-4 0,1 4 32,-1 0 0,1 0 0,-1 0 64,11 0-96,-10 0 0,-1-4 32,11 5 0,-1 0 0,-9-1 0,-1-2 0,11 2 64,-10 0-96,-1 0 0,0 0 32,11-3 0,-11 5-96,0-2 64,1 1 32,-11 0 64,10 2-32,1-4-32,10 5 32,-11-2-32,1-3 0,-11 6 0,0-3-96,11 3 64,-1-2 32,1 2 0,-1-3 0,-10 3 0,11 0-96,-1 0 64,1 0 32,-11 3 64,1-3-32,9 2-32,1-2 32,-11 3 32,10 1-96,-9-2-64,-1 1 64,0-2 64,0 2 0,10 0-32,1 2-64,-11 0 32,1 0 32,-1 0 0,0 1 64,0-1 32,1 0-32,-1-2 32,0 4 0,1 0 32,-1-1 0,0-1 0,1 2-64,-1 0-64,0 0 32,1-2 32,-11 2-32,10 1 64,-10 1-64,11-4 64,-11 2-64,0-3 64,20 5-64,-9-4-32,-1 0 32,-10 3 32,11 0-96,-1-3 0,0 3 96,1 0 32,-11-1-32,10 2-64,0-4 32,1 1 31,-11 0-94,10 2-1,10-3 32,-10 1 63,-10-2-31,10 2 64,-9-1 0,9 0 32,0-3-64,-10 7-64,11-1-64,-1-3 32,0 2 32,1-3 0,-1 1 0,0 0 64,11 0-32,-11-1-32,1 1 32,-1 0-32,11 0-96,-11 3 64,10-2 32,1 1 64,-11-3-96,10 1 0,-9-2 32,-1 3 64,11-4-32,-1 4-32,1 1 32,-1-2-32,1-3 0,-1 4 64,0-1-96,0-1 0,1 1 32,-1-2 0,1 3 0,-1-3 64,0-2-32,1 2 64,-1 1-64,11-1-32,-10-1 32,-1 2-32,11-2 0,-11 1 0,1-3 0,-1 2 0,1-2-96,-1 0 64,1 0 32,-1 0 64,1 0 32,-11 0 32,21 0-160,-21 0-32,9 0 96,2 0 32,-11-2-96,11 2-32,-11-3 96,0 3 32,11-2 0,-11 2 32,1-4-128,-1 2 0,10-1 32,-9 1 0,-1 0 64,0 2 96,1-3-224,-11 2 0,10 1 0,1-3 96,-1 0 0,0 0-32,0 3 32,1-3-32,-1 3 0,0-2 0,1 2 0,-11-3 64,0 3-32,10 0-32,-9 0 32,-1 0-32,0-2-288,0 2-64,-10 0-671,10 0-289,-10 2-1696,0 1-2112,-20-1 1344</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3"/>
    </inkml:context>
    <inkml:brush xml:id="br0">
      <inkml:brushProperty name="width" value="0.10583" units="cm"/>
      <inkml:brushProperty name="height" value="0.10583" units="cm"/>
      <inkml:brushProperty name="color" value="#FFC000"/>
    </inkml:brush>
  </inkml:definitions>
  <inkml:trace contextRef="#ctx0" brushRef="#br0">10194 17587 1408,'0'0'608,"0"-9"-320,0 9-64,0 0 288,0 0-192,0 0-96,0 0-64,0-11-32,0 11-64,0 0 32,0 0 0,10-10 96,-10 0-32,11-9 64,-11 11 0,10-14 96,0 11-160,10-8-32,1 9-64,-11-18-64,10-3 96,0 1 0,1 3 32,-1-15 64,0 14-96,11-14-64,-11 3 64,1 1 64,9-3-64,-10 3-64,11-13 64,-11 14 0,0-5-32,10-6-64,1 7 32,-1-6-128,1-5 64,-1 14 32,-10-3 64,11-7-32,-1 6 64,1 6-128,-11-15 0,11 11 96,-1-9 32,1 0-32,-1 10 32,-10-1 0,11 1 32,10-1 0,-11-1 64,1 3-96,-1-2 0,1 1 32,-1 0 64,1-1-96,-1-1 0,0 2 32,0 10 0,1-11 0,-11 11 0,10-11 64,-9 1 32,19 10-96,-9-1-96,-1 0 0,11 0-32,0 1 0,-11-1 64,1 0-32,9 1-32,1 0 32,-11 8 32,1 1-32,10 1-32,-1-1 32,1 0 32,-11 0-32,11 11 64,-11-11-64,10 9-32,1-18 96,-11 19 64,11-11-64,-10 13 0,-1-1-32,11 9-64,-11-11 32,11 11 32,-11 0-32,1 0-32,9-10 32,-9 10-32,-1 0 64,1 0 32,-1 0 32,1 0 0,-1 10-64,-9 1 32,9-2-128,11-1 0,-11 3 32,0-1 64,0 10 32,1-10 32,-11-1-64,11 2 32,-1-2-64,-10 2-32,11-2 96,-1 11 0,-9 0-32,9 0 32,-9-1 0,-1 1 96,0 1-96,11-2 0,-1 0-32,-9 1-64,9-1 32,1 2-32,-11-1 64,10-1 32,-9 12-32,-1-13-64,11 3 96,-11 9 0,0-11 32,11 11 0,-11-2-160,0 3 32,10-2 64,-20 2 32,10-2-32,11 0-64,-1-10 96,-9 12 0,9 8 32,-10-9 0,11-1-64,-11-9-64,1 10 32,9 0-32,-10 9 64,1-9 32,9 0-128,1-1 32,-11 0 0,11 2 64,-11-3-96,0 3-64,11-2 64,-1 12 64,1-13 0,-1-8-32,1 9 32,-1-7 32,1 6-32,9 1 64,-10 2-64,0-2 64,11-1-128,-11 4 0,11-4 32,0-8 64,-1 12-32,1-15 64,0 13-128,-1-10 0,1 1 32,10-1 0,-10-3 0,-1-6 0,11-2 0,-9 13 64,8-11-32,0-3-32,10 2 32,1 0-32,-10-1 0,0-9 0,-10 0 0,9 10 64,1-10 32,0 0 32,0-10-160,-10 10 32,9 0 0,-9-9 0,10-1 0,-21 0 64,21 10-32,-1-19 64,-9 8-128,-1-9 0,0 1 32,1 0 0,-1-1 0,1-1 0,0 1-96,-1-8 64,-9-3 96,-1 11 32,11-9-128,0 0 32,-11-2 0,1 12 64,-1-10-32,1 8-32,-1 0-64,0-7 32,1-2 32,-1 1 0,1-1 0,-12-10 64,2 11-32,9 0 64,-20 8-128,11-7 0,9-3 32,-10 2 0,11 0 0,-1 10 0,-9-2 0,9 1 0,-9-19-96,9 9 64,-10 0 32,12 1 0,-3-1 0,2 0 0,-11 1 0,11 9 64,-11 1-96,0-21-64,11 11-32,-1 9 96,1 0 0,-1 0 96,1 0-32,-1 0-32,1 1 32,-12-1 32,22-9-96,-11 8 0,1-9 32,-1 12 64,-9-3-96,9-8 0,1 9 32,-1-1 0,1 2 0,-1-1 64,11 1-96,-11 0 0,1-12 32,9 10 0,1 3 0,-11-3 0,1 1 0,10 2 64,-11-2-96,1 0 0,-1 0 32,11-11 0,-12 23-96,2-12 64,-1 10 32,-9-10 64,9 9-32,1-8-32,9 10 32,-9-1-32,-1-11 0,-9 21 0,-1-9-96,10 9 64,1-10 32,-1 10 0,1-10 0,-11 10 0,11 0-96,-1 0 64,1 0 32,-11 10 64,0-10-32,11 10-32,-1-10 32,-9 9 32,9 2-96,-10-1-64,1 0 64,-1-1 64,-1 2 0,12-3-32,-1 13-64,-9-1 32,0 0 32,-2-1 0,2 1 64,-1 0 32,0 0-32,1-11 32,-1 20 0,0-9 32,1 11 0,-1-12 0,0 11-64,1-11-64,-1 11 32,0-10 32,-9 10-32,9 0 64,-10-1-64,10-8 64,-10 8-64,1-10 64,19 10-64,-10-8-32,1-1 32,-11 8 32,10 3-96,1-11 0,-1 9 96,0 1 32,-10 0-32,11-2-64,-1-7 32,0-1 31,-9 9-94,9 1-1,9-10 32,-8 0 63,-11-1-31,10 1 64,-10 0 0,11 1 32,-1-12-64,-10 21-64,11 0-64,-1-11 32,0 0 32,1 3 0,-1-5 0,0 4 64,11-3-32,-11 2-32,0 1 32,1-2-32,10 1-96,-12 9 64,12-9 32,-1 10 64,-9-20-96,9 9 0,-9 2 32,-1-2 64,10-9-32,1 8-32,-1 3 32,1 0-32,-1-11 0,1 9 64,-2 0-96,2 0 0,-1 3 32,1-12 0,-1 10 0,1-12 64,-1 2-32,1 0 64,-1 11-64,11-10-32,-11-2 32,1-1-32,10 3 0,-11-2 0,1-9 0,-1 10 0,1-10-96,-1 0 64,1 0 32,-1 0 64,1 0 32,-11 0 32,21 0-160,-21 0-32,9 0 96,2 0 32,-11-10-96,11 10-32,-11-9 96,0 9 32,11-11 0,-11 11 32,1-8-128,-1-1 0,10-2 32,-9 0 0,-1 1 64,0 10 96,1-10-224,-11 0 0,10 10 0,0-8 96,1-3 0,-1 2-32,0 9 32,1-10-32,-1 10 0,0-10 0,1 10 0,-11-12 64,0 12-32,10 0-32,-9 0 32,-1 0-32,0-9-288,0 9-64,-10 0-671,10 0-289,-10 9-1696,0 3-2112,-20-2 1344</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4"/>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33168 14110 2304,'0'0'864,"0"0"-448,-6 0-352,6 0 288,0 0-96,0 6 32</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5"/>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14778 15297 1024,'0'0'416,"0"7"-192,-7-7 0,7 8 288,0-8-192,-7 6-32,7 1-32,0 0 0,-7 7-128,7 0-96,0 1 64,-6-4 64,6 11 224,-7-9 128,0 10-192,7-11-96,-7 10-128,-1-8 0,1-1-64,0 10-32,7-10 32,-7 1-32,1-7 0,6 6 64,-7-7-96,7 9-64,-7-15 128,7 7 96,0 2-32,0-9 0,-7 0-96,7 0-32</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6"/>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14694 15753 5824,'0'-14'32,"7"0"-96,0 0 32,-7-5 32,7 6 64,6-10-96,-13 8 0,14 1 32,-7-6 0,0 12 0,-7-4 0,8-3-96,0-6 64,-1 15 32,0-9 64,-1 15-96,1 0 0,-7 0-32,7 0 0,0 7 64,-7 1 64,7-2-32,-7 8-32,0 1 32,0 4 32,0-5-32,0 7-32,0 1-64,0 1 32,0-3 96,0-8 32,0 9-128,0-7 32,0 1 0,0-8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33"/>
  <sheetViews>
    <sheetView showGridLines="0" zoomScaleNormal="100" workbookViewId="0">
      <selection activeCell="Q11" sqref="Q11"/>
    </sheetView>
  </sheetViews>
  <sheetFormatPr defaultColWidth="9.1640625" defaultRowHeight="11.25"/>
  <cols>
    <col min="1" max="1" width="9.1640625" style="9"/>
    <col min="2" max="3" width="5.83203125" style="9" customWidth="1"/>
    <col min="4" max="4" width="12.83203125" style="9" customWidth="1"/>
    <col min="5" max="5" width="9.1640625" style="9"/>
    <col min="6" max="13" width="10.83203125" style="9" customWidth="1"/>
    <col min="14" max="16384" width="9.1640625" style="9"/>
  </cols>
  <sheetData>
    <row r="1" spans="2:15" ht="11.25" customHeight="1"/>
    <row r="2" spans="2:15" ht="11.25" customHeight="1"/>
    <row r="3" spans="2:15" s="7" customFormat="1" ht="19.5">
      <c r="B3" s="5" t="s">
        <v>504</v>
      </c>
    </row>
    <row r="4" spans="2:15" ht="11.25" customHeight="1"/>
    <row r="5" spans="2:15" ht="11.25" customHeight="1">
      <c r="N5" s="74"/>
      <c r="O5" s="74"/>
    </row>
    <row r="6" spans="2:15" ht="11.25" customHeight="1">
      <c r="C6" s="54"/>
      <c r="D6" s="54"/>
      <c r="E6" s="54"/>
      <c r="F6" s="54"/>
      <c r="G6" s="54"/>
      <c r="N6" s="74"/>
      <c r="O6" s="74"/>
    </row>
    <row r="7" spans="2:15" ht="11.25" customHeight="1">
      <c r="C7" s="54"/>
      <c r="D7" s="54"/>
      <c r="E7" s="54"/>
      <c r="F7" s="54"/>
      <c r="G7" s="54"/>
      <c r="N7" s="74"/>
      <c r="O7" s="74"/>
    </row>
    <row r="8" spans="2:15" ht="11.25" customHeight="1">
      <c r="C8" s="54"/>
      <c r="D8" s="54"/>
      <c r="E8" s="54"/>
      <c r="F8" s="54"/>
      <c r="G8" s="54"/>
    </row>
    <row r="9" spans="2:15">
      <c r="C9" s="54"/>
      <c r="D9" s="54"/>
      <c r="E9" s="54"/>
      <c r="F9" s="54"/>
      <c r="G9" s="54"/>
    </row>
    <row r="11" spans="2:15" ht="12.75">
      <c r="C11" s="45" t="s">
        <v>28</v>
      </c>
      <c r="F11" s="121" t="s">
        <v>134</v>
      </c>
    </row>
    <row r="13" spans="2:15" ht="12.75">
      <c r="C13" s="14" t="s">
        <v>29</v>
      </c>
    </row>
    <row r="14" spans="2:15" ht="12.75">
      <c r="C14" s="16" t="s">
        <v>171</v>
      </c>
    </row>
    <row r="16" spans="2:15" ht="12.75">
      <c r="C16" s="14" t="s">
        <v>36</v>
      </c>
    </row>
    <row r="18" spans="3:13">
      <c r="C18" s="30"/>
      <c r="D18" s="31"/>
      <c r="E18" s="31"/>
      <c r="F18" s="31"/>
      <c r="G18" s="31"/>
      <c r="H18" s="31"/>
      <c r="I18" s="31"/>
      <c r="J18" s="31"/>
      <c r="K18" s="31"/>
      <c r="L18" s="31"/>
      <c r="M18" s="32"/>
    </row>
    <row r="19" spans="3:13" ht="12.75">
      <c r="C19" s="33"/>
      <c r="D19" s="44" t="s">
        <v>14</v>
      </c>
      <c r="E19" s="34"/>
      <c r="F19" s="36" t="s">
        <v>25</v>
      </c>
      <c r="G19" s="34"/>
      <c r="H19" s="34"/>
      <c r="I19" s="34"/>
      <c r="J19" s="34"/>
      <c r="K19" s="34"/>
      <c r="L19" s="34"/>
      <c r="M19" s="35"/>
    </row>
    <row r="20" spans="3:13" ht="12.75">
      <c r="C20" s="33"/>
      <c r="D20" s="52" t="s">
        <v>43</v>
      </c>
      <c r="E20" s="34"/>
      <c r="F20" s="36" t="s">
        <v>38</v>
      </c>
      <c r="G20" s="34"/>
      <c r="H20" s="34"/>
      <c r="I20" s="34"/>
      <c r="J20" s="34"/>
      <c r="K20" s="34"/>
      <c r="L20" s="34"/>
      <c r="M20" s="35"/>
    </row>
    <row r="21" spans="3:13" ht="12.75">
      <c r="C21" s="33"/>
      <c r="D21" s="37" t="s">
        <v>20</v>
      </c>
      <c r="E21" s="34"/>
      <c r="F21" s="36" t="s">
        <v>22</v>
      </c>
      <c r="G21" s="34"/>
      <c r="H21" s="34"/>
      <c r="I21" s="34"/>
      <c r="J21" s="34"/>
      <c r="K21" s="34"/>
      <c r="L21" s="34"/>
      <c r="M21" s="35"/>
    </row>
    <row r="22" spans="3:13" ht="12.75">
      <c r="C22" s="33"/>
      <c r="D22" s="38" t="s">
        <v>21</v>
      </c>
      <c r="E22" s="34"/>
      <c r="F22" s="36" t="s">
        <v>23</v>
      </c>
      <c r="G22" s="34"/>
      <c r="H22" s="34"/>
      <c r="I22" s="34"/>
      <c r="J22" s="34"/>
      <c r="K22" s="34"/>
      <c r="L22" s="34"/>
      <c r="M22" s="35"/>
    </row>
    <row r="23" spans="3:13" ht="12.75">
      <c r="C23" s="33"/>
      <c r="D23" s="39" t="s">
        <v>5</v>
      </c>
      <c r="E23" s="34"/>
      <c r="F23" s="36" t="s">
        <v>26</v>
      </c>
      <c r="G23" s="34"/>
      <c r="H23" s="34"/>
      <c r="I23" s="34"/>
      <c r="J23" s="34"/>
      <c r="K23" s="34"/>
      <c r="L23" s="34"/>
      <c r="M23" s="35"/>
    </row>
    <row r="24" spans="3:13" ht="12.75">
      <c r="C24" s="33"/>
      <c r="D24" s="40" t="s">
        <v>24</v>
      </c>
      <c r="E24" s="34"/>
      <c r="F24" s="36" t="s">
        <v>27</v>
      </c>
      <c r="G24" s="34"/>
      <c r="H24" s="34"/>
      <c r="I24" s="34"/>
      <c r="J24" s="34"/>
      <c r="K24" s="34"/>
      <c r="L24" s="34"/>
      <c r="M24" s="35"/>
    </row>
    <row r="25" spans="3:13" ht="12.75">
      <c r="C25" s="33"/>
      <c r="D25" s="51"/>
      <c r="E25" s="34"/>
      <c r="F25" s="36" t="s">
        <v>37</v>
      </c>
      <c r="G25" s="34"/>
      <c r="H25" s="34"/>
      <c r="I25" s="34"/>
      <c r="J25" s="34"/>
      <c r="K25" s="34"/>
      <c r="L25" s="34"/>
      <c r="M25" s="35"/>
    </row>
    <row r="26" spans="3:13" ht="12.75">
      <c r="C26" s="33"/>
      <c r="D26" s="50" t="s">
        <v>44</v>
      </c>
      <c r="E26" s="34"/>
      <c r="F26" s="36" t="s">
        <v>39</v>
      </c>
      <c r="G26" s="34"/>
      <c r="H26" s="34"/>
      <c r="I26" s="34"/>
      <c r="J26" s="34"/>
      <c r="K26" s="34"/>
      <c r="L26" s="34"/>
      <c r="M26" s="35"/>
    </row>
    <row r="27" spans="3:13" ht="12.75">
      <c r="C27" s="33"/>
      <c r="D27" s="47" t="s">
        <v>7</v>
      </c>
      <c r="E27" s="34"/>
      <c r="F27" s="36" t="s">
        <v>40</v>
      </c>
      <c r="G27" s="34"/>
      <c r="H27" s="34"/>
      <c r="I27" s="34"/>
      <c r="J27" s="34"/>
      <c r="K27" s="34"/>
      <c r="L27" s="34"/>
      <c r="M27" s="35"/>
    </row>
    <row r="28" spans="3:13" ht="12.75">
      <c r="C28" s="33"/>
      <c r="D28" s="47" t="s">
        <v>6</v>
      </c>
      <c r="E28" s="34"/>
      <c r="F28" s="36" t="s">
        <v>41</v>
      </c>
      <c r="G28" s="34"/>
      <c r="H28" s="34"/>
      <c r="I28" s="34"/>
      <c r="J28" s="34"/>
      <c r="K28" s="34"/>
      <c r="L28" s="34"/>
      <c r="M28" s="35"/>
    </row>
    <row r="29" spans="3:13" ht="12.75">
      <c r="C29" s="33"/>
      <c r="D29" s="53"/>
      <c r="E29" s="34"/>
      <c r="F29" s="36" t="s">
        <v>42</v>
      </c>
      <c r="G29" s="34"/>
      <c r="H29" s="34"/>
      <c r="I29" s="34"/>
      <c r="J29" s="34"/>
      <c r="K29" s="34"/>
      <c r="L29" s="34"/>
      <c r="M29" s="35"/>
    </row>
    <row r="30" spans="3:13">
      <c r="C30" s="41"/>
      <c r="D30" s="42"/>
      <c r="E30" s="42"/>
      <c r="F30" s="42"/>
      <c r="G30" s="42"/>
      <c r="H30" s="42"/>
      <c r="I30" s="42"/>
      <c r="J30" s="42"/>
      <c r="K30" s="42"/>
      <c r="L30" s="42"/>
      <c r="M30" s="43"/>
    </row>
    <row r="32" spans="3:13" ht="12.75">
      <c r="C32" s="14" t="s">
        <v>120</v>
      </c>
      <c r="D32" s="48"/>
    </row>
    <row r="33" spans="3:24" ht="81" customHeight="1">
      <c r="C33" s="356" t="s">
        <v>150</v>
      </c>
      <c r="D33" s="356"/>
      <c r="E33" s="356"/>
      <c r="F33" s="356"/>
      <c r="G33" s="356"/>
      <c r="H33" s="356"/>
      <c r="I33" s="356"/>
      <c r="J33" s="356"/>
      <c r="K33" s="356"/>
      <c r="L33" s="356"/>
      <c r="M33" s="356"/>
      <c r="N33" s="356"/>
      <c r="O33" s="356"/>
      <c r="P33" s="356"/>
      <c r="Q33" s="356"/>
      <c r="R33" s="356"/>
      <c r="S33" s="356"/>
      <c r="T33" s="356"/>
      <c r="U33" s="356"/>
      <c r="V33" s="356"/>
      <c r="W33" s="356"/>
      <c r="X33" s="356"/>
    </row>
  </sheetData>
  <mergeCells count="1">
    <mergeCell ref="C33:X33"/>
  </mergeCells>
  <conditionalFormatting sqref="D28">
    <cfRule type="cellIs" dxfId="35" priority="2" operator="equal">
      <formula>"Ok"</formula>
    </cfRule>
  </conditionalFormatting>
  <conditionalFormatting sqref="D27">
    <cfRule type="cellIs" dxfId="34" priority="1" operator="equal">
      <formula>"Ok"</formula>
    </cfRule>
  </conditionalFormatting>
  <pageMargins left="0.7" right="0.7" top="0.75" bottom="0.75" header="0.3" footer="0.3"/>
  <pageSetup paperSize="9" scale="7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E5848-B306-411A-8D4D-6380ADF7D47F}">
  <sheetPr codeName="Sheet7"/>
  <dimension ref="A1:Q92"/>
  <sheetViews>
    <sheetView showGridLines="0" workbookViewId="0">
      <pane xSplit="1" ySplit="4" topLeftCell="B5" activePane="bottomRight" state="frozen"/>
      <selection activeCell="D8" sqref="D8"/>
      <selection pane="topRight" activeCell="D8" sqref="D8"/>
      <selection pane="bottomLeft" activeCell="D8" sqref="D8"/>
      <selection pane="bottomRight" activeCell="T83" sqref="T83"/>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7" ht="21">
      <c r="A1" s="65">
        <f>IF(SUM($A6:$A92)&gt;0,1,0)</f>
        <v>0</v>
      </c>
      <c r="B1" s="104" t="s">
        <v>394</v>
      </c>
    </row>
    <row r="2" spans="1:7" s="94" customFormat="1" ht="11.25">
      <c r="B2" s="95" t="str">
        <f>Title_Msg</f>
        <v>No Errors Found</v>
      </c>
    </row>
    <row r="3" spans="1:7" s="94" customFormat="1">
      <c r="B3" s="96" t="s">
        <v>51</v>
      </c>
      <c r="C3" s="96"/>
      <c r="D3" s="96"/>
      <c r="E3" s="97"/>
    </row>
    <row r="4" spans="1:7" s="94" customFormat="1">
      <c r="B4" s="98" t="str">
        <f>Model_Name</f>
        <v>Power and Water Corporation (PWC) - Revised Regulatory Proposal Tables and Charts</v>
      </c>
    </row>
    <row r="6" spans="1:7" s="107" customFormat="1">
      <c r="B6" s="107" t="s">
        <v>421</v>
      </c>
    </row>
    <row r="8" spans="1:7">
      <c r="D8" s="160" t="s">
        <v>499</v>
      </c>
    </row>
    <row r="10" spans="1:7" s="107" customFormat="1">
      <c r="B10" s="107" t="s">
        <v>422</v>
      </c>
    </row>
    <row r="11" spans="1:7" ht="13.5" thickBot="1"/>
    <row r="12" spans="1:7" ht="51.75" thickBot="1">
      <c r="D12" s="137" t="s">
        <v>203</v>
      </c>
      <c r="E12" s="143" t="s">
        <v>423</v>
      </c>
      <c r="F12" s="143" t="s">
        <v>408</v>
      </c>
      <c r="G12" s="143" t="s">
        <v>424</v>
      </c>
    </row>
    <row r="13" spans="1:7" ht="51.75" thickBot="1">
      <c r="D13" s="144" t="s">
        <v>425</v>
      </c>
      <c r="E13" s="145" t="s">
        <v>426</v>
      </c>
      <c r="F13" s="145" t="s">
        <v>426</v>
      </c>
      <c r="G13" s="145" t="s">
        <v>427</v>
      </c>
    </row>
    <row r="14" spans="1:7" ht="13.5" thickBot="1">
      <c r="D14" s="144" t="s">
        <v>428</v>
      </c>
      <c r="E14" s="154">
        <v>75.780104077794377</v>
      </c>
      <c r="F14" s="154">
        <v>75.813170434762853</v>
      </c>
      <c r="G14" s="154">
        <f>'[4]Calc|Opex forecast'!$M$13-G15</f>
        <v>88.36998178124604</v>
      </c>
    </row>
    <row r="15" spans="1:7" ht="13.5" thickBot="1">
      <c r="D15" s="144" t="s">
        <v>429</v>
      </c>
      <c r="E15" s="154">
        <v>0</v>
      </c>
      <c r="F15" s="154">
        <v>-0.78329718358811384</v>
      </c>
      <c r="G15" s="154">
        <f>'[4]Input|Reported opex'!$M$42*'[4]Input|Rate of change'!$N$30</f>
        <v>-0.41847185415153926</v>
      </c>
    </row>
    <row r="16" spans="1:7" ht="13.5" thickBot="1">
      <c r="D16" s="144" t="s">
        <v>430</v>
      </c>
      <c r="E16" s="154">
        <v>1.3450996868568458E-2</v>
      </c>
      <c r="F16" s="154">
        <v>1.3456866202087555E-2</v>
      </c>
      <c r="G16" s="154">
        <f>'[4]Calc|Opex forecast'!$M$20</f>
        <v>-0.11883176704805244</v>
      </c>
    </row>
    <row r="17" spans="1:16" ht="13.5" thickBot="1">
      <c r="D17" s="144" t="s">
        <v>431</v>
      </c>
      <c r="E17" s="154">
        <v>-5.4684205441130862</v>
      </c>
      <c r="F17" s="154">
        <v>-5.4725855207040643</v>
      </c>
      <c r="G17" s="154">
        <f>'[4]Calc|Opex forecast'!$M$26</f>
        <v>-6.3011397423561162</v>
      </c>
    </row>
    <row r="18" spans="1:16" ht="26.25" thickBot="1">
      <c r="D18" s="144" t="s">
        <v>432</v>
      </c>
      <c r="E18" s="154">
        <v>0</v>
      </c>
      <c r="F18" s="357">
        <v>-10.440280953099347</v>
      </c>
      <c r="G18" s="154">
        <f>SUM('[4]Input|Base year adjustments'!$L$21*'[4]Input|Rate of change'!$O$20)</f>
        <v>-7.9526808510570959</v>
      </c>
    </row>
    <row r="19" spans="1:16" ht="13.5" thickBot="1">
      <c r="D19" s="144" t="s">
        <v>433</v>
      </c>
      <c r="E19" s="154">
        <v>-7.0325134530549862</v>
      </c>
      <c r="F19" s="358"/>
      <c r="G19" s="154">
        <f>'[4]Input|Base year adjustments'!$N$21*'[4]Input|Rate of change'!$O$20</f>
        <v>-6.6367694862410707</v>
      </c>
    </row>
    <row r="20" spans="1:16" ht="26.25" thickBot="1">
      <c r="D20" s="146" t="s">
        <v>434</v>
      </c>
      <c r="E20" s="155">
        <f>SUM(E14:E19)</f>
        <v>63.292621077494871</v>
      </c>
      <c r="F20" s="155">
        <f>SUM(F14:F19)</f>
        <v>59.130463643573421</v>
      </c>
      <c r="G20" s="155">
        <f>SUM(G14:G19)</f>
        <v>66.942088080392182</v>
      </c>
    </row>
    <row r="22" spans="1:16">
      <c r="A22" s="70">
        <f>IF(SUM(E22:G22)&lt;&gt;0,1,0)</f>
        <v>0</v>
      </c>
      <c r="E22" s="70">
        <v>0</v>
      </c>
      <c r="F22" s="70">
        <v>0</v>
      </c>
      <c r="G22" s="70">
        <f>IF(ROUND(G20-'[4]Calc|Opex forecast'!$M$39,2)&lt;&gt;0,1,0)</f>
        <v>0</v>
      </c>
    </row>
    <row r="24" spans="1:16" s="107" customFormat="1">
      <c r="B24" s="107" t="s">
        <v>435</v>
      </c>
    </row>
    <row r="25" spans="1:16" ht="13.5" thickBot="1"/>
    <row r="26" spans="1:16" ht="13.5" thickBot="1">
      <c r="D26" s="137" t="s">
        <v>265</v>
      </c>
      <c r="E26" s="143" t="s">
        <v>208</v>
      </c>
      <c r="F26" s="143" t="s">
        <v>198</v>
      </c>
      <c r="G26" s="143" t="s">
        <v>199</v>
      </c>
      <c r="H26" s="143" t="s">
        <v>200</v>
      </c>
      <c r="I26" s="143" t="s">
        <v>201</v>
      </c>
      <c r="J26" s="143" t="s">
        <v>202</v>
      </c>
      <c r="K26" s="143" t="s">
        <v>436</v>
      </c>
      <c r="M26" s="270" t="str">
        <f>'[4]Input|Rate of change'!J82</f>
        <v>SFA CD</v>
      </c>
      <c r="N26" s="270" t="str">
        <f>'[4]Input|Rate of change'!K82</f>
        <v>LSE CD</v>
      </c>
      <c r="O26" s="270" t="str">
        <f>'[4]Input|Rate of change'!L82</f>
        <v>LSE TLG</v>
      </c>
      <c r="P26" s="270" t="str">
        <f>'[4]Input|Rate of change'!M82</f>
        <v>MPFP</v>
      </c>
    </row>
    <row r="27" spans="1:16" ht="13.5" thickBot="1">
      <c r="D27" s="144" t="s">
        <v>437</v>
      </c>
      <c r="E27" s="151">
        <f>'[4]Input|Rate of change'!O75</f>
        <v>1.1675944779533154E-2</v>
      </c>
      <c r="F27" s="151">
        <f>'[4]Input|Rate of change'!P75</f>
        <v>7.7434975532817418E-3</v>
      </c>
      <c r="G27" s="151">
        <f>'[4]Input|Rate of change'!Q75</f>
        <v>8.9075177448627585E-3</v>
      </c>
      <c r="H27" s="151">
        <f>'[4]Input|Rate of change'!R75</f>
        <v>1.2198736053825598E-2</v>
      </c>
      <c r="I27" s="151">
        <f>'[4]Input|Rate of change'!S75</f>
        <v>7.6473607060716375E-3</v>
      </c>
      <c r="J27" s="151">
        <f>'[4]Input|Rate of change'!T75</f>
        <v>7.6671487770862967E-3</v>
      </c>
      <c r="K27" s="151">
        <f t="array" ref="K27">PRODUCT(1+E27:J27)-1</f>
        <v>5.7144242716118399E-2</v>
      </c>
      <c r="M27" s="271">
        <f>'[4]Input|Rate of change'!J84</f>
        <v>0.77131394182547641</v>
      </c>
      <c r="N27" s="271">
        <f>'[4]Input|Rate of change'!K84</f>
        <v>0.69699999999999995</v>
      </c>
      <c r="O27" s="271">
        <f>'[4]Input|Rate of change'!L84</f>
        <v>0.59840000000000004</v>
      </c>
      <c r="P27" s="271">
        <f>'[4]Input|Rate of change'!M84</f>
        <v>0.45800000000000002</v>
      </c>
    </row>
    <row r="28" spans="1:16" ht="13.5" thickBot="1">
      <c r="D28" s="144" t="s">
        <v>439</v>
      </c>
      <c r="E28" s="151">
        <f>'[4]Input|Rate of change'!O76</f>
        <v>5.4985272074024039E-3</v>
      </c>
      <c r="F28" s="151">
        <f>'[4]Input|Rate of change'!P76</f>
        <v>7.7305390437096833E-3</v>
      </c>
      <c r="G28" s="151">
        <f>'[4]Input|Rate of change'!Q76</f>
        <v>5.7216707561718039E-3</v>
      </c>
      <c r="H28" s="151">
        <f>'[4]Input|Rate of change'!R76</f>
        <v>6.1000095672394394E-3</v>
      </c>
      <c r="I28" s="151">
        <f>'[4]Input|Rate of change'!S76</f>
        <v>6.0340062328041455E-3</v>
      </c>
      <c r="J28" s="151">
        <f>'[4]Input|Rate of change'!T76</f>
        <v>5.9736761564010976E-3</v>
      </c>
      <c r="K28" s="151">
        <f t="array" ref="K28">PRODUCT(1+E28:J28)-1</f>
        <v>3.7633770292798907E-2</v>
      </c>
      <c r="M28" s="271">
        <f>'[4]Input|Rate of change'!J85</f>
        <v>9.7291875626880645E-2</v>
      </c>
      <c r="N28" s="271">
        <f>'[4]Input|Rate of change'!K85</f>
        <v>0.112</v>
      </c>
      <c r="O28" s="271">
        <f>'[4]Input|Rate of change'!L85</f>
        <v>0.1123</v>
      </c>
      <c r="P28" s="271">
        <f>'[4]Input|Rate of change'!M85</f>
        <v>0.23799999999999999</v>
      </c>
    </row>
    <row r="29" spans="1:16" ht="13.5" thickBot="1">
      <c r="D29" s="144" t="s">
        <v>438</v>
      </c>
      <c r="E29" s="151">
        <f>'[4]Input|Rate of change'!O77</f>
        <v>0</v>
      </c>
      <c r="F29" s="151">
        <f>'[4]Input|Rate of change'!P77</f>
        <v>0</v>
      </c>
      <c r="G29" s="151">
        <f>'[4]Input|Rate of change'!Q77</f>
        <v>0</v>
      </c>
      <c r="H29" s="151">
        <f>'[4]Input|Rate of change'!R77</f>
        <v>0</v>
      </c>
      <c r="I29" s="151">
        <f>'[4]Input|Rate of change'!S77</f>
        <v>0</v>
      </c>
      <c r="J29" s="151">
        <f>'[4]Input|Rate of change'!T77</f>
        <v>0</v>
      </c>
      <c r="K29" s="151">
        <f t="array" ref="K29">PRODUCT(1+E29:J29)-1</f>
        <v>0</v>
      </c>
      <c r="M29" s="271">
        <f>'[4]Input|Rate of change'!J86</f>
        <v>0.13139418254764293</v>
      </c>
      <c r="N29" s="271">
        <f>'[4]Input|Rate of change'!K86</f>
        <v>0.191</v>
      </c>
      <c r="O29" s="271">
        <f>'[4]Input|Rate of change'!L86</f>
        <v>0.28939999999999999</v>
      </c>
      <c r="P29" s="271">
        <f>'[4]Input|Rate of change'!M86</f>
        <v>0.17599999999999999</v>
      </c>
    </row>
    <row r="30" spans="1:16" ht="13.5" thickBot="1">
      <c r="D30" s="144" t="s">
        <v>440</v>
      </c>
      <c r="E30" s="151">
        <f>'[4]Input|Rate of change'!O78</f>
        <v>-1.5996874803108518E-2</v>
      </c>
      <c r="F30" s="151">
        <f>'[4]Input|Rate of change'!P78</f>
        <v>-7.6345865204601182E-3</v>
      </c>
      <c r="G30" s="151">
        <f>'[4]Input|Rate of change'!Q78</f>
        <v>2.1785502727134087E-5</v>
      </c>
      <c r="H30" s="151">
        <f>'[4]Input|Rate of change'!R78</f>
        <v>4.7894317901331362E-4</v>
      </c>
      <c r="I30" s="151">
        <f>'[4]Input|Rate of change'!S78</f>
        <v>8.6175366814522647E-4</v>
      </c>
      <c r="J30" s="151">
        <f>'[4]Input|Rate of change'!T78</f>
        <v>2.0488136770824283E-3</v>
      </c>
      <c r="K30" s="151">
        <f t="array" ref="K30">PRODUCT(1+E30:J30)-1</f>
        <v>-2.017507477312841E-2</v>
      </c>
      <c r="M30" s="271">
        <f>'[4]Input|Rate of change'!J87</f>
        <v>0</v>
      </c>
      <c r="N30" s="271">
        <f>'[4]Input|Rate of change'!K87</f>
        <v>0</v>
      </c>
      <c r="O30" s="271">
        <f>'[4]Input|Rate of change'!L87</f>
        <v>0</v>
      </c>
      <c r="P30" s="271">
        <f>'[4]Input|Rate of change'!M87</f>
        <v>0.128</v>
      </c>
    </row>
    <row r="31" spans="1:16" ht="15.75" thickBot="1">
      <c r="D31" s="146" t="s">
        <v>441</v>
      </c>
      <c r="E31" s="153">
        <f>(SUMPRODUCT(E27:E30,$M27:$M$30)+SUMPRODUCT(E27:E30,$N$27:$N$30)+SUMPRODUCT(E27:E30,$O$27:$O$30)+SUMPRODUCT(E27:E30,$P$27:$P$30))/4</f>
        <v>7.6269379368124005E-3</v>
      </c>
      <c r="F31" s="153">
        <f>(SUMPRODUCT(F27:F30,$M27:$M$30)+SUMPRODUCT(F27:F30,$N$27:$N$30)+SUMPRODUCT(F27:F30,$O$27:$O$30)+SUMPRODUCT(F27:F30,$P$27:$P$30))/4</f>
        <v>5.7247089999298293E-3</v>
      </c>
      <c r="G31" s="153">
        <f>(SUMPRODUCT(G27:G30,$M27:$M$30)+SUMPRODUCT(G27:G30,$N$27:$N$30)+SUMPRODUCT(G27:G30,$O$27:$O$30)+SUMPRODUCT(G27:G30,$P$27:$P$30))/4</f>
        <v>6.4233808130068895E-3</v>
      </c>
      <c r="H31" s="153">
        <f>(SUMPRODUCT(H27:H30,$M27:$M$30)+SUMPRODUCT(H27:H30,$N$27:$N$30)+SUMPRODUCT(H27:H30,$O$27:$O$30)+SUMPRODUCT(H27:H30,$P$27:$P$30))/4</f>
        <v>8.5682848774324312E-3</v>
      </c>
      <c r="I31" s="153">
        <f>(SUMPRODUCT(I27:I30,$M27:$M$30)+SUMPRODUCT(I27:I30,$N$27:$N$30)+SUMPRODUCT(I27:I30,$O$27:$O$30)+SUMPRODUCT(I27:I30,$P$27:$P$30))/4</f>
        <v>5.6985708819172831E-3</v>
      </c>
      <c r="J31" s="153">
        <f>(SUMPRODUCT(J27:J30,$M27:$M$30)+SUMPRODUCT(J27:J30,$N$27:$N$30)+SUMPRODUCT(J27:J30,$O$27:$O$30)+SUMPRODUCT(J27:J30,$P$27:$P$30))/4</f>
        <v>5.7406065517436357E-3</v>
      </c>
      <c r="K31" s="153">
        <f t="array" ref="K31">PRODUCT(1+E31:J31)-1</f>
        <v>4.0444053778945666E-2</v>
      </c>
    </row>
    <row r="32" spans="1:16">
      <c r="M32" s="156"/>
    </row>
    <row r="33" spans="1:11">
      <c r="A33" s="70">
        <f>IF(SUM(E33:J33)&lt;&gt;0,1,0)</f>
        <v>0</v>
      </c>
      <c r="E33" s="70">
        <f>IF(ROUND(E31-'[4]Calc|Opex forecast'!N46,5)&lt;&gt;0,1,0)</f>
        <v>0</v>
      </c>
      <c r="F33" s="70">
        <f>IF(ROUND(F31-'[4]Calc|Opex forecast'!O46,5)&lt;&gt;0,1,0)</f>
        <v>0</v>
      </c>
      <c r="G33" s="70">
        <f>IF(ROUND(G31-'[4]Calc|Opex forecast'!P46,5)&lt;&gt;0,1,0)</f>
        <v>0</v>
      </c>
      <c r="H33" s="70">
        <f>IF(ROUND(H31-'[4]Calc|Opex forecast'!Q46,5)&lt;&gt;0,1,0)</f>
        <v>0</v>
      </c>
      <c r="I33" s="70">
        <f>IF(ROUND(I31-'[4]Calc|Opex forecast'!R46,5)&lt;&gt;0,1,0)</f>
        <v>0</v>
      </c>
      <c r="J33" s="70">
        <f>IF(ROUND(J31-'[4]Calc|Opex forecast'!S46,5)&lt;&gt;0,1,0)</f>
        <v>0</v>
      </c>
    </row>
    <row r="35" spans="1:11" s="107" customFormat="1">
      <c r="B35" s="107" t="s">
        <v>442</v>
      </c>
    </row>
    <row r="36" spans="1:11" ht="13.5" thickBot="1"/>
    <row r="37" spans="1:11" ht="13.5" thickBot="1">
      <c r="D37" s="137" t="s">
        <v>265</v>
      </c>
      <c r="E37" s="143" t="s">
        <v>208</v>
      </c>
      <c r="F37" s="143" t="s">
        <v>198</v>
      </c>
      <c r="G37" s="143" t="s">
        <v>199</v>
      </c>
      <c r="H37" s="143" t="s">
        <v>200</v>
      </c>
      <c r="I37" s="143" t="s">
        <v>201</v>
      </c>
      <c r="J37" s="143" t="s">
        <v>202</v>
      </c>
      <c r="K37" s="143" t="s">
        <v>436</v>
      </c>
    </row>
    <row r="38" spans="1:11" ht="13.5" thickBot="1">
      <c r="D38" s="144" t="s">
        <v>443</v>
      </c>
      <c r="E38" s="151">
        <f>'[4]Input|Rate of change'!O36</f>
        <v>-4.1081052481958258E-3</v>
      </c>
      <c r="F38" s="151">
        <f>'[4]Input|Rate of change'!P36</f>
        <v>-2.2599563933415334E-3</v>
      </c>
      <c r="G38" s="151">
        <f>'[4]Input|Rate of change'!Q36</f>
        <v>-2.0505127034251558E-3</v>
      </c>
      <c r="H38" s="151">
        <f>'[4]Input|Rate of change'!R36</f>
        <v>2.8959438294453577E-3</v>
      </c>
      <c r="I38" s="151">
        <f>'[4]Input|Rate of change'!S36</f>
        <v>5.3225950643132069E-3</v>
      </c>
      <c r="J38" s="151">
        <f>'[4]Input|Rate of change'!T36</f>
        <v>5.8177971920496674E-3</v>
      </c>
      <c r="K38" s="151">
        <f t="array" ref="K38">PRODUCT(1+E38:J38)-1</f>
        <v>5.5850178015119933E-3</v>
      </c>
    </row>
    <row r="39" spans="1:11" ht="13.5" thickBot="1">
      <c r="D39" s="144" t="s">
        <v>444</v>
      </c>
      <c r="E39" s="151">
        <f>'[4]Input|Rate of change'!O37</f>
        <v>6.521219565989644E-3</v>
      </c>
      <c r="F39" s="151">
        <f>'[4]Input|Rate of change'!P37</f>
        <v>6.7136017767417669E-3</v>
      </c>
      <c r="G39" s="151">
        <f>'[4]Input|Rate of change'!Q37</f>
        <v>1.0747417011723583E-2</v>
      </c>
      <c r="H39" s="151">
        <f>'[4]Input|Rate of change'!R37</f>
        <v>1.3342407326505769E-2</v>
      </c>
      <c r="I39" s="151">
        <f>'[4]Input|Rate of change'!S37</f>
        <v>1.4938371149719689E-2</v>
      </c>
      <c r="J39" s="151">
        <f>'[4]Input|Rate of change'!T37</f>
        <v>1.3956329567116845E-2</v>
      </c>
      <c r="K39" s="151">
        <f t="array" ref="K39">PRODUCT(1+E39:J39)-1</f>
        <v>6.8037870277369406E-2</v>
      </c>
    </row>
    <row r="40" spans="1:11" ht="13.5" thickBot="1">
      <c r="D40" s="146" t="s">
        <v>211</v>
      </c>
      <c r="E40" s="153">
        <f>AVERAGE(E38:E39)</f>
        <v>1.2065571588969091E-3</v>
      </c>
      <c r="F40" s="153">
        <f t="shared" ref="F40:J40" si="0">AVERAGE(F38:F39)</f>
        <v>2.2268226917001167E-3</v>
      </c>
      <c r="G40" s="153">
        <f t="shared" si="0"/>
        <v>4.3484521541492134E-3</v>
      </c>
      <c r="H40" s="153">
        <f t="shared" si="0"/>
        <v>8.1191755779755626E-3</v>
      </c>
      <c r="I40" s="153">
        <f t="shared" si="0"/>
        <v>1.0130483107016447E-2</v>
      </c>
      <c r="J40" s="153">
        <f t="shared" si="0"/>
        <v>9.8870633795832552E-3</v>
      </c>
      <c r="K40" s="153">
        <f t="array" ref="K40">PRODUCT(1+E40:J40)-1</f>
        <v>3.6421188760982437E-2</v>
      </c>
    </row>
    <row r="42" spans="1:11">
      <c r="A42" s="70">
        <f>IF(SUM(E42:J42)&lt;&gt;0,1,0)</f>
        <v>0</v>
      </c>
      <c r="E42" s="70">
        <f>IF(ROUND(E40-'[4]Input|Rate of change'!O38,2)&lt;&gt;0,1,0)</f>
        <v>0</v>
      </c>
      <c r="F42" s="70">
        <f>IF(ROUND(F40-'[4]Input|Rate of change'!P38,2)&lt;&gt;0,1,0)</f>
        <v>0</v>
      </c>
      <c r="G42" s="70">
        <f>IF(ROUND(G40-'[4]Input|Rate of change'!Q38,2)&lt;&gt;0,1,0)</f>
        <v>0</v>
      </c>
      <c r="H42" s="70">
        <f>IF(ROUND(H40-'[4]Input|Rate of change'!R38,2)&lt;&gt;0,1,0)</f>
        <v>0</v>
      </c>
      <c r="I42" s="70">
        <f>IF(ROUND(I40-'[4]Input|Rate of change'!S38,2)&lt;&gt;0,1,0)</f>
        <v>0</v>
      </c>
      <c r="J42" s="70">
        <f>IF(ROUND(J40-'[4]Input|Rate of change'!T38,2)&lt;&gt;0,1,0)</f>
        <v>0</v>
      </c>
    </row>
    <row r="44" spans="1:11" s="107" customFormat="1">
      <c r="B44" s="107" t="s">
        <v>445</v>
      </c>
    </row>
    <row r="45" spans="1:11" ht="13.5" thickBot="1"/>
    <row r="46" spans="1:11" ht="13.5" thickBot="1">
      <c r="D46" s="137" t="s">
        <v>203</v>
      </c>
      <c r="E46" s="143" t="s">
        <v>198</v>
      </c>
      <c r="F46" s="143" t="s">
        <v>199</v>
      </c>
      <c r="G46" s="143" t="s">
        <v>200</v>
      </c>
      <c r="H46" s="143" t="s">
        <v>201</v>
      </c>
      <c r="I46" s="143" t="s">
        <v>202</v>
      </c>
      <c r="J46" s="143" t="s">
        <v>112</v>
      </c>
    </row>
    <row r="47" spans="1:11" ht="13.5" thickBot="1">
      <c r="D47" s="144" t="s">
        <v>446</v>
      </c>
      <c r="E47" s="154">
        <f>'[4]Input|Step changes'!O16</f>
        <v>0.18865740137981382</v>
      </c>
      <c r="F47" s="154">
        <f>'[4]Input|Step changes'!P16</f>
        <v>0.18880243237639094</v>
      </c>
      <c r="G47" s="154">
        <f>'[4]Input|Step changes'!Q16</f>
        <v>0.18863687200701651</v>
      </c>
      <c r="H47" s="154">
        <f>'[4]Input|Step changes'!R16</f>
        <v>0.1888059296787675</v>
      </c>
      <c r="I47" s="154">
        <f>'[4]Input|Step changes'!S16</f>
        <v>0.18910590064227881</v>
      </c>
      <c r="J47" s="155">
        <f>SUM(E47:I47)</f>
        <v>0.9440085360842676</v>
      </c>
    </row>
    <row r="48" spans="1:11" ht="13.5" thickBot="1">
      <c r="D48" s="144" t="s">
        <v>447</v>
      </c>
      <c r="E48" s="154">
        <f>'[4]Input|Step changes'!O17</f>
        <v>3.3994933622526757E-2</v>
      </c>
      <c r="F48" s="154">
        <f>'[4]Input|Step changes'!P17</f>
        <v>3.3994933622526757E-2</v>
      </c>
      <c r="G48" s="154">
        <f>'[4]Input|Step changes'!Q17</f>
        <v>3.3994933622526757E-2</v>
      </c>
      <c r="H48" s="154">
        <f>'[4]Input|Step changes'!R17</f>
        <v>3.3994933622526757E-2</v>
      </c>
      <c r="I48" s="154">
        <f>'[4]Input|Step changes'!S17</f>
        <v>5.1507475185646606E-2</v>
      </c>
      <c r="J48" s="155">
        <f>SUM(E48:I48)</f>
        <v>0.18748720967575364</v>
      </c>
    </row>
    <row r="49" spans="1:17" ht="13.5" thickBot="1">
      <c r="D49" s="146" t="s">
        <v>112</v>
      </c>
      <c r="E49" s="155">
        <f>SUM(E47:E48)</f>
        <v>0.22265233500234058</v>
      </c>
      <c r="F49" s="155">
        <f t="shared" ref="F49:J49" si="1">SUM(F47:F48)</f>
        <v>0.2227973659989177</v>
      </c>
      <c r="G49" s="155">
        <f t="shared" si="1"/>
        <v>0.22263180562954327</v>
      </c>
      <c r="H49" s="155">
        <f t="shared" si="1"/>
        <v>0.22280086330129426</v>
      </c>
      <c r="I49" s="155">
        <f t="shared" si="1"/>
        <v>0.24061337582792541</v>
      </c>
      <c r="J49" s="155">
        <f t="shared" si="1"/>
        <v>1.1314957457600212</v>
      </c>
    </row>
    <row r="51" spans="1:17">
      <c r="A51" s="70">
        <f>IF(SUM(E51:I51)&lt;&gt;0,1,0)</f>
        <v>0</v>
      </c>
      <c r="E51" s="70">
        <f>IF(ROUND(E49-'[4]Calc|Opex forecast'!O69,2)&lt;&gt;0,1,0)</f>
        <v>0</v>
      </c>
      <c r="F51" s="70">
        <f>IF(ROUND(F49-'[4]Calc|Opex forecast'!P69,2)&lt;&gt;0,1,0)</f>
        <v>0</v>
      </c>
      <c r="G51" s="70">
        <f>IF(ROUND(G49-'[4]Calc|Opex forecast'!Q69,2)&lt;&gt;0,1,0)</f>
        <v>0</v>
      </c>
      <c r="H51" s="70">
        <f>IF(ROUND(H49-'[4]Calc|Opex forecast'!R69,2)&lt;&gt;0,1,0)</f>
        <v>0</v>
      </c>
      <c r="I51" s="70">
        <f>IF(ROUND(I49-'[4]Calc|Opex forecast'!S69,2)&lt;&gt;0,1,0)</f>
        <v>0</v>
      </c>
    </row>
    <row r="53" spans="1:17" s="107" customFormat="1">
      <c r="B53" s="107" t="s">
        <v>448</v>
      </c>
    </row>
    <row r="54" spans="1:17" ht="13.5" thickBot="1"/>
    <row r="55" spans="1:17" ht="13.5" thickBot="1">
      <c r="D55" s="137" t="s">
        <v>203</v>
      </c>
      <c r="E55" s="143" t="s">
        <v>198</v>
      </c>
      <c r="F55" s="143" t="s">
        <v>199</v>
      </c>
      <c r="G55" s="143" t="s">
        <v>200</v>
      </c>
      <c r="H55" s="143" t="s">
        <v>201</v>
      </c>
      <c r="I55" s="143" t="s">
        <v>202</v>
      </c>
      <c r="J55" s="143" t="s">
        <v>112</v>
      </c>
    </row>
    <row r="56" spans="1:17" ht="13.5" thickBot="1">
      <c r="D56" s="147" t="s">
        <v>415</v>
      </c>
      <c r="E56" s="148"/>
      <c r="F56" s="148"/>
      <c r="G56" s="148"/>
      <c r="H56" s="148"/>
      <c r="I56" s="148"/>
      <c r="J56" s="148"/>
    </row>
    <row r="57" spans="1:17" ht="13.5" thickBot="1">
      <c r="D57" s="144" t="s">
        <v>449</v>
      </c>
      <c r="E57" s="154"/>
      <c r="F57" s="154"/>
      <c r="G57" s="154"/>
      <c r="H57" s="154"/>
      <c r="I57" s="154"/>
      <c r="J57" s="154"/>
    </row>
    <row r="58" spans="1:17" ht="13.5" thickBot="1">
      <c r="D58" s="149" t="s">
        <v>450</v>
      </c>
      <c r="E58" s="154">
        <f>E14</f>
        <v>75.780104077794377</v>
      </c>
      <c r="F58" s="154">
        <f>E58</f>
        <v>75.780104077794377</v>
      </c>
      <c r="G58" s="154">
        <f t="shared" ref="G58:I58" si="2">F58</f>
        <v>75.780104077794377</v>
      </c>
      <c r="H58" s="154">
        <f t="shared" si="2"/>
        <v>75.780104077794377</v>
      </c>
      <c r="I58" s="154">
        <f t="shared" si="2"/>
        <v>75.780104077794377</v>
      </c>
      <c r="J58" s="155">
        <f>SUM(E58:I58)</f>
        <v>378.90052038897187</v>
      </c>
    </row>
    <row r="59" spans="1:17" ht="13.5" thickBot="1">
      <c r="D59" s="149" t="s">
        <v>451</v>
      </c>
      <c r="E59" s="154">
        <f>SUM(E15:E19)</f>
        <v>-12.487483000299504</v>
      </c>
      <c r="F59" s="154">
        <f>E59</f>
        <v>-12.487483000299504</v>
      </c>
      <c r="G59" s="154">
        <f t="shared" ref="G59:I59" si="3">F59</f>
        <v>-12.487483000299504</v>
      </c>
      <c r="H59" s="154">
        <f t="shared" si="3"/>
        <v>-12.487483000299504</v>
      </c>
      <c r="I59" s="154">
        <f t="shared" si="3"/>
        <v>-12.487483000299504</v>
      </c>
      <c r="J59" s="155">
        <f>SUM(E59:I59)</f>
        <v>-62.43741500149752</v>
      </c>
      <c r="M59" s="157" t="s">
        <v>496</v>
      </c>
    </row>
    <row r="60" spans="1:17" ht="13.5" thickBot="1">
      <c r="D60" s="144" t="s">
        <v>452</v>
      </c>
      <c r="E60" s="154"/>
      <c r="F60" s="154"/>
      <c r="G60" s="154"/>
      <c r="H60" s="154"/>
      <c r="I60" s="154"/>
      <c r="J60" s="154"/>
      <c r="M60" s="272" t="s">
        <v>198</v>
      </c>
      <c r="N60" s="272" t="s">
        <v>199</v>
      </c>
      <c r="O60" s="272" t="s">
        <v>200</v>
      </c>
      <c r="P60" s="272" t="s">
        <v>201</v>
      </c>
      <c r="Q60" s="272" t="s">
        <v>202</v>
      </c>
    </row>
    <row r="61" spans="1:17" ht="13.5" thickBot="1">
      <c r="D61" s="149" t="s">
        <v>453</v>
      </c>
      <c r="E61" s="154">
        <f>M$64*M61/SUM(M$61:M$63)</f>
        <v>0.42224217722512652</v>
      </c>
      <c r="F61" s="154">
        <f t="shared" ref="F61:I63" si="4">N$64*N61/SUM(N$61:N$63)</f>
        <v>0.91633094912223323</v>
      </c>
      <c r="G61" s="154">
        <f t="shared" si="4"/>
        <v>1.4461329557321023</v>
      </c>
      <c r="H61" s="154">
        <f t="shared" si="4"/>
        <v>1.7426884230243715</v>
      </c>
      <c r="I61" s="154">
        <f t="shared" si="4"/>
        <v>2.0351883662395767</v>
      </c>
      <c r="J61" s="155">
        <f t="shared" ref="J61:J65" si="5">SUM(E61:I61)</f>
        <v>6.5625828713434107</v>
      </c>
      <c r="L61" s="159" t="s">
        <v>21</v>
      </c>
      <c r="M61" s="273">
        <v>0.42099093272724175</v>
      </c>
      <c r="N61" s="273">
        <v>0.91054683686708626</v>
      </c>
      <c r="O61" s="273">
        <v>1.431513418834029</v>
      </c>
      <c r="P61" s="273">
        <v>1.7196080370136433</v>
      </c>
      <c r="Q61" s="273">
        <v>2.0027100835696037</v>
      </c>
    </row>
    <row r="62" spans="1:17" ht="13.5" thickBot="1">
      <c r="D62" s="149" t="s">
        <v>454</v>
      </c>
      <c r="E62" s="154">
        <f>M$64*M62/SUM(M$61:M$63)</f>
        <v>0.3410819928330428</v>
      </c>
      <c r="F62" s="154">
        <f t="shared" si="4"/>
        <v>0.72453185421606059</v>
      </c>
      <c r="G62" s="154">
        <f t="shared" si="4"/>
        <v>1.1905806016878784</v>
      </c>
      <c r="H62" s="154">
        <f t="shared" si="4"/>
        <v>1.7014393401675718</v>
      </c>
      <c r="I62" s="154">
        <f t="shared" si="4"/>
        <v>2.1397197078761434</v>
      </c>
      <c r="J62" s="155">
        <f t="shared" si="5"/>
        <v>6.0973534967806966</v>
      </c>
      <c r="L62" s="159" t="s">
        <v>497</v>
      </c>
      <c r="M62" s="273">
        <v>0.34007125304938451</v>
      </c>
      <c r="N62" s="273">
        <v>0.71995842626273232</v>
      </c>
      <c r="O62" s="273">
        <v>1.1785445458276518</v>
      </c>
      <c r="P62" s="273">
        <v>1.6789052622302461</v>
      </c>
      <c r="Q62" s="273">
        <v>2.1055732757032248</v>
      </c>
    </row>
    <row r="63" spans="1:17" ht="13.5" thickBot="1">
      <c r="D63" s="149" t="s">
        <v>455</v>
      </c>
      <c r="E63" s="154">
        <f>M$64*M63/SUM(M$61:M$63)</f>
        <v>0</v>
      </c>
      <c r="F63" s="154">
        <f t="shared" si="4"/>
        <v>0</v>
      </c>
      <c r="G63" s="154">
        <f t="shared" si="4"/>
        <v>0</v>
      </c>
      <c r="H63" s="154">
        <f t="shared" si="4"/>
        <v>0</v>
      </c>
      <c r="I63" s="154">
        <f t="shared" si="4"/>
        <v>0</v>
      </c>
      <c r="J63" s="155">
        <f t="shared" si="5"/>
        <v>0</v>
      </c>
      <c r="L63" s="159" t="s">
        <v>498</v>
      </c>
      <c r="M63" s="273">
        <v>0</v>
      </c>
      <c r="N63" s="273">
        <v>0</v>
      </c>
      <c r="O63" s="273">
        <v>0</v>
      </c>
      <c r="P63" s="273">
        <v>0</v>
      </c>
      <c r="Q63" s="273">
        <v>0</v>
      </c>
    </row>
    <row r="64" spans="1:17" ht="15.75" thickBot="1">
      <c r="D64" s="144" t="s">
        <v>457</v>
      </c>
      <c r="E64" s="154">
        <v>1.4819523350621708</v>
      </c>
      <c r="F64" s="154">
        <v>1.4813587957325416</v>
      </c>
      <c r="G64" s="154">
        <v>1.4801476647536049</v>
      </c>
      <c r="H64" s="154">
        <v>1.4794653728262701</v>
      </c>
      <c r="I64" s="154">
        <v>1.4789588057658611</v>
      </c>
      <c r="J64" s="155">
        <f t="shared" si="5"/>
        <v>7.4018829741404488</v>
      </c>
      <c r="L64" s="158" t="s">
        <v>112</v>
      </c>
      <c r="M64" s="273">
        <v>0.76332417005816922</v>
      </c>
      <c r="N64" s="273">
        <v>1.6408628033382939</v>
      </c>
      <c r="O64" s="273">
        <v>2.6367135574199807</v>
      </c>
      <c r="P64" s="273">
        <v>3.4441277631919434</v>
      </c>
      <c r="Q64" s="273">
        <v>4.1749080741157201</v>
      </c>
    </row>
    <row r="65" spans="4:17" ht="13.5" thickBot="1">
      <c r="D65" s="144" t="s">
        <v>215</v>
      </c>
      <c r="E65" s="154">
        <v>0.50798876941566162</v>
      </c>
      <c r="F65" s="154">
        <v>0.53411615850286098</v>
      </c>
      <c r="G65" s="154">
        <v>0.54541160986038129</v>
      </c>
      <c r="H65" s="154">
        <v>0.56757990803944702</v>
      </c>
      <c r="I65" s="154">
        <v>0.57108099972844417</v>
      </c>
      <c r="J65" s="155">
        <f t="shared" si="5"/>
        <v>2.7261774455467953</v>
      </c>
    </row>
    <row r="66" spans="4:17" ht="13.5" thickBot="1">
      <c r="D66" s="146" t="s">
        <v>456</v>
      </c>
      <c r="E66" s="155">
        <f t="shared" ref="E66:H66" si="6">SUM(E57:E65)</f>
        <v>66.045886352030877</v>
      </c>
      <c r="F66" s="155">
        <f t="shared" si="6"/>
        <v>66.948958835068566</v>
      </c>
      <c r="G66" s="155">
        <f t="shared" si="6"/>
        <v>67.954893909528835</v>
      </c>
      <c r="H66" s="155">
        <f t="shared" si="6"/>
        <v>68.783794121552532</v>
      </c>
      <c r="I66" s="155">
        <f>SUM(I57:I65)</f>
        <v>69.517568957104885</v>
      </c>
      <c r="J66" s="155">
        <f>SUM(J57:J65)</f>
        <v>339.25110217528567</v>
      </c>
      <c r="K66" s="70">
        <v>0</v>
      </c>
    </row>
    <row r="67" spans="4:17" ht="13.5" thickBot="1">
      <c r="D67" s="147" t="s">
        <v>416</v>
      </c>
      <c r="E67" s="148"/>
      <c r="F67" s="148"/>
      <c r="G67" s="148"/>
      <c r="H67" s="148"/>
      <c r="I67" s="148"/>
      <c r="J67" s="148"/>
    </row>
    <row r="68" spans="4:17" ht="13.5" thickBot="1">
      <c r="D68" s="144" t="s">
        <v>449</v>
      </c>
      <c r="E68" s="154"/>
      <c r="F68" s="154"/>
      <c r="G68" s="154"/>
      <c r="H68" s="154"/>
      <c r="I68" s="154"/>
      <c r="J68" s="154"/>
    </row>
    <row r="69" spans="4:17" ht="13.5" thickBot="1">
      <c r="D69" s="149" t="s">
        <v>450</v>
      </c>
      <c r="E69" s="154">
        <f>F14</f>
        <v>75.813170434762853</v>
      </c>
      <c r="F69" s="154">
        <f>E69</f>
        <v>75.813170434762853</v>
      </c>
      <c r="G69" s="154">
        <f t="shared" ref="G69:I69" si="7">F69</f>
        <v>75.813170434762853</v>
      </c>
      <c r="H69" s="154">
        <f t="shared" si="7"/>
        <v>75.813170434762853</v>
      </c>
      <c r="I69" s="154">
        <f t="shared" si="7"/>
        <v>75.813170434762853</v>
      </c>
      <c r="J69" s="155">
        <f>SUM(E69:I69)</f>
        <v>379.06585217381428</v>
      </c>
    </row>
    <row r="70" spans="4:17" ht="13.5" thickBot="1">
      <c r="D70" s="149" t="s">
        <v>451</v>
      </c>
      <c r="E70" s="154">
        <f>SUM(F15:F19)</f>
        <v>-16.682706791189439</v>
      </c>
      <c r="F70" s="154">
        <f>E70</f>
        <v>-16.682706791189439</v>
      </c>
      <c r="G70" s="154">
        <f t="shared" ref="G70:I70" si="8">F70</f>
        <v>-16.682706791189439</v>
      </c>
      <c r="H70" s="154">
        <f t="shared" si="8"/>
        <v>-16.682706791189439</v>
      </c>
      <c r="I70" s="154">
        <f t="shared" si="8"/>
        <v>-16.682706791189439</v>
      </c>
      <c r="J70" s="155">
        <f>SUM(E70:I70)</f>
        <v>-83.413533955947202</v>
      </c>
      <c r="M70" s="157" t="s">
        <v>496</v>
      </c>
    </row>
    <row r="71" spans="4:17" ht="13.5" thickBot="1">
      <c r="D71" s="144" t="s">
        <v>452</v>
      </c>
      <c r="E71" s="154"/>
      <c r="F71" s="154"/>
      <c r="G71" s="154"/>
      <c r="H71" s="154"/>
      <c r="I71" s="154"/>
      <c r="J71" s="154"/>
      <c r="M71" s="272" t="s">
        <v>198</v>
      </c>
      <c r="N71" s="272" t="s">
        <v>199</v>
      </c>
      <c r="O71" s="272" t="s">
        <v>200</v>
      </c>
      <c r="P71" s="272" t="s">
        <v>201</v>
      </c>
      <c r="Q71" s="272" t="s">
        <v>202</v>
      </c>
    </row>
    <row r="72" spans="4:17" ht="13.5" thickBot="1">
      <c r="D72" s="149" t="s">
        <v>453</v>
      </c>
      <c r="E72" s="154">
        <f>M$75*M72/SUM(M$72:M$74)</f>
        <v>0.72425211019452407</v>
      </c>
      <c r="F72" s="154">
        <f t="shared" ref="F72:I74" si="9">N$75*N72/SUM(N$72:N$74)</f>
        <v>2.3441909350181867</v>
      </c>
      <c r="G72" s="154">
        <f t="shared" si="9"/>
        <v>1.778975513315102</v>
      </c>
      <c r="H72" s="154">
        <f t="shared" si="9"/>
        <v>2.2098017762314242</v>
      </c>
      <c r="I72" s="154">
        <f t="shared" si="9"/>
        <v>1.8381658690200353</v>
      </c>
      <c r="J72" s="155">
        <f t="shared" ref="J72:J76" si="10">SUM(E72:I72)</f>
        <v>8.895386203779271</v>
      </c>
      <c r="L72" s="159" t="s">
        <v>21</v>
      </c>
      <c r="M72" s="273">
        <v>0.23123013683425414</v>
      </c>
      <c r="N72" s="273">
        <v>0.22192511598551878</v>
      </c>
      <c r="O72" s="273">
        <v>0.33368321764832681</v>
      </c>
      <c r="P72" s="273">
        <v>0.3967452577593738</v>
      </c>
      <c r="Q72" s="273">
        <v>0.43099000692407036</v>
      </c>
    </row>
    <row r="73" spans="4:17" ht="13.5" thickBot="1">
      <c r="D73" s="149" t="s">
        <v>454</v>
      </c>
      <c r="E73" s="154">
        <f>M$75*M73/SUM(M$72:M$74)</f>
        <v>-0.23843783400039734</v>
      </c>
      <c r="F73" s="154">
        <f t="shared" si="9"/>
        <v>-1.5318410506071807</v>
      </c>
      <c r="G73" s="154">
        <f t="shared" si="9"/>
        <v>-0.4253253621068025</v>
      </c>
      <c r="H73" s="154">
        <f t="shared" si="9"/>
        <v>-0.40317134136694344</v>
      </c>
      <c r="I73" s="154">
        <f t="shared" si="9"/>
        <v>0.43600678398422904</v>
      </c>
      <c r="J73" s="155">
        <f t="shared" si="10"/>
        <v>-2.1627688040970954</v>
      </c>
      <c r="L73" s="159" t="s">
        <v>497</v>
      </c>
      <c r="M73" s="273">
        <v>-7.6125443345366056E-2</v>
      </c>
      <c r="N73" s="273">
        <v>-0.14501975830938024</v>
      </c>
      <c r="O73" s="273">
        <v>-7.9778464803466495E-2</v>
      </c>
      <c r="P73" s="273">
        <v>-7.238491681575554E-2</v>
      </c>
      <c r="Q73" s="273">
        <v>0.10222938528854619</v>
      </c>
    </row>
    <row r="74" spans="4:17" ht="13.5" thickBot="1">
      <c r="D74" s="149" t="s">
        <v>455</v>
      </c>
      <c r="E74" s="154">
        <f>M$75*M74/SUM(M$72:M$74)</f>
        <v>0</v>
      </c>
      <c r="F74" s="154">
        <f t="shared" si="9"/>
        <v>0</v>
      </c>
      <c r="G74" s="154">
        <f t="shared" si="9"/>
        <v>0</v>
      </c>
      <c r="H74" s="154">
        <f t="shared" si="9"/>
        <v>0</v>
      </c>
      <c r="I74" s="154">
        <f t="shared" si="9"/>
        <v>0</v>
      </c>
      <c r="J74" s="155">
        <f t="shared" si="10"/>
        <v>0</v>
      </c>
      <c r="L74" s="159" t="s">
        <v>498</v>
      </c>
      <c r="M74" s="273">
        <v>0</v>
      </c>
      <c r="N74" s="273">
        <v>0</v>
      </c>
      <c r="O74" s="273">
        <v>0</v>
      </c>
      <c r="P74" s="273">
        <v>0</v>
      </c>
      <c r="Q74" s="273">
        <v>0</v>
      </c>
    </row>
    <row r="75" spans="4:17" ht="15.75" thickBot="1">
      <c r="D75" s="144" t="s">
        <v>457</v>
      </c>
      <c r="E75" s="154">
        <v>0.18739511791813587</v>
      </c>
      <c r="F75" s="154">
        <v>0.18739511791813587</v>
      </c>
      <c r="G75" s="154">
        <v>0.18739511791813587</v>
      </c>
      <c r="H75" s="154">
        <v>0.18739511791813587</v>
      </c>
      <c r="I75" s="154">
        <v>0.18739511791813587</v>
      </c>
      <c r="J75" s="155">
        <f t="shared" si="10"/>
        <v>0.93697558959067939</v>
      </c>
      <c r="L75" s="158" t="s">
        <v>112</v>
      </c>
      <c r="M75" s="273">
        <v>0.48581427619412665</v>
      </c>
      <c r="N75" s="273">
        <v>0.81234988441100597</v>
      </c>
      <c r="O75" s="273">
        <v>1.3536501512082992</v>
      </c>
      <c r="P75" s="273">
        <v>1.8066304348644806</v>
      </c>
      <c r="Q75" s="273">
        <v>2.2741726530042641</v>
      </c>
    </row>
    <row r="76" spans="4:17" ht="13.5" thickBot="1">
      <c r="D76" s="144" t="s">
        <v>215</v>
      </c>
      <c r="E76" s="154">
        <v>0.48765175612338724</v>
      </c>
      <c r="F76" s="154">
        <v>0.50537566826622726</v>
      </c>
      <c r="G76" s="154">
        <v>0.51482819892308629</v>
      </c>
      <c r="H76" s="154">
        <v>0.52898787526212498</v>
      </c>
      <c r="I76" s="154">
        <v>0.52778159610477415</v>
      </c>
      <c r="J76" s="155">
        <f t="shared" si="10"/>
        <v>2.5646250946795996</v>
      </c>
    </row>
    <row r="77" spans="4:17" ht="13.5" thickBot="1">
      <c r="D77" s="146" t="s">
        <v>456</v>
      </c>
      <c r="E77" s="155">
        <f t="shared" ref="E77" si="11">SUM(E68:E76)</f>
        <v>60.291324793809061</v>
      </c>
      <c r="F77" s="155">
        <f t="shared" ref="F77" si="12">SUM(F68:F76)</f>
        <v>60.635584314168774</v>
      </c>
      <c r="G77" s="155">
        <f t="shared" ref="G77" si="13">SUM(G68:G76)</f>
        <v>61.186337111622933</v>
      </c>
      <c r="H77" s="155">
        <f t="shared" ref="H77" si="14">SUM(H68:H76)</f>
        <v>61.653477071618155</v>
      </c>
      <c r="I77" s="155">
        <f>SUM(I68:I76)</f>
        <v>62.119813010600588</v>
      </c>
      <c r="J77" s="155">
        <f>SUM(J68:J76)</f>
        <v>305.8865363018196</v>
      </c>
      <c r="K77" s="70">
        <v>0</v>
      </c>
    </row>
    <row r="78" spans="4:17" ht="13.5" thickBot="1">
      <c r="D78" s="147" t="s">
        <v>417</v>
      </c>
      <c r="E78" s="148"/>
      <c r="F78" s="148"/>
      <c r="G78" s="148"/>
      <c r="H78" s="148"/>
      <c r="I78" s="148"/>
      <c r="J78" s="148"/>
    </row>
    <row r="79" spans="4:17" ht="13.5" thickBot="1">
      <c r="D79" s="144" t="s">
        <v>449</v>
      </c>
      <c r="E79" s="154"/>
      <c r="F79" s="154"/>
      <c r="G79" s="154"/>
      <c r="H79" s="154"/>
      <c r="I79" s="154"/>
      <c r="J79" s="154"/>
    </row>
    <row r="80" spans="4:17" ht="13.5" thickBot="1">
      <c r="D80" s="149" t="s">
        <v>450</v>
      </c>
      <c r="E80" s="154">
        <f>G14</f>
        <v>88.36998178124604</v>
      </c>
      <c r="F80" s="154">
        <f>E80</f>
        <v>88.36998178124604</v>
      </c>
      <c r="G80" s="154">
        <f t="shared" ref="G80:I81" si="15">F80</f>
        <v>88.36998178124604</v>
      </c>
      <c r="H80" s="154">
        <f t="shared" si="15"/>
        <v>88.36998178124604</v>
      </c>
      <c r="I80" s="154">
        <f t="shared" si="15"/>
        <v>88.36998178124604</v>
      </c>
      <c r="J80" s="155">
        <f>SUM(E80:I80)</f>
        <v>441.84990890623021</v>
      </c>
    </row>
    <row r="81" spans="1:17" ht="13.5" thickBot="1">
      <c r="D81" s="149" t="s">
        <v>451</v>
      </c>
      <c r="E81" s="154">
        <f>SUM(G15:G19)</f>
        <v>-21.427893700853875</v>
      </c>
      <c r="F81" s="154">
        <f>E81</f>
        <v>-21.427893700853875</v>
      </c>
      <c r="G81" s="154">
        <f t="shared" si="15"/>
        <v>-21.427893700853875</v>
      </c>
      <c r="H81" s="154">
        <f t="shared" si="15"/>
        <v>-21.427893700853875</v>
      </c>
      <c r="I81" s="154">
        <f t="shared" si="15"/>
        <v>-21.427893700853875</v>
      </c>
      <c r="J81" s="155">
        <f>SUM(E81:I81)</f>
        <v>-107.13946850426937</v>
      </c>
      <c r="M81" s="157" t="s">
        <v>496</v>
      </c>
    </row>
    <row r="82" spans="1:17" ht="13.5" thickBot="1">
      <c r="D82" s="144" t="s">
        <v>452</v>
      </c>
      <c r="E82" s="154"/>
      <c r="F82" s="154"/>
      <c r="G82" s="154"/>
      <c r="H82" s="154"/>
      <c r="I82" s="154"/>
      <c r="J82" s="154"/>
      <c r="M82" s="272" t="s">
        <v>198</v>
      </c>
      <c r="N82" s="272" t="s">
        <v>199</v>
      </c>
      <c r="O82" s="272" t="s">
        <v>200</v>
      </c>
      <c r="P82" s="272" t="s">
        <v>201</v>
      </c>
      <c r="Q82" s="272" t="s">
        <v>202</v>
      </c>
    </row>
    <row r="83" spans="1:17" ht="13.5" thickBot="1">
      <c r="D83" s="149" t="s">
        <v>453</v>
      </c>
      <c r="E83" s="154">
        <f>M$86*M83/SUM(M$83:M$85)</f>
        <v>0.89830468337211644</v>
      </c>
      <c r="F83" s="154">
        <f t="shared" ref="F83:F85" si="16">N$86*N83/SUM(N$83:N$85)</f>
        <v>1.3374887788214336</v>
      </c>
      <c r="G83" s="154">
        <f t="shared" ref="G83:G85" si="17">O$86*O83/SUM(O$83:O$85)</f>
        <v>1.9311627290431947</v>
      </c>
      <c r="H83" s="154">
        <f t="shared" ref="H83:H85" si="18">P$86*P83/SUM(P$83:P$85)</f>
        <v>2.3347059350000308</v>
      </c>
      <c r="I83" s="154">
        <f t="shared" ref="I83:I85" si="19">Q$86*Q83/SUM(Q$83:Q$85)</f>
        <v>2.7455555675368086</v>
      </c>
      <c r="J83" s="155">
        <f t="shared" ref="J83:J87" si="20">SUM(E83:I83)</f>
        <v>9.2472176937735835</v>
      </c>
      <c r="L83" s="159" t="s">
        <v>21</v>
      </c>
      <c r="M83" s="273">
        <f t="array" ref="M83">'[4]Calc|Opex forecast'!$M$39*(PRODUCT(1+'[4]Calc|Opex forecast'!$N46:O46)-1)</f>
        <v>0.89670995072412585</v>
      </c>
      <c r="N83" s="273">
        <f t="array" ref="N83">'[4]Calc|Opex forecast'!$M$39*(PRODUCT(1+'[4]Calc|Opex forecast'!$N46:P46)-1)</f>
        <v>1.3324643843746533</v>
      </c>
      <c r="O83" s="273">
        <f t="array" ref="O83">'[4]Calc|Opex forecast'!$M$39*(PRODUCT(1+'[4]Calc|Opex forecast'!$N46:Q46)-1)</f>
        <v>1.9174601997719769</v>
      </c>
      <c r="P83" s="273">
        <f t="array" ref="P83">'[4]Calc|Opex forecast'!$M$39*(PRODUCT(1+'[4]Calc|Opex forecast'!$N46:R46)-1)</f>
        <v>2.3098612165432941</v>
      </c>
      <c r="Q83" s="273">
        <f t="array" ref="Q83">'[4]Calc|Opex forecast'!$M$39*(PRODUCT(1+'[4]Calc|Opex forecast'!$N46:S46)-1)</f>
        <v>2.7074094103982991</v>
      </c>
    </row>
    <row r="84" spans="1:17" ht="13.5" thickBot="1">
      <c r="D84" s="149" t="s">
        <v>454</v>
      </c>
      <c r="E84" s="154">
        <f t="shared" ref="E84:E85" si="21">M$86*M84/SUM(M$83:M$85)</f>
        <v>0.137521297757915</v>
      </c>
      <c r="F84" s="154">
        <f t="shared" si="16"/>
        <v>0.31259120878826724</v>
      </c>
      <c r="G84" s="154">
        <f t="shared" si="17"/>
        <v>0.64195962517835836</v>
      </c>
      <c r="H84" s="154">
        <f t="shared" si="18"/>
        <v>1.0573705027282614</v>
      </c>
      <c r="I84" s="154">
        <f t="shared" si="19"/>
        <v>1.4678176751562433</v>
      </c>
      <c r="J84" s="155">
        <f t="shared" si="20"/>
        <v>3.617260309609045</v>
      </c>
      <c r="L84" s="159" t="s">
        <v>497</v>
      </c>
      <c r="M84" s="273">
        <f t="array" ref="M84">'[4]Calc|Opex forecast'!$M$39*(PRODUCT(1+'[4]Calc|Opex forecast'!$N48:O48)-1)</f>
        <v>0.13727716043191851</v>
      </c>
      <c r="N84" s="273">
        <f t="array" ref="N84">'[4]Calc|Opex forecast'!$M$39*(PRODUCT(1+'[4]Calc|Opex forecast'!$N48:P48)-1)</f>
        <v>0.31141693236934131</v>
      </c>
      <c r="O84" s="273">
        <f t="array" ref="O84">'[4]Calc|Opex forecast'!$M$39*(PRODUCT(1+'[4]Calc|Opex forecast'!$N48:Q48)-1)</f>
        <v>0.6374046125827576</v>
      </c>
      <c r="P84" s="273">
        <f t="array" ref="P84">'[4]Calc|Opex forecast'!$M$39*(PRODUCT(1+'[4]Calc|Opex forecast'!$N48:R48)-1)</f>
        <v>1.0461185193195921</v>
      </c>
      <c r="Q84" s="273">
        <f t="array" ref="Q84">'[4]Calc|Opex forecast'!$M$39*(PRODUCT(1+'[4]Calc|Opex forecast'!$N48:S48)-1)</f>
        <v>1.4474241328257833</v>
      </c>
    </row>
    <row r="85" spans="1:17" ht="13.5" thickBot="1">
      <c r="D85" s="149" t="s">
        <v>455</v>
      </c>
      <c r="E85" s="154">
        <f t="shared" si="21"/>
        <v>0</v>
      </c>
      <c r="F85" s="154">
        <f t="shared" si="16"/>
        <v>0</v>
      </c>
      <c r="G85" s="154">
        <f t="shared" si="17"/>
        <v>0</v>
      </c>
      <c r="H85" s="154">
        <f t="shared" si="18"/>
        <v>0</v>
      </c>
      <c r="I85" s="154">
        <f t="shared" si="19"/>
        <v>0</v>
      </c>
      <c r="J85" s="155">
        <f t="shared" si="20"/>
        <v>0</v>
      </c>
      <c r="L85" s="159" t="s">
        <v>498</v>
      </c>
      <c r="M85" s="273">
        <f t="array" ref="M85">'[4]Calc|Opex forecast'!$M$39*(PRODUCT(1+'[4]Calc|Opex forecast'!$N50:O50)-1)</f>
        <v>0</v>
      </c>
      <c r="N85" s="273">
        <f t="array" ref="N85">'[4]Calc|Opex forecast'!$M$39*(PRODUCT(1+'[4]Calc|Opex forecast'!$N50:P50)-1)</f>
        <v>0</v>
      </c>
      <c r="O85" s="273">
        <f t="array" ref="O85">'[4]Calc|Opex forecast'!$M$39*(PRODUCT(1+'[4]Calc|Opex forecast'!$N50:Q50)-1)</f>
        <v>0</v>
      </c>
      <c r="P85" s="273">
        <f t="array" ref="P85">'[4]Calc|Opex forecast'!$M$39*(PRODUCT(1+'[4]Calc|Opex forecast'!$N50:R50)-1)</f>
        <v>0</v>
      </c>
      <c r="Q85" s="273">
        <f t="array" ref="Q85">'[4]Calc|Opex forecast'!$M$39*(PRODUCT(1+'[4]Calc|Opex forecast'!$N50:S50)-1)</f>
        <v>0</v>
      </c>
    </row>
    <row r="86" spans="1:17" ht="15.75" thickBot="1">
      <c r="D86" s="144" t="s">
        <v>457</v>
      </c>
      <c r="E86" s="154">
        <f>E49</f>
        <v>0.22265233500234058</v>
      </c>
      <c r="F86" s="154">
        <f t="shared" ref="F86:I86" si="22">F49</f>
        <v>0.2227973659989177</v>
      </c>
      <c r="G86" s="154">
        <f t="shared" si="22"/>
        <v>0.22263180562954327</v>
      </c>
      <c r="H86" s="154">
        <f t="shared" si="22"/>
        <v>0.22280086330129426</v>
      </c>
      <c r="I86" s="154">
        <f t="shared" si="22"/>
        <v>0.24061337582792541</v>
      </c>
      <c r="J86" s="155">
        <f t="shared" si="20"/>
        <v>1.131495745760021</v>
      </c>
      <c r="L86" s="158" t="s">
        <v>112</v>
      </c>
      <c r="M86" s="273">
        <f>'[4]Calc|Opex forecast'!O$85-'[4]Calc|Opex forecast'!O69-'[4]Calc|Opex forecast'!$M$39</f>
        <v>1.0358259811300314</v>
      </c>
      <c r="N86" s="273">
        <f>'[4]Calc|Opex forecast'!P$85-'[4]Calc|Opex forecast'!P69-'[4]Calc|Opex forecast'!$M$39</f>
        <v>1.6500799876097005</v>
      </c>
      <c r="O86" s="273">
        <f>'[4]Calc|Opex forecast'!Q$85-'[4]Calc|Opex forecast'!Q69-'[4]Calc|Opex forecast'!$M$39</f>
        <v>2.5731223542215531</v>
      </c>
      <c r="P86" s="273">
        <f>'[4]Calc|Opex forecast'!R$85-'[4]Calc|Opex forecast'!R69-'[4]Calc|Opex forecast'!$M$39</f>
        <v>3.3920764377282921</v>
      </c>
      <c r="Q86" s="273">
        <f>'[4]Calc|Opex forecast'!S$85-'[4]Calc|Opex forecast'!S69-'[4]Calc|Opex forecast'!$M$39</f>
        <v>4.2133732426930521</v>
      </c>
    </row>
    <row r="87" spans="1:17" ht="13.5" thickBot="1">
      <c r="D87" s="144" t="s">
        <v>215</v>
      </c>
      <c r="E87" s="154">
        <f>'[4]Input|Step changes'!O38</f>
        <v>0.48816331190564222</v>
      </c>
      <c r="F87" s="154">
        <f>'[4]Input|Step changes'!P38</f>
        <v>0.51246829624439505</v>
      </c>
      <c r="G87" s="154">
        <f>'[4]Input|Step changes'!Q38</f>
        <v>0.52415509306603059</v>
      </c>
      <c r="H87" s="154">
        <f>'[4]Input|Step changes'!R38</f>
        <v>0.53953423079108453</v>
      </c>
      <c r="I87" s="154">
        <f>'[4]Input|Step changes'!S38</f>
        <v>0.53999326041270623</v>
      </c>
      <c r="J87" s="155">
        <f t="shared" si="20"/>
        <v>2.6043141924198583</v>
      </c>
    </row>
    <row r="88" spans="1:17" ht="13.5" thickBot="1">
      <c r="D88" s="146" t="s">
        <v>456</v>
      </c>
      <c r="E88" s="155">
        <f t="shared" ref="E88" si="23">SUM(E79:E87)</f>
        <v>68.688729708430174</v>
      </c>
      <c r="F88" s="155">
        <f t="shared" ref="F88" si="24">SUM(F79:F87)</f>
        <v>69.327433730245176</v>
      </c>
      <c r="G88" s="155">
        <f t="shared" ref="G88" si="25">SUM(G79:G87)</f>
        <v>70.261997333309296</v>
      </c>
      <c r="H88" s="155">
        <f t="shared" ref="H88" si="26">SUM(H79:H87)</f>
        <v>71.096499612212838</v>
      </c>
      <c r="I88" s="155">
        <f>SUM(I79:I87)</f>
        <v>71.93606795932584</v>
      </c>
      <c r="J88" s="155">
        <f>SUM(J79:J87)</f>
        <v>351.31072834352335</v>
      </c>
      <c r="K88" s="70">
        <f>IF(ROUND(J88-SUM('[4]Calc|Opex forecast'!$O$87:$S$87),2)&lt;&gt;0,1,0)</f>
        <v>0</v>
      </c>
    </row>
    <row r="90" spans="1:17">
      <c r="A90" s="70">
        <f>IF(SUM(E90:J90)&lt;&gt;0,1,0)</f>
        <v>0</v>
      </c>
      <c r="E90" s="70"/>
      <c r="K90" s="70">
        <f>IF(SUM(K57:K88)&lt;&gt;0,1,0)</f>
        <v>0</v>
      </c>
    </row>
    <row r="92" spans="1:17" s="107" customFormat="1">
      <c r="B92" s="107" t="s">
        <v>32</v>
      </c>
    </row>
  </sheetData>
  <mergeCells count="1">
    <mergeCell ref="F18:F19"/>
  </mergeCells>
  <conditionalFormatting sqref="B2">
    <cfRule type="cellIs" dxfId="26" priority="1" operator="notEqual">
      <formula>"No Errors Found"</formula>
    </cfRule>
  </conditionalFormatting>
  <hyperlinks>
    <hyperlink ref="B3:D3" location="Cover!A1" display="Go to Cover Sheet" xr:uid="{C169F2FA-A1D3-49B9-8270-60911691DA1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9710-0ADE-4878-8DC6-B2D40D981004}">
  <sheetPr codeName="Sheet8"/>
  <dimension ref="A1:K37"/>
  <sheetViews>
    <sheetView showGridLines="0" workbookViewId="0">
      <pane xSplit="1" ySplit="4" topLeftCell="B5" activePane="bottomRight" state="frozen"/>
      <selection activeCell="D8" sqref="D8"/>
      <selection pane="topRight" activeCell="D8" sqref="D8"/>
      <selection pane="bottomLeft" activeCell="D8" sqref="D8"/>
      <selection pane="bottomRight" activeCell="E15" sqref="E15"/>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8" ht="21">
      <c r="A1" s="65">
        <f>IF(SUM($A6:$A37)&gt;0,1,0)</f>
        <v>0</v>
      </c>
      <c r="B1" s="104" t="s">
        <v>395</v>
      </c>
    </row>
    <row r="2" spans="1:8" s="94" customFormat="1" ht="11.25">
      <c r="B2" s="95" t="str">
        <f>Title_Msg</f>
        <v>No Errors Found</v>
      </c>
    </row>
    <row r="3" spans="1:8" s="94" customFormat="1">
      <c r="B3" s="96" t="s">
        <v>51</v>
      </c>
      <c r="C3" s="96"/>
      <c r="D3" s="96"/>
      <c r="E3" s="97"/>
    </row>
    <row r="4" spans="1:8" s="94" customFormat="1">
      <c r="B4" s="98" t="str">
        <f>Model_Name</f>
        <v>Power and Water Corporation (PWC) - Revised Regulatory Proposal Tables and Charts</v>
      </c>
    </row>
    <row r="6" spans="1:8" s="107" customFormat="1">
      <c r="B6" s="107" t="s">
        <v>458</v>
      </c>
    </row>
    <row r="8" spans="1:8">
      <c r="D8" s="160" t="s">
        <v>499</v>
      </c>
    </row>
    <row r="10" spans="1:8" s="107" customFormat="1">
      <c r="B10" s="107" t="s">
        <v>459</v>
      </c>
    </row>
    <row r="11" spans="1:8" ht="13.5" thickBot="1"/>
    <row r="12" spans="1:8" ht="51.75" thickBot="1">
      <c r="D12" s="137" t="s">
        <v>203</v>
      </c>
      <c r="E12" s="143" t="s">
        <v>460</v>
      </c>
      <c r="F12" s="143" t="s">
        <v>461</v>
      </c>
      <c r="G12" s="143" t="s">
        <v>210</v>
      </c>
    </row>
    <row r="13" spans="1:8" ht="13.5" thickBot="1">
      <c r="D13" s="144" t="s">
        <v>415</v>
      </c>
      <c r="E13" s="154">
        <v>973.50319741571764</v>
      </c>
      <c r="F13" s="154">
        <v>1092.6982844557308</v>
      </c>
      <c r="G13" s="155">
        <f>F13-E13</f>
        <v>119.19508704001316</v>
      </c>
      <c r="H13" s="70">
        <v>0</v>
      </c>
    </row>
    <row r="14" spans="1:8" ht="13.5" thickBot="1">
      <c r="D14" s="144" t="s">
        <v>462</v>
      </c>
      <c r="E14" s="154">
        <v>966.35244508640017</v>
      </c>
      <c r="F14" s="154">
        <v>1043.5549841777247</v>
      </c>
      <c r="G14" s="155">
        <f>F14-E14</f>
        <v>77.202539091324525</v>
      </c>
      <c r="H14" s="70">
        <v>0</v>
      </c>
    </row>
    <row r="15" spans="1:8" ht="13.5" thickBot="1">
      <c r="D15" s="144" t="s">
        <v>417</v>
      </c>
      <c r="E15" s="154">
        <f>[2]Assets!$G$467</f>
        <v>967.36616681460612</v>
      </c>
      <c r="F15" s="154">
        <f>[2]Assets!$K$466</f>
        <v>1066.0439351748428</v>
      </c>
      <c r="G15" s="155">
        <f>F15-E15</f>
        <v>98.677768360236655</v>
      </c>
      <c r="H15" s="70">
        <f>IF(ROUND(E15-[2]!RAB,2)&lt;&gt;0,1,0)</f>
        <v>0</v>
      </c>
    </row>
    <row r="17" spans="1:11">
      <c r="A17" s="70">
        <f>IF(SUM(E17:H17)&lt;&gt;0,1,0)</f>
        <v>0</v>
      </c>
      <c r="H17" s="70">
        <f>IF(SUM(H13:H15)&lt;&gt;0,1,0)</f>
        <v>0</v>
      </c>
    </row>
    <row r="19" spans="1:11" s="107" customFormat="1">
      <c r="B19" s="107" t="s">
        <v>463</v>
      </c>
    </row>
    <row r="20" spans="1:11" ht="13.5" thickBot="1"/>
    <row r="21" spans="1:11" ht="13.5" thickBot="1">
      <c r="D21" s="137" t="s">
        <v>500</v>
      </c>
      <c r="E21" s="143" t="s">
        <v>198</v>
      </c>
      <c r="F21" s="143" t="s">
        <v>199</v>
      </c>
      <c r="G21" s="143" t="s">
        <v>200</v>
      </c>
      <c r="H21" s="143" t="s">
        <v>201</v>
      </c>
      <c r="I21" s="143" t="s">
        <v>202</v>
      </c>
      <c r="J21" s="143" t="s">
        <v>112</v>
      </c>
    </row>
    <row r="22" spans="1:11" ht="13.5" thickBot="1">
      <c r="D22" s="147" t="s">
        <v>415</v>
      </c>
      <c r="E22" s="150"/>
      <c r="F22" s="150"/>
      <c r="G22" s="150"/>
      <c r="H22" s="150"/>
      <c r="I22" s="150"/>
      <c r="J22" s="150"/>
    </row>
    <row r="23" spans="1:11" ht="13.5" thickBot="1">
      <c r="D23" s="144" t="s">
        <v>464</v>
      </c>
      <c r="E23" s="154">
        <v>48.214976114744061</v>
      </c>
      <c r="F23" s="154">
        <v>54.84906497507464</v>
      </c>
      <c r="G23" s="154">
        <v>58.079721823999428</v>
      </c>
      <c r="H23" s="154">
        <v>64.145860489125624</v>
      </c>
      <c r="I23" s="154">
        <v>68.887029525890284</v>
      </c>
      <c r="J23" s="155">
        <f>SUM(E23:I23)</f>
        <v>294.17665292883407</v>
      </c>
    </row>
    <row r="24" spans="1:11" ht="13.5" thickBot="1">
      <c r="D24" s="144" t="s">
        <v>218</v>
      </c>
      <c r="E24" s="154">
        <v>-23.606232324472085</v>
      </c>
      <c r="F24" s="154">
        <v>-25.422234391712944</v>
      </c>
      <c r="G24" s="154">
        <v>-26.589356221998575</v>
      </c>
      <c r="H24" s="154">
        <v>-28.34104761586168</v>
      </c>
      <c r="I24" s="154">
        <v>-29.20734224867973</v>
      </c>
      <c r="J24" s="155">
        <f t="shared" ref="J24:J25" si="0">SUM(E24:I24)</f>
        <v>-133.16621280272503</v>
      </c>
    </row>
    <row r="25" spans="1:11" ht="13.5" thickBot="1">
      <c r="D25" s="146" t="s">
        <v>219</v>
      </c>
      <c r="E25" s="155">
        <f>SUM(E23:E24)</f>
        <v>24.608743790271976</v>
      </c>
      <c r="F25" s="155">
        <f t="shared" ref="F25" si="1">SUM(F23:F24)</f>
        <v>29.426830583361696</v>
      </c>
      <c r="G25" s="155">
        <f t="shared" ref="G25" si="2">SUM(G23:G24)</f>
        <v>31.490365602000853</v>
      </c>
      <c r="H25" s="155">
        <f t="shared" ref="H25" si="3">SUM(H23:H24)</f>
        <v>35.804812873263941</v>
      </c>
      <c r="I25" s="155">
        <f t="shared" ref="I25" si="4">SUM(I23:I24)</f>
        <v>39.679687277210554</v>
      </c>
      <c r="J25" s="155">
        <f t="shared" si="0"/>
        <v>161.01044012610902</v>
      </c>
      <c r="K25" s="70">
        <f>IF(ROUND(J25-'10'!J11,2)&lt;&gt;0,1,0)</f>
        <v>0</v>
      </c>
    </row>
    <row r="26" spans="1:11" ht="13.5" thickBot="1">
      <c r="D26" s="147" t="s">
        <v>465</v>
      </c>
      <c r="E26" s="150"/>
      <c r="F26" s="150"/>
      <c r="G26" s="150"/>
      <c r="H26" s="150"/>
      <c r="I26" s="150"/>
      <c r="J26" s="150"/>
    </row>
    <row r="27" spans="1:11" ht="13.5" thickBot="1">
      <c r="D27" s="144" t="s">
        <v>464</v>
      </c>
      <c r="E27" s="154">
        <v>42.309231076650001</v>
      </c>
      <c r="F27" s="154">
        <v>48.449422319268741</v>
      </c>
      <c r="G27" s="154">
        <v>52.439240349503777</v>
      </c>
      <c r="H27" s="154">
        <v>58.028636910850544</v>
      </c>
      <c r="I27" s="154">
        <v>61.51181881956753</v>
      </c>
      <c r="J27" s="155">
        <f>SUM(E27:I27)</f>
        <v>262.73834947584055</v>
      </c>
    </row>
    <row r="28" spans="1:11" ht="13.5" thickBot="1">
      <c r="D28" s="144" t="s">
        <v>218</v>
      </c>
      <c r="E28" s="154">
        <v>-23.675162822159081</v>
      </c>
      <c r="F28" s="154">
        <v>-25.136758124557879</v>
      </c>
      <c r="G28" s="154">
        <v>-26.234272174932659</v>
      </c>
      <c r="H28" s="154">
        <v>-27.616215736801145</v>
      </c>
      <c r="I28" s="154">
        <v>-28.228281957298389</v>
      </c>
      <c r="J28" s="155">
        <f t="shared" ref="J28:J29" si="5">SUM(E28:I28)</f>
        <v>-130.89069081574914</v>
      </c>
    </row>
    <row r="29" spans="1:11" ht="13.5" thickBot="1">
      <c r="D29" s="146" t="s">
        <v>219</v>
      </c>
      <c r="E29" s="155">
        <f>SUM(E27:E28)</f>
        <v>18.63406825449092</v>
      </c>
      <c r="F29" s="155">
        <f t="shared" ref="F29" si="6">SUM(F27:F28)</f>
        <v>23.312664194710862</v>
      </c>
      <c r="G29" s="155">
        <f t="shared" ref="G29" si="7">SUM(G27:G28)</f>
        <v>26.204968174571118</v>
      </c>
      <c r="H29" s="155">
        <f t="shared" ref="H29" si="8">SUM(H27:H28)</f>
        <v>30.412421174049399</v>
      </c>
      <c r="I29" s="155">
        <f t="shared" ref="I29" si="9">SUM(I27:I28)</f>
        <v>33.283536862269145</v>
      </c>
      <c r="J29" s="155">
        <f t="shared" si="5"/>
        <v>131.84765866009144</v>
      </c>
      <c r="K29" s="70">
        <f>IF(ROUND(J29-'10'!J20,2)&lt;&gt;0,1,0)</f>
        <v>0</v>
      </c>
    </row>
    <row r="30" spans="1:11" ht="13.5" thickBot="1">
      <c r="D30" s="147" t="s">
        <v>417</v>
      </c>
      <c r="E30" s="150"/>
      <c r="F30" s="150"/>
      <c r="G30" s="150"/>
      <c r="H30" s="150"/>
      <c r="I30" s="150"/>
      <c r="J30" s="150"/>
    </row>
    <row r="31" spans="1:11" ht="13.5" thickBot="1">
      <c r="D31" s="144" t="s">
        <v>464</v>
      </c>
      <c r="E31" s="154">
        <f>[2]Assets!G75*[2]Assets!G7</f>
        <v>42.15054451269247</v>
      </c>
      <c r="F31" s="154">
        <f>[2]Assets!H75*[2]Assets!H7</f>
        <v>48.964068096190012</v>
      </c>
      <c r="G31" s="154">
        <f>[2]Assets!I75*[2]Assets!I7</f>
        <v>53.206190792659598</v>
      </c>
      <c r="H31" s="154">
        <f>[2]Assets!J75*[2]Assets!J7</f>
        <v>59.003066947053824</v>
      </c>
      <c r="I31" s="154">
        <f>[2]Assets!K75*[2]Assets!K7</f>
        <v>62.751318793937791</v>
      </c>
      <c r="J31" s="155">
        <f>SUM(E31:I31)</f>
        <v>266.0751891425337</v>
      </c>
    </row>
    <row r="32" spans="1:11" ht="13.5" thickBot="1">
      <c r="D32" s="144" t="s">
        <v>218</v>
      </c>
      <c r="E32" s="154">
        <f>-[2]Assets!G471</f>
        <v>-23.457417024700277</v>
      </c>
      <c r="F32" s="154">
        <f>-[2]Assets!H471</f>
        <v>-25.222463150195221</v>
      </c>
      <c r="G32" s="154">
        <f>-[2]Assets!I471</f>
        <v>-26.423220225150441</v>
      </c>
      <c r="H32" s="154">
        <f>-[2]Assets!J471</f>
        <v>-27.858028557550238</v>
      </c>
      <c r="I32" s="154">
        <f>-[2]Assets!K471</f>
        <v>-28.557826854476357</v>
      </c>
      <c r="J32" s="155">
        <f t="shared" ref="J32:J33" si="10">SUM(E32:I32)</f>
        <v>-131.51895581207253</v>
      </c>
    </row>
    <row r="33" spans="1:11" ht="13.5" thickBot="1">
      <c r="D33" s="146" t="s">
        <v>219</v>
      </c>
      <c r="E33" s="155">
        <f>SUM(E31:E32)</f>
        <v>18.693127487992193</v>
      </c>
      <c r="F33" s="155">
        <f t="shared" ref="F33:I33" si="11">SUM(F31:F32)</f>
        <v>23.741604945994791</v>
      </c>
      <c r="G33" s="155">
        <f t="shared" si="11"/>
        <v>26.782970567509157</v>
      </c>
      <c r="H33" s="155">
        <f t="shared" si="11"/>
        <v>31.145038389503586</v>
      </c>
      <c r="I33" s="155">
        <f t="shared" si="11"/>
        <v>34.193491939461438</v>
      </c>
      <c r="J33" s="155">
        <f t="shared" si="10"/>
        <v>134.55623333046117</v>
      </c>
      <c r="K33" s="70">
        <f>IF(ROUND(J33-'10'!J29,2)&lt;&gt;0,1,0)</f>
        <v>0</v>
      </c>
    </row>
    <row r="35" spans="1:11">
      <c r="A35" s="70">
        <f>IF(SUM(E35:K35)&lt;&gt;0,1,0)</f>
        <v>0</v>
      </c>
      <c r="K35" s="70">
        <f>IF(SUM(K22:K33)&lt;&gt;0,1,0)</f>
        <v>0</v>
      </c>
    </row>
    <row r="37" spans="1:11" s="107" customFormat="1">
      <c r="B37" s="107" t="s">
        <v>32</v>
      </c>
    </row>
  </sheetData>
  <conditionalFormatting sqref="B2">
    <cfRule type="cellIs" dxfId="25" priority="1" operator="notEqual">
      <formula>"No Errors Found"</formula>
    </cfRule>
  </conditionalFormatting>
  <hyperlinks>
    <hyperlink ref="B3:D3" location="Cover!A1" display="Go to Cover Sheet" xr:uid="{2963EA90-44AE-453E-BECF-3CA02B071E1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6B0EF-1615-434F-BE76-A4411EC6B9E5}">
  <sheetPr codeName="Sheet13"/>
  <dimension ref="A1:G27"/>
  <sheetViews>
    <sheetView showGridLines="0" workbookViewId="0">
      <pane xSplit="1" ySplit="4" topLeftCell="B5" activePane="bottomRight" state="frozen"/>
      <selection activeCell="D8" sqref="D8"/>
      <selection pane="topRight" activeCell="D8" sqref="D8"/>
      <selection pane="bottomLeft" activeCell="D8" sqref="D8"/>
      <selection pane="bottomRight" activeCell="E13" sqref="E13"/>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7" ht="21">
      <c r="A1" s="65">
        <f>IF(SUM($A6:$A27)&gt;0,1,0)</f>
        <v>0</v>
      </c>
      <c r="B1" s="104" t="s">
        <v>396</v>
      </c>
    </row>
    <row r="2" spans="1:7" s="94" customFormat="1" ht="11.25">
      <c r="B2" s="95" t="str">
        <f>Title_Msg</f>
        <v>No Errors Found</v>
      </c>
    </row>
    <row r="3" spans="1:7" s="94" customFormat="1">
      <c r="B3" s="96" t="s">
        <v>51</v>
      </c>
      <c r="C3" s="96"/>
      <c r="D3" s="96"/>
      <c r="E3" s="97"/>
    </row>
    <row r="4" spans="1:7" s="94" customFormat="1">
      <c r="B4" s="98" t="str">
        <f>Model_Name</f>
        <v>Power and Water Corporation (PWC) - Revised Regulatory Proposal Tables and Charts</v>
      </c>
    </row>
    <row r="6" spans="1:7" s="107" customFormat="1">
      <c r="B6" s="107" t="s">
        <v>466</v>
      </c>
    </row>
    <row r="8" spans="1:7">
      <c r="D8" s="160" t="s">
        <v>499</v>
      </c>
    </row>
    <row r="10" spans="1:7" s="107" customFormat="1">
      <c r="B10" s="107" t="s">
        <v>467</v>
      </c>
    </row>
    <row r="11" spans="1:7" ht="13.5" thickBot="1"/>
    <row r="12" spans="1:7" ht="26.25" thickBot="1">
      <c r="D12" s="137" t="s">
        <v>265</v>
      </c>
      <c r="E12" s="143" t="s">
        <v>415</v>
      </c>
      <c r="F12" s="143" t="s">
        <v>416</v>
      </c>
      <c r="G12" s="143" t="s">
        <v>417</v>
      </c>
    </row>
    <row r="13" spans="1:7" ht="13.5" thickBot="1">
      <c r="D13" s="144" t="s">
        <v>468</v>
      </c>
      <c r="E13" s="151">
        <v>2.4372235915404765E-2</v>
      </c>
      <c r="F13" s="151">
        <f>F16-F14*F15</f>
        <v>2.7000000000000003E-2</v>
      </c>
      <c r="G13" s="151">
        <f>[1]!RFR</f>
        <v>2.5925211149510019E-2</v>
      </c>
    </row>
    <row r="14" spans="1:7" ht="13.5" thickBot="1">
      <c r="D14" s="144" t="s">
        <v>266</v>
      </c>
      <c r="E14" s="151">
        <v>6.5000000000000002E-2</v>
      </c>
      <c r="F14" s="151">
        <v>0.06</v>
      </c>
      <c r="G14" s="151">
        <f>[1]!MRP</f>
        <v>0.06</v>
      </c>
    </row>
    <row r="15" spans="1:7" ht="13.5" thickBot="1">
      <c r="D15" s="144" t="s">
        <v>469</v>
      </c>
      <c r="E15" s="145">
        <v>0.7</v>
      </c>
      <c r="F15" s="145">
        <v>0.6</v>
      </c>
      <c r="G15" s="145">
        <f>[1]!Beta</f>
        <v>0.6</v>
      </c>
    </row>
    <row r="16" spans="1:7" ht="13.5" thickBot="1">
      <c r="D16" s="144" t="s">
        <v>470</v>
      </c>
      <c r="E16" s="151">
        <v>7.0000000000000007E-2</v>
      </c>
      <c r="F16" s="151">
        <v>6.3E-2</v>
      </c>
      <c r="G16" s="151">
        <f>[1]Output_PTRM!$O$19</f>
        <v>6.1925211149510016E-2</v>
      </c>
    </row>
    <row r="17" spans="1:7" ht="13.5" thickBot="1">
      <c r="D17" s="144" t="s">
        <v>471</v>
      </c>
      <c r="E17" s="145" t="s">
        <v>472</v>
      </c>
      <c r="F17" s="145" t="s">
        <v>472</v>
      </c>
      <c r="G17" s="145" t="s">
        <v>472</v>
      </c>
    </row>
    <row r="18" spans="1:7" ht="13.5" thickBot="1">
      <c r="D18" s="144" t="s">
        <v>473</v>
      </c>
      <c r="E18" s="145" t="s">
        <v>474</v>
      </c>
      <c r="F18" s="145" t="s">
        <v>474</v>
      </c>
      <c r="G18" s="145" t="s">
        <v>474</v>
      </c>
    </row>
    <row r="19" spans="1:7" ht="77.25" thickBot="1">
      <c r="D19" s="144" t="s">
        <v>475</v>
      </c>
      <c r="E19" s="145" t="s">
        <v>476</v>
      </c>
      <c r="F19" s="145" t="s">
        <v>477</v>
      </c>
      <c r="G19" s="145" t="s">
        <v>476</v>
      </c>
    </row>
    <row r="20" spans="1:7" ht="13.5" thickBot="1">
      <c r="D20" s="144" t="s">
        <v>220</v>
      </c>
      <c r="E20" s="151">
        <v>6.3706372656788135E-2</v>
      </c>
      <c r="F20" s="151">
        <v>4.49693466593451E-2</v>
      </c>
      <c r="G20" s="151">
        <f>[1]Output_PTRM!$O$25</f>
        <v>5.9999712740646693E-2</v>
      </c>
    </row>
    <row r="21" spans="1:7" ht="13.5" thickBot="1">
      <c r="D21" s="144" t="s">
        <v>478</v>
      </c>
      <c r="E21" s="152">
        <v>0.6</v>
      </c>
      <c r="F21" s="152">
        <v>0.6</v>
      </c>
      <c r="G21" s="152">
        <f>[1]!Beta</f>
        <v>0.6</v>
      </c>
    </row>
    <row r="22" spans="1:7" ht="13.5" thickBot="1">
      <c r="D22" s="144" t="s">
        <v>479</v>
      </c>
      <c r="E22" s="151">
        <v>2.4248746575396662E-2</v>
      </c>
      <c r="F22" s="151">
        <v>2.44995114800401E-2</v>
      </c>
      <c r="G22" s="151">
        <f>[1]Output_PTRM!$O$18</f>
        <v>2.4248746575396662E-2</v>
      </c>
    </row>
    <row r="23" spans="1:7" ht="13.5" thickBot="1">
      <c r="D23" s="146" t="s">
        <v>221</v>
      </c>
      <c r="E23" s="153">
        <f>E16*(1-E21)+E20*E21</f>
        <v>6.6223823594072889E-2</v>
      </c>
      <c r="F23" s="153">
        <f>F16*(1-F21)+F20*F21</f>
        <v>5.218160799560706E-2</v>
      </c>
      <c r="G23" s="153">
        <f>G16*(1-G21)+G20*G21</f>
        <v>6.0769912104192025E-2</v>
      </c>
    </row>
    <row r="25" spans="1:7">
      <c r="A25" s="70">
        <f>IF(SUM(E25:G25)&lt;&gt;0,1,0)</f>
        <v>0</v>
      </c>
      <c r="E25" s="70">
        <v>0</v>
      </c>
      <c r="F25" s="70">
        <v>0</v>
      </c>
      <c r="G25" s="70">
        <f>IF(ROUND(G23-[2]!vanilla01,2)&lt;&gt;0,1,0)</f>
        <v>0</v>
      </c>
    </row>
    <row r="27" spans="1:7" s="107" customFormat="1">
      <c r="B27" s="107" t="s">
        <v>32</v>
      </c>
    </row>
  </sheetData>
  <conditionalFormatting sqref="B2">
    <cfRule type="cellIs" dxfId="24" priority="1" operator="notEqual">
      <formula>"No Errors Found"</formula>
    </cfRule>
  </conditionalFormatting>
  <hyperlinks>
    <hyperlink ref="B3:D3" location="Cover!A1" display="Go to Cover Sheet" xr:uid="{FA8CD5D8-F0E3-44B6-8A6A-1A69A8E6C2E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8577-271B-4BBF-97B1-C79DB39366E4}">
  <sheetPr codeName="Sheet15"/>
  <dimension ref="A1:K28"/>
  <sheetViews>
    <sheetView showGridLines="0" workbookViewId="0">
      <pane xSplit="1" ySplit="4" topLeftCell="B5" activePane="bottomRight" state="frozen"/>
      <selection activeCell="D8" sqref="D8"/>
      <selection pane="topRight" activeCell="D8" sqref="D8"/>
      <selection pane="bottomLeft" activeCell="D8" sqref="D8"/>
      <selection pane="bottomRight" activeCell="I24" sqref="I24"/>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8" ht="21">
      <c r="A1" s="65">
        <f>IF(SUM($A6:$A28)&gt;0,1,0)</f>
        <v>0</v>
      </c>
      <c r="B1" s="104" t="s">
        <v>397</v>
      </c>
    </row>
    <row r="2" spans="1:8" s="94" customFormat="1" ht="11.25">
      <c r="B2" s="95" t="str">
        <f>Title_Msg</f>
        <v>No Errors Found</v>
      </c>
    </row>
    <row r="3" spans="1:8" s="94" customFormat="1">
      <c r="B3" s="96" t="s">
        <v>51</v>
      </c>
      <c r="C3" s="96"/>
      <c r="D3" s="96"/>
      <c r="E3" s="97"/>
    </row>
    <row r="4" spans="1:8" s="94" customFormat="1">
      <c r="B4" s="98" t="str">
        <f>Model_Name</f>
        <v>Power and Water Corporation (PWC) - Revised Regulatory Proposal Tables and Charts</v>
      </c>
    </row>
    <row r="6" spans="1:8" s="107" customFormat="1">
      <c r="B6" s="107" t="s">
        <v>480</v>
      </c>
    </row>
    <row r="8" spans="1:8">
      <c r="D8" s="160" t="s">
        <v>499</v>
      </c>
    </row>
    <row r="10" spans="1:8" s="107" customFormat="1">
      <c r="B10" s="107" t="s">
        <v>481</v>
      </c>
    </row>
    <row r="11" spans="1:8" ht="13.5" thickBot="1"/>
    <row r="12" spans="1:8" ht="51.75" thickBot="1">
      <c r="D12" s="137" t="s">
        <v>203</v>
      </c>
      <c r="E12" s="143" t="s">
        <v>482</v>
      </c>
      <c r="F12" s="143" t="s">
        <v>483</v>
      </c>
      <c r="G12" s="143" t="s">
        <v>210</v>
      </c>
    </row>
    <row r="13" spans="1:8" ht="13.5" thickBot="1">
      <c r="D13" s="144" t="s">
        <v>415</v>
      </c>
      <c r="E13" s="154">
        <v>673.46942209365898</v>
      </c>
      <c r="F13" s="154">
        <v>834.00516741158015</v>
      </c>
      <c r="G13" s="155">
        <f>F13-E13</f>
        <v>160.53574531792117</v>
      </c>
      <c r="H13" s="70">
        <v>0</v>
      </c>
    </row>
    <row r="14" spans="1:8" ht="13.5" thickBot="1">
      <c r="D14" s="144" t="s">
        <v>416</v>
      </c>
      <c r="E14" s="154">
        <v>972.45876269192877</v>
      </c>
      <c r="F14" s="154">
        <v>1026.7365627480669</v>
      </c>
      <c r="G14" s="155">
        <f>F14-E14</f>
        <v>54.277800056138176</v>
      </c>
      <c r="H14" s="70">
        <v>0</v>
      </c>
    </row>
    <row r="15" spans="1:8" ht="13.5" thickBot="1">
      <c r="D15" s="144" t="s">
        <v>417</v>
      </c>
      <c r="E15" s="154">
        <f>[2]Assets!$G$883</f>
        <v>922.94981704822339</v>
      </c>
      <c r="F15" s="154">
        <f>[2]Assets!$K$887/[2]Assets!$K$7</f>
        <v>1005.1283881133437</v>
      </c>
      <c r="G15" s="155">
        <f>F15-E15</f>
        <v>82.178571065120309</v>
      </c>
      <c r="H15" s="70">
        <f>IF(ROUND(E15-'[2]PTRM input'!$N$37,2)&lt;&gt;0,1,0)</f>
        <v>0</v>
      </c>
    </row>
    <row r="17" spans="1:11">
      <c r="A17" s="70">
        <f>IF(SUM(E17:H17)&lt;&gt;0,1,0)</f>
        <v>0</v>
      </c>
      <c r="H17" s="70">
        <f>IF(SUM(H13:H15)&lt;&gt;0,1,0)</f>
        <v>0</v>
      </c>
    </row>
    <row r="19" spans="1:11" s="107" customFormat="1">
      <c r="B19" s="107" t="s">
        <v>484</v>
      </c>
    </row>
    <row r="20" spans="1:11" ht="13.5" thickBot="1"/>
    <row r="21" spans="1:11" ht="13.5" thickBot="1">
      <c r="D21" s="137" t="s">
        <v>500</v>
      </c>
      <c r="E21" s="143" t="s">
        <v>198</v>
      </c>
      <c r="F21" s="143" t="s">
        <v>199</v>
      </c>
      <c r="G21" s="143" t="s">
        <v>200</v>
      </c>
      <c r="H21" s="143" t="s">
        <v>201</v>
      </c>
      <c r="I21" s="143" t="s">
        <v>202</v>
      </c>
      <c r="J21" s="143" t="s">
        <v>112</v>
      </c>
    </row>
    <row r="22" spans="1:11" ht="13.5" thickBot="1">
      <c r="D22" s="144" t="s">
        <v>415</v>
      </c>
      <c r="E22" s="154">
        <v>8.205150177036229</v>
      </c>
      <c r="F22" s="154">
        <v>7.9041017940767802</v>
      </c>
      <c r="G22" s="154">
        <v>7.3612628549806258</v>
      </c>
      <c r="H22" s="154">
        <v>6.8576541203439483</v>
      </c>
      <c r="I22" s="154">
        <v>7.1030399278032865</v>
      </c>
      <c r="J22" s="155">
        <f>SUM(E22:I22)</f>
        <v>37.431208874240873</v>
      </c>
      <c r="K22" s="70">
        <v>0</v>
      </c>
    </row>
    <row r="23" spans="1:11" ht="13.5" thickBot="1">
      <c r="D23" s="144" t="s">
        <v>416</v>
      </c>
      <c r="E23" s="154">
        <v>3.8508098412385134</v>
      </c>
      <c r="F23" s="154">
        <v>3.9829989631921761</v>
      </c>
      <c r="G23" s="154">
        <v>4.0981623684101391</v>
      </c>
      <c r="H23" s="154">
        <v>4.0551933363217962</v>
      </c>
      <c r="I23" s="154">
        <v>4.1465082580671702</v>
      </c>
      <c r="J23" s="155">
        <f>SUM(E23:I23)</f>
        <v>20.133672767229797</v>
      </c>
      <c r="K23" s="70">
        <v>0</v>
      </c>
    </row>
    <row r="24" spans="1:11" ht="13.5" thickBot="1">
      <c r="D24" s="144" t="s">
        <v>417</v>
      </c>
      <c r="E24" s="154">
        <f>'[2]Revenue summary'!G11</f>
        <v>3.9440303707666877</v>
      </c>
      <c r="F24" s="154">
        <f>'[2]Revenue summary'!H11</f>
        <v>4.0454989893909534</v>
      </c>
      <c r="G24" s="154">
        <f>'[2]Revenue summary'!I11</f>
        <v>4.1794019710359125</v>
      </c>
      <c r="H24" s="154">
        <f>'[2]Revenue summary'!J11</f>
        <v>4.1660057978936553</v>
      </c>
      <c r="I24" s="154">
        <f>'[2]Revenue summary'!K11</f>
        <v>4.2240488493717905</v>
      </c>
      <c r="J24" s="155">
        <f>SUM(E24:I24)</f>
        <v>20.558985978458999</v>
      </c>
      <c r="K24" s="70">
        <f>IF(ROUND(J24-'[2]Revenue summary'!$Q$11,2)&lt;&gt;0,1,0)</f>
        <v>0</v>
      </c>
    </row>
    <row r="26" spans="1:11">
      <c r="A26" s="70">
        <f>IF(SUM(E26:K26)&lt;&gt;0,1,0)</f>
        <v>0</v>
      </c>
      <c r="K26" s="70">
        <f>IF(SUM(K22:K24)&lt;&gt;0,1,0)</f>
        <v>0</v>
      </c>
    </row>
    <row r="28" spans="1:11" s="107" customFormat="1">
      <c r="B28" s="107" t="s">
        <v>32</v>
      </c>
    </row>
  </sheetData>
  <conditionalFormatting sqref="B2">
    <cfRule type="cellIs" dxfId="23" priority="1" operator="notEqual">
      <formula>"No Errors Found"</formula>
    </cfRule>
  </conditionalFormatting>
  <hyperlinks>
    <hyperlink ref="B3:D3" location="Cover!A1" display="Go to Cover Sheet" xr:uid="{54171141-ADDC-423B-A3B0-77619781FA8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FC12-9E0E-4A87-9D30-FDE0D8567DFA}">
  <sheetPr codeName="Sheet16"/>
  <dimension ref="A1:E8"/>
  <sheetViews>
    <sheetView showGridLines="0" workbookViewId="0">
      <pane xSplit="1" ySplit="4" topLeftCell="B5" activePane="bottomRight" state="frozen"/>
      <selection activeCell="B5" sqref="B5"/>
      <selection pane="topRight" activeCell="B5" sqref="B5"/>
      <selection pane="bottomLeft" activeCell="B5" sqref="B5"/>
      <selection pane="bottomRight" activeCell="B2" sqref="B2"/>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IF(SUM($A6:$A8)&gt;0,1,0)</f>
        <v>0</v>
      </c>
      <c r="B1" s="104" t="s">
        <v>398</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114</v>
      </c>
    </row>
    <row r="8" spans="1:5" s="107" customFormat="1">
      <c r="B8" s="107" t="s">
        <v>32</v>
      </c>
    </row>
  </sheetData>
  <conditionalFormatting sqref="B2">
    <cfRule type="cellIs" dxfId="22" priority="1" operator="notEqual">
      <formula>"No Errors Found"</formula>
    </cfRule>
  </conditionalFormatting>
  <hyperlinks>
    <hyperlink ref="B3:D3" location="Cover!A1" display="Go to Cover Sheet" xr:uid="{B75D0F5F-E015-484C-A910-4CC04F54E04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44FE-E12D-4467-B0F8-431AFDCD5C96}">
  <sheetPr codeName="Sheet17"/>
  <dimension ref="A1:E10"/>
  <sheetViews>
    <sheetView showGridLines="0" workbookViewId="0">
      <pane xSplit="1" ySplit="4" topLeftCell="B5" activePane="bottomRight" state="frozen"/>
      <selection activeCell="B5" sqref="B5"/>
      <selection pane="topRight" activeCell="B5" sqref="B5"/>
      <selection pane="bottomLeft" activeCell="B5" sqref="B5"/>
      <selection pane="bottomRight" activeCell="D8" sqref="D8"/>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IF(SUM($A6:$A10)&gt;0,1,0)</f>
        <v>0</v>
      </c>
      <c r="B1" s="104" t="s">
        <v>399</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485</v>
      </c>
    </row>
    <row r="8" spans="1:5">
      <c r="D8" s="160" t="s">
        <v>499</v>
      </c>
    </row>
    <row r="10" spans="1:5" s="107" customFormat="1">
      <c r="B10" s="107" t="s">
        <v>32</v>
      </c>
    </row>
  </sheetData>
  <conditionalFormatting sqref="B2">
    <cfRule type="cellIs" dxfId="21" priority="1" operator="notEqual">
      <formula>"No Errors Found"</formula>
    </cfRule>
  </conditionalFormatting>
  <hyperlinks>
    <hyperlink ref="B3:D3" location="Cover!A1" display="Go to Cover Sheet" xr:uid="{31E0CC42-6E32-41B9-AF0A-7B87FC0E022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8A565-C7FF-4279-ADE2-9BCEFC98BA8D}">
  <sheetPr codeName="Sheet18"/>
  <dimension ref="A1:L39"/>
  <sheetViews>
    <sheetView showGridLines="0" workbookViewId="0">
      <pane xSplit="1" ySplit="4" topLeftCell="B11" activePane="bottomRight" state="frozen"/>
      <selection activeCell="A8" sqref="A8:XFD8"/>
      <selection pane="topRight" activeCell="A8" sqref="A8:XFD8"/>
      <selection pane="bottomLeft" activeCell="A8" sqref="A8:XFD8"/>
      <selection pane="bottomRight" activeCell="P28" sqref="P28"/>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11" ht="21">
      <c r="A1" s="65">
        <f>IF(SUM($A6:$A39)&gt;0,1,0)</f>
        <v>0</v>
      </c>
      <c r="B1" s="104" t="s">
        <v>400</v>
      </c>
    </row>
    <row r="2" spans="1:11" s="94" customFormat="1" ht="11.25">
      <c r="B2" s="95" t="str">
        <f>Title_Msg</f>
        <v>No Errors Found</v>
      </c>
    </row>
    <row r="3" spans="1:11" s="94" customFormat="1">
      <c r="B3" s="96" t="s">
        <v>51</v>
      </c>
      <c r="C3" s="96"/>
      <c r="D3" s="96"/>
      <c r="E3" s="97"/>
    </row>
    <row r="4" spans="1:11" s="94" customFormat="1">
      <c r="B4" s="98" t="str">
        <f>Model_Name</f>
        <v>Power and Water Corporation (PWC) - Revised Regulatory Proposal Tables and Charts</v>
      </c>
    </row>
    <row r="6" spans="1:11" s="107" customFormat="1">
      <c r="B6" s="107" t="s">
        <v>486</v>
      </c>
    </row>
    <row r="7" spans="1:11" ht="13.5" thickBot="1"/>
    <row r="8" spans="1:11" ht="13.5" thickBot="1">
      <c r="D8" s="137" t="s">
        <v>500</v>
      </c>
      <c r="E8" s="143" t="s">
        <v>198</v>
      </c>
      <c r="F8" s="143" t="s">
        <v>199</v>
      </c>
      <c r="G8" s="143" t="s">
        <v>200</v>
      </c>
      <c r="H8" s="143" t="s">
        <v>201</v>
      </c>
      <c r="I8" s="143" t="s">
        <v>202</v>
      </c>
      <c r="J8" s="143" t="s">
        <v>112</v>
      </c>
    </row>
    <row r="9" spans="1:11" ht="13.5" thickBot="1">
      <c r="D9" s="147" t="s">
        <v>415</v>
      </c>
      <c r="E9" s="148"/>
      <c r="F9" s="148"/>
      <c r="G9" s="148"/>
      <c r="H9" s="148"/>
      <c r="I9" s="148"/>
      <c r="J9" s="148"/>
    </row>
    <row r="10" spans="1:11" ht="13.5" thickBot="1">
      <c r="D10" s="144" t="s">
        <v>222</v>
      </c>
      <c r="E10" s="154">
        <v>64.469104013924394</v>
      </c>
      <c r="F10" s="154">
        <v>69.428642857447613</v>
      </c>
      <c r="G10" s="154">
        <v>72.616076482575622</v>
      </c>
      <c r="H10" s="154">
        <v>77.399981559803237</v>
      </c>
      <c r="I10" s="154">
        <v>79.765849946684853</v>
      </c>
      <c r="J10" s="155">
        <f>SUM(E10:I10)</f>
        <v>363.67965486043573</v>
      </c>
    </row>
    <row r="11" spans="1:11" ht="13.5" thickBot="1">
      <c r="D11" s="144" t="s">
        <v>487</v>
      </c>
      <c r="E11" s="154">
        <v>24.608743790271976</v>
      </c>
      <c r="F11" s="154">
        <v>29.426830583361696</v>
      </c>
      <c r="G11" s="154">
        <v>31.490365602000853</v>
      </c>
      <c r="H11" s="154">
        <v>35.804812873263941</v>
      </c>
      <c r="I11" s="154">
        <v>39.679687277210554</v>
      </c>
      <c r="J11" s="155">
        <f t="shared" ref="J11:J16" si="0">SUM(E11:I11)</f>
        <v>161.01044012610902</v>
      </c>
    </row>
    <row r="12" spans="1:11" ht="13.5" thickBot="1">
      <c r="D12" s="144" t="s">
        <v>267</v>
      </c>
      <c r="E12" s="154">
        <v>67.647416312528719</v>
      </c>
      <c r="F12" s="154">
        <v>70.235181603069961</v>
      </c>
      <c r="G12" s="154">
        <v>73.019198609943757</v>
      </c>
      <c r="H12" s="154">
        <v>75.702093960239722</v>
      </c>
      <c r="I12" s="154">
        <v>78.364935796174407</v>
      </c>
      <c r="J12" s="155">
        <f t="shared" si="0"/>
        <v>364.96882628195658</v>
      </c>
    </row>
    <row r="13" spans="1:11" ht="13.5" thickBot="1">
      <c r="D13" s="144" t="s">
        <v>296</v>
      </c>
      <c r="E13" s="154">
        <v>6.8176410127145842E-2</v>
      </c>
      <c r="F13" s="154">
        <v>7.5878342662796888E-2</v>
      </c>
      <c r="G13" s="154">
        <v>8.0118481645443593E-2</v>
      </c>
      <c r="H13" s="154">
        <v>8.7164301497993396E-2</v>
      </c>
      <c r="I13" s="154">
        <v>9.2579370796209912E-2</v>
      </c>
      <c r="J13" s="155">
        <f t="shared" si="0"/>
        <v>0.40391690672958969</v>
      </c>
    </row>
    <row r="14" spans="1:11" ht="13.5" thickBot="1">
      <c r="D14" s="144" t="s">
        <v>501</v>
      </c>
      <c r="E14" s="154">
        <v>8.205150177036229</v>
      </c>
      <c r="F14" s="154">
        <v>7.9041017940767802</v>
      </c>
      <c r="G14" s="154">
        <v>7.3612628549806258</v>
      </c>
      <c r="H14" s="154">
        <v>6.8576541203439483</v>
      </c>
      <c r="I14" s="154">
        <v>7.1030399278032865</v>
      </c>
      <c r="J14" s="155">
        <f t="shared" si="0"/>
        <v>37.431208874240873</v>
      </c>
    </row>
    <row r="15" spans="1:11" ht="13.5" thickBot="1">
      <c r="D15" s="144" t="s">
        <v>488</v>
      </c>
      <c r="E15" s="154">
        <f>SUM(E10:E14)</f>
        <v>164.99859070388845</v>
      </c>
      <c r="F15" s="154">
        <f t="shared" ref="F15:I15" si="1">SUM(F10:F14)</f>
        <v>177.07063518061886</v>
      </c>
      <c r="G15" s="154">
        <f t="shared" si="1"/>
        <v>184.56702203114631</v>
      </c>
      <c r="H15" s="154">
        <f t="shared" si="1"/>
        <v>195.85170681514884</v>
      </c>
      <c r="I15" s="154">
        <f t="shared" si="1"/>
        <v>205.00609231866932</v>
      </c>
      <c r="J15" s="155">
        <f t="shared" si="0"/>
        <v>927.49404704947176</v>
      </c>
      <c r="K15" s="70">
        <v>0</v>
      </c>
    </row>
    <row r="16" spans="1:11" ht="13.5" thickBot="1">
      <c r="D16" s="144" t="s">
        <v>489</v>
      </c>
      <c r="E16" s="154">
        <v>164.99861387816443</v>
      </c>
      <c r="F16" s="154">
        <v>174.7051634304531</v>
      </c>
      <c r="G16" s="154">
        <v>184.98273053250497</v>
      </c>
      <c r="H16" s="154">
        <v>195.86490704313468</v>
      </c>
      <c r="I16" s="154">
        <v>207.387260965286</v>
      </c>
      <c r="J16" s="155">
        <f t="shared" si="0"/>
        <v>927.93867584954319</v>
      </c>
      <c r="K16" s="70">
        <v>0</v>
      </c>
    </row>
    <row r="17" spans="4:11" ht="13.5" thickBot="1">
      <c r="D17" s="144" t="s">
        <v>503</v>
      </c>
      <c r="E17" s="161">
        <v>9.4182208389897021E-2</v>
      </c>
      <c r="F17" s="161">
        <v>-3.3760666814186872E-2</v>
      </c>
      <c r="G17" s="161">
        <v>-3.3760666814186872E-2</v>
      </c>
      <c r="H17" s="161">
        <v>-3.3760666814186872E-2</v>
      </c>
      <c r="I17" s="161">
        <v>-3.3760666814186872E-2</v>
      </c>
      <c r="J17" s="162">
        <f t="array" ref="J17">PRODUCT(1+E17:I17)-1</f>
        <v>-4.6263290572873816E-2</v>
      </c>
    </row>
    <row r="18" spans="4:11" ht="13.5" thickBot="1">
      <c r="D18" s="147" t="s">
        <v>416</v>
      </c>
      <c r="E18" s="148"/>
      <c r="F18" s="148"/>
      <c r="G18" s="148"/>
      <c r="H18" s="148"/>
      <c r="I18" s="148"/>
      <c r="J18" s="148"/>
    </row>
    <row r="19" spans="4:11" ht="13.5" thickBot="1">
      <c r="D19" s="144" t="s">
        <v>222</v>
      </c>
      <c r="E19" s="154">
        <v>50.425824475094927</v>
      </c>
      <c r="F19" s="154">
        <v>53.538882185659119</v>
      </c>
      <c r="G19" s="154">
        <v>55.876481773838101</v>
      </c>
      <c r="H19" s="154">
        <v>58.819888922026514</v>
      </c>
      <c r="I19" s="154">
        <v>60.123531225725529</v>
      </c>
      <c r="J19" s="155">
        <f>SUM(E19:I19)</f>
        <v>278.78460858234416</v>
      </c>
    </row>
    <row r="20" spans="4:11" ht="13.5" thickBot="1">
      <c r="D20" s="144" t="s">
        <v>487</v>
      </c>
      <c r="E20" s="154">
        <v>18.63406825449092</v>
      </c>
      <c r="F20" s="154">
        <v>23.312664194710862</v>
      </c>
      <c r="G20" s="154">
        <v>26.204968174571118</v>
      </c>
      <c r="H20" s="154">
        <v>30.412421174049399</v>
      </c>
      <c r="I20" s="154">
        <v>33.283536862269145</v>
      </c>
      <c r="J20" s="155">
        <f t="shared" ref="J20:J25" si="2">SUM(E20:I20)</f>
        <v>131.84765866009144</v>
      </c>
    </row>
    <row r="21" spans="4:11" ht="13.5" thickBot="1">
      <c r="D21" s="144" t="s">
        <v>267</v>
      </c>
      <c r="E21" s="154">
        <v>61.768432797741816</v>
      </c>
      <c r="F21" s="154">
        <v>63.643222904804375</v>
      </c>
      <c r="G21" s="154">
        <v>65.79444677112501</v>
      </c>
      <c r="H21" s="154">
        <v>67.921117338506406</v>
      </c>
      <c r="I21" s="154">
        <v>70.11178242898913</v>
      </c>
      <c r="J21" s="155">
        <f t="shared" si="2"/>
        <v>329.23900224116676</v>
      </c>
    </row>
    <row r="22" spans="4:11" ht="13.5" thickBot="1">
      <c r="D22" s="144" t="s">
        <v>296</v>
      </c>
      <c r="E22" s="154">
        <v>4.5850827757421088E-2</v>
      </c>
      <c r="F22" s="154">
        <v>5.1848445458955797E-2</v>
      </c>
      <c r="G22" s="154">
        <v>5.6086199116057743E-2</v>
      </c>
      <c r="H22" s="154">
        <v>6.1593737202513689E-2</v>
      </c>
      <c r="I22" s="154">
        <v>6.4983157835021094E-2</v>
      </c>
      <c r="J22" s="155">
        <f t="shared" si="2"/>
        <v>0.28036236736996945</v>
      </c>
    </row>
    <row r="23" spans="4:11" ht="13.5" thickBot="1">
      <c r="D23" s="144" t="s">
        <v>501</v>
      </c>
      <c r="E23" s="154">
        <v>3.8508098412385134</v>
      </c>
      <c r="F23" s="154">
        <v>3.9829989631921761</v>
      </c>
      <c r="G23" s="154">
        <v>4.0981623684101391</v>
      </c>
      <c r="H23" s="154">
        <v>4.0551933363217962</v>
      </c>
      <c r="I23" s="154">
        <v>4.1465082580671702</v>
      </c>
      <c r="J23" s="155">
        <f t="shared" si="2"/>
        <v>20.133672767229797</v>
      </c>
    </row>
    <row r="24" spans="4:11" ht="13.5" thickBot="1">
      <c r="D24" s="144" t="s">
        <v>488</v>
      </c>
      <c r="E24" s="154">
        <f>SUM(E19:E23)</f>
        <v>134.72498619632358</v>
      </c>
      <c r="F24" s="154">
        <f t="shared" ref="F24" si="3">SUM(F19:F23)</f>
        <v>144.52961669382549</v>
      </c>
      <c r="G24" s="154">
        <f t="shared" ref="G24" si="4">SUM(G19:G23)</f>
        <v>152.03014528706044</v>
      </c>
      <c r="H24" s="154">
        <f t="shared" ref="H24" si="5">SUM(H19:H23)</f>
        <v>161.27021450810662</v>
      </c>
      <c r="I24" s="154">
        <f t="shared" ref="I24" si="6">SUM(I19:I23)</f>
        <v>167.73034193288601</v>
      </c>
      <c r="J24" s="155">
        <f t="shared" si="2"/>
        <v>760.28530461820219</v>
      </c>
      <c r="K24" s="70">
        <v>0</v>
      </c>
    </row>
    <row r="25" spans="4:11" ht="13.5" thickBot="1">
      <c r="D25" s="144" t="s">
        <v>489</v>
      </c>
      <c r="E25" s="154">
        <v>141.23040836130849</v>
      </c>
      <c r="F25" s="154">
        <v>146.30881347660514</v>
      </c>
      <c r="G25" s="154">
        <v>151.56982939657416</v>
      </c>
      <c r="H25" s="154">
        <v>157.02002249495422</v>
      </c>
      <c r="I25" s="154">
        <v>162.66619526110779</v>
      </c>
      <c r="J25" s="155">
        <f t="shared" si="2"/>
        <v>758.79526899054974</v>
      </c>
      <c r="K25" s="70">
        <v>0</v>
      </c>
    </row>
    <row r="26" spans="4:11" ht="13.5" thickBot="1">
      <c r="D26" s="144" t="s">
        <v>503</v>
      </c>
      <c r="E26" s="161">
        <v>0.2334318112168948</v>
      </c>
      <c r="F26" s="161">
        <v>-1.1184765268696373E-2</v>
      </c>
      <c r="G26" s="161">
        <v>-1.1184765268696373E-2</v>
      </c>
      <c r="H26" s="161">
        <v>-1.1184765268696373E-2</v>
      </c>
      <c r="I26" s="161">
        <v>-1.1184765268696373E-2</v>
      </c>
      <c r="J26" s="162">
        <f t="array" ref="J26">PRODUCT(1+E26:I26)-1</f>
        <v>0.17916815242724371</v>
      </c>
    </row>
    <row r="27" spans="4:11" ht="13.5" thickBot="1">
      <c r="D27" s="147" t="s">
        <v>417</v>
      </c>
      <c r="E27" s="148"/>
      <c r="F27" s="148"/>
      <c r="G27" s="148"/>
      <c r="H27" s="148"/>
      <c r="I27" s="148"/>
      <c r="J27" s="148"/>
    </row>
    <row r="28" spans="4:11" ht="13.5" thickBot="1">
      <c r="D28" s="144" t="s">
        <v>222</v>
      </c>
      <c r="E28" s="154">
        <f>'[2]Revenue summary'!G7</f>
        <v>58.786756929892775</v>
      </c>
      <c r="F28" s="154">
        <f>'[2]Revenue summary'!H7</f>
        <v>63.210148364689772</v>
      </c>
      <c r="G28" s="154">
        <f>'[2]Revenue summary'!I7</f>
        <v>66.21937202400882</v>
      </c>
      <c r="H28" s="154">
        <f>'[2]Revenue summary'!J7</f>
        <v>69.815152778085661</v>
      </c>
      <c r="I28" s="154">
        <f>'[2]Revenue summary'!K7</f>
        <v>71.568920992976075</v>
      </c>
      <c r="J28" s="155">
        <f>SUM(E28:I28)</f>
        <v>329.60035108965309</v>
      </c>
    </row>
    <row r="29" spans="4:11" ht="13.5" thickBot="1">
      <c r="D29" s="144" t="s">
        <v>487</v>
      </c>
      <c r="E29" s="154">
        <f>'[2]Revenue summary'!G8</f>
        <v>18.693127487992193</v>
      </c>
      <c r="F29" s="154">
        <f>'[2]Revenue summary'!H8</f>
        <v>23.741604945994791</v>
      </c>
      <c r="G29" s="154">
        <f>'[2]Revenue summary'!I8</f>
        <v>26.782970567509157</v>
      </c>
      <c r="H29" s="154">
        <f>'[2]Revenue summary'!J8</f>
        <v>31.145038389503586</v>
      </c>
      <c r="I29" s="154">
        <f>'[2]Revenue summary'!K8</f>
        <v>34.193491939461438</v>
      </c>
      <c r="J29" s="155">
        <f t="shared" ref="J29:J34" si="7">SUM(E29:I29)</f>
        <v>134.55623333046117</v>
      </c>
    </row>
    <row r="30" spans="4:11" ht="13.5" thickBot="1">
      <c r="D30" s="144" t="s">
        <v>267</v>
      </c>
      <c r="E30" s="154">
        <f>'[2]Revenue summary'!G9</f>
        <v>70.354307391755995</v>
      </c>
      <c r="F30" s="154">
        <f>'[2]Revenue summary'!H9</f>
        <v>72.730366159608238</v>
      </c>
      <c r="G30" s="154">
        <f>'[2]Revenue summary'!I9</f>
        <v>75.498197576580623</v>
      </c>
      <c r="H30" s="154">
        <f>'[2]Revenue summary'!J9</f>
        <v>78.247370833704665</v>
      </c>
      <c r="I30" s="154">
        <f>'[2]Revenue summary'!K9</f>
        <v>81.090889373287951</v>
      </c>
      <c r="J30" s="155">
        <f t="shared" si="7"/>
        <v>377.92113133493746</v>
      </c>
    </row>
    <row r="31" spans="4:11" ht="13.5" thickBot="1">
      <c r="D31" s="144" t="s">
        <v>296</v>
      </c>
      <c r="E31" s="154">
        <f>'[2]Revenue summary'!G10</f>
        <v>5.7987823234323325E-2</v>
      </c>
      <c r="F31" s="154">
        <f>'[2]Revenue summary'!H10</f>
        <v>6.5595678739860663E-2</v>
      </c>
      <c r="G31" s="154">
        <f>'[2]Revenue summary'!I10</f>
        <v>7.0922892344086205E-2</v>
      </c>
      <c r="H31" s="154">
        <f>'[2]Revenue summary'!J10</f>
        <v>7.7522448715282313E-2</v>
      </c>
      <c r="I31" s="154">
        <f>'[2]Revenue summary'!K10</f>
        <v>8.1845174064374068E-2</v>
      </c>
      <c r="J31" s="155">
        <f t="shared" si="7"/>
        <v>0.3538740170979266</v>
      </c>
    </row>
    <row r="32" spans="4:11" ht="13.5" thickBot="1">
      <c r="D32" s="144" t="s">
        <v>501</v>
      </c>
      <c r="E32" s="154">
        <f>'[2]Revenue summary'!G11</f>
        <v>3.9440303707666877</v>
      </c>
      <c r="F32" s="154">
        <f>'[2]Revenue summary'!H11</f>
        <v>4.0454989893909534</v>
      </c>
      <c r="G32" s="154">
        <f>'[2]Revenue summary'!I11</f>
        <v>4.1794019710359125</v>
      </c>
      <c r="H32" s="154">
        <f>'[2]Revenue summary'!J11</f>
        <v>4.1660057978936553</v>
      </c>
      <c r="I32" s="154">
        <f>'[2]Revenue summary'!K11</f>
        <v>4.2240488493717905</v>
      </c>
      <c r="J32" s="155">
        <f t="shared" si="7"/>
        <v>20.558985978458999</v>
      </c>
    </row>
    <row r="33" spans="1:12" ht="13.5" thickBot="1">
      <c r="D33" s="144" t="s">
        <v>488</v>
      </c>
      <c r="E33" s="154">
        <f>SUM(E28:E32)</f>
        <v>151.83621000364198</v>
      </c>
      <c r="F33" s="154">
        <f t="shared" ref="F33" si="8">SUM(F28:F32)</f>
        <v>163.79321413842362</v>
      </c>
      <c r="G33" s="154">
        <f t="shared" ref="G33" si="9">SUM(G28:G32)</f>
        <v>172.75086503147861</v>
      </c>
      <c r="H33" s="154">
        <f t="shared" ref="H33" si="10">SUM(H28:H32)</f>
        <v>183.45109024790287</v>
      </c>
      <c r="I33" s="154">
        <f t="shared" ref="I33" si="11">SUM(I28:I32)</f>
        <v>191.15919632916163</v>
      </c>
      <c r="J33" s="155">
        <f t="shared" si="7"/>
        <v>862.99057575060874</v>
      </c>
      <c r="K33" s="70">
        <f>IF(ROUND(J33-'[2]Revenue summary'!$Q$12,2)&lt;&gt;0,1,0)</f>
        <v>0</v>
      </c>
    </row>
    <row r="34" spans="1:12" ht="13.5" thickBot="1">
      <c r="D34" s="144" t="s">
        <v>489</v>
      </c>
      <c r="E34" s="154">
        <f>'[2]Revenue summary'!G21</f>
        <v>151.83621000364201</v>
      </c>
      <c r="F34" s="154">
        <f>'[2]Revenue summary'!H21</f>
        <v>161.61942728138203</v>
      </c>
      <c r="G34" s="154">
        <f>'[2]Revenue summary'!I21</f>
        <v>172.03300368295143</v>
      </c>
      <c r="H34" s="154">
        <f>'[2]Revenue summary'!J21</f>
        <v>183.11755494995288</v>
      </c>
      <c r="I34" s="154">
        <f>'[2]Revenue summary'!K21</f>
        <v>194.91631380596564</v>
      </c>
      <c r="J34" s="155">
        <f t="shared" si="7"/>
        <v>863.5225097238939</v>
      </c>
      <c r="K34" s="70">
        <f>IF(ROUND(J34-'[2]Revenue summary'!$Q$21,2)&lt;&gt;0,1,0)</f>
        <v>0</v>
      </c>
    </row>
    <row r="35" spans="1:12" ht="13.5" thickBot="1">
      <c r="D35" s="144" t="s">
        <v>503</v>
      </c>
      <c r="E35" s="161">
        <f>'[2]Revenue summary'!G22</f>
        <v>0.17566403667176039</v>
      </c>
      <c r="F35" s="161">
        <f>'[2]Revenue summary'!H22</f>
        <v>-3.9232613754163065E-2</v>
      </c>
      <c r="G35" s="161">
        <f>'[2]Revenue summary'!I22</f>
        <v>-3.9232613754163065E-2</v>
      </c>
      <c r="H35" s="161">
        <f>'[2]Revenue summary'!J22</f>
        <v>-3.9232613754163065E-2</v>
      </c>
      <c r="I35" s="161">
        <f>'[2]Revenue summary'!K22</f>
        <v>-3.9232613754163065E-2</v>
      </c>
      <c r="J35" s="162">
        <f t="array" ref="J35">PRODUCT(1+E35:I35)-1</f>
        <v>1.7428298602937264E-3</v>
      </c>
    </row>
    <row r="37" spans="1:12">
      <c r="A37" s="70">
        <f>IF(SUM(E37:K37)&lt;&gt;0,1,0)</f>
        <v>0</v>
      </c>
      <c r="J37" s="70">
        <f>IF(ROUND(NPV('6'!$G$23,'10'!E33:I33)-NPV('6'!$G$23,'10'!E34:I34),2)&lt;&gt;0,1,0)</f>
        <v>0</v>
      </c>
      <c r="K37" s="70">
        <f>IF(SUM(K9:K35)&lt;&gt;0,1,0)</f>
        <v>0</v>
      </c>
    </row>
    <row r="38" spans="1:12">
      <c r="J38" s="202"/>
      <c r="K38" s="202"/>
      <c r="L38" s="202"/>
    </row>
    <row r="39" spans="1:12" s="107" customFormat="1">
      <c r="B39" s="107" t="s">
        <v>32</v>
      </c>
    </row>
  </sheetData>
  <conditionalFormatting sqref="B2">
    <cfRule type="cellIs" dxfId="20" priority="1" operator="notEqual">
      <formula>"No Errors Found"</formula>
    </cfRule>
  </conditionalFormatting>
  <hyperlinks>
    <hyperlink ref="B3:D3" location="Cover!A1" display="Go to Cover Sheet" xr:uid="{F271EAA0-5482-4262-B920-3851F583845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085-06AA-41E3-8665-9D98AD2E6999}">
  <sheetPr codeName="Sheet19"/>
  <dimension ref="A1:K43"/>
  <sheetViews>
    <sheetView showGridLines="0" workbookViewId="0">
      <pane xSplit="1" ySplit="4" topLeftCell="B5" activePane="bottomRight" state="frozen"/>
      <selection activeCell="A8" sqref="A8:XFD8"/>
      <selection pane="topRight" activeCell="A8" sqref="A8:XFD8"/>
      <selection pane="bottomLeft" activeCell="A8" sqref="A8:XFD8"/>
      <selection pane="bottomRight" activeCell="J41" sqref="J41"/>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10" ht="21">
      <c r="A1" s="65">
        <f>IF(SUM($A6:$A43)&gt;0,1,0)</f>
        <v>0</v>
      </c>
      <c r="B1" s="104" t="s">
        <v>401</v>
      </c>
    </row>
    <row r="2" spans="1:10" s="94" customFormat="1" ht="11.25">
      <c r="B2" s="95" t="str">
        <f>Title_Msg</f>
        <v>No Errors Found</v>
      </c>
    </row>
    <row r="3" spans="1:10" s="94" customFormat="1">
      <c r="B3" s="96" t="s">
        <v>51</v>
      </c>
      <c r="C3" s="96"/>
      <c r="D3" s="96"/>
      <c r="E3" s="97"/>
    </row>
    <row r="4" spans="1:10" s="94" customFormat="1">
      <c r="B4" s="98" t="str">
        <f>Model_Name</f>
        <v>Power and Water Corporation (PWC) - Revised Regulatory Proposal Tables and Charts</v>
      </c>
    </row>
    <row r="6" spans="1:10" s="107" customFormat="1">
      <c r="B6" s="107" t="s">
        <v>490</v>
      </c>
    </row>
    <row r="8" spans="1:10">
      <c r="D8" s="160" t="s">
        <v>499</v>
      </c>
    </row>
    <row r="10" spans="1:10" s="107" customFormat="1">
      <c r="B10" s="107" t="s">
        <v>491</v>
      </c>
    </row>
    <row r="11" spans="1:10" ht="13.5" thickBot="1"/>
    <row r="12" spans="1:10" ht="13.5" thickBot="1">
      <c r="D12" s="137" t="s">
        <v>500</v>
      </c>
      <c r="E12" s="143" t="s">
        <v>198</v>
      </c>
      <c r="F12" s="143" t="s">
        <v>199</v>
      </c>
      <c r="G12" s="143" t="s">
        <v>200</v>
      </c>
      <c r="H12" s="143" t="s">
        <v>201</v>
      </c>
      <c r="I12" s="143" t="s">
        <v>202</v>
      </c>
      <c r="J12" s="143" t="s">
        <v>112</v>
      </c>
    </row>
    <row r="13" spans="1:10" ht="13.5" thickBot="1">
      <c r="D13" s="147" t="s">
        <v>415</v>
      </c>
      <c r="E13" s="148"/>
      <c r="F13" s="148"/>
      <c r="G13" s="148"/>
      <c r="H13" s="148"/>
      <c r="I13" s="148"/>
      <c r="J13" s="148"/>
    </row>
    <row r="14" spans="1:10" ht="13.5" thickBot="1">
      <c r="D14" s="144" t="s">
        <v>222</v>
      </c>
      <c r="E14" s="154">
        <v>1.0934349756962416</v>
      </c>
      <c r="F14" s="154">
        <v>1.5154173799391437</v>
      </c>
      <c r="G14" s="154">
        <v>1.7033561619106989</v>
      </c>
      <c r="H14" s="154">
        <v>1.8839582950453784</v>
      </c>
      <c r="I14" s="154">
        <v>2.3268519419188962</v>
      </c>
      <c r="J14" s="155">
        <f>SUM(E14:I14)</f>
        <v>8.5230187545103586</v>
      </c>
    </row>
    <row r="15" spans="1:10" ht="13.5" thickBot="1">
      <c r="D15" s="144" t="s">
        <v>487</v>
      </c>
      <c r="E15" s="154">
        <v>0.74343571209177894</v>
      </c>
      <c r="F15" s="154">
        <v>1.1785235813542112</v>
      </c>
      <c r="G15" s="154">
        <v>1.4365479300367459</v>
      </c>
      <c r="H15" s="154">
        <v>1.7091929721500936</v>
      </c>
      <c r="I15" s="154">
        <v>2.2002079430221673</v>
      </c>
      <c r="J15" s="155">
        <f t="shared" ref="J15:J20" si="0">SUM(E15:I15)</f>
        <v>7.2679081386549971</v>
      </c>
    </row>
    <row r="16" spans="1:10" ht="13.5" thickBot="1">
      <c r="D16" s="144" t="s">
        <v>267</v>
      </c>
      <c r="E16" s="154">
        <v>5.1071952025550127</v>
      </c>
      <c r="F16" s="154">
        <v>5.1626801560749804</v>
      </c>
      <c r="G16" s="154">
        <v>5.2197882951826262</v>
      </c>
      <c r="H16" s="154">
        <v>5.2653277092936417</v>
      </c>
      <c r="I16" s="154">
        <v>5.3125551728853422</v>
      </c>
      <c r="J16" s="155">
        <f t="shared" si="0"/>
        <v>26.067546535991603</v>
      </c>
    </row>
    <row r="17" spans="4:11" ht="13.5" thickBot="1">
      <c r="D17" s="144" t="s">
        <v>296</v>
      </c>
      <c r="E17" s="154">
        <v>0</v>
      </c>
      <c r="F17" s="154">
        <v>0</v>
      </c>
      <c r="G17" s="154">
        <v>0</v>
      </c>
      <c r="H17" s="154">
        <v>0</v>
      </c>
      <c r="I17" s="154">
        <v>0</v>
      </c>
      <c r="J17" s="155">
        <f t="shared" si="0"/>
        <v>0</v>
      </c>
    </row>
    <row r="18" spans="4:11" ht="13.5" thickBot="1">
      <c r="D18" s="144" t="s">
        <v>501</v>
      </c>
      <c r="E18" s="154">
        <v>8.7038907948608746E-2</v>
      </c>
      <c r="F18" s="154">
        <v>9.7960890375610829E-2</v>
      </c>
      <c r="G18" s="154">
        <v>0.13144896191607375</v>
      </c>
      <c r="H18" s="154">
        <v>0.16762276704857604</v>
      </c>
      <c r="I18" s="154">
        <v>0.17716987106519971</v>
      </c>
      <c r="J18" s="155">
        <f t="shared" si="0"/>
        <v>0.66124139835406903</v>
      </c>
    </row>
    <row r="19" spans="4:11" ht="13.5" thickBot="1">
      <c r="D19" s="144" t="s">
        <v>488</v>
      </c>
      <c r="E19" s="154">
        <f>SUM(E14:E18)</f>
        <v>7.0311047982916417</v>
      </c>
      <c r="F19" s="154">
        <f t="shared" ref="F19:I19" si="1">SUM(F14:F18)</f>
        <v>7.9545820077439462</v>
      </c>
      <c r="G19" s="154">
        <f t="shared" si="1"/>
        <v>8.4911413490461456</v>
      </c>
      <c r="H19" s="154">
        <f t="shared" si="1"/>
        <v>9.0261017435376889</v>
      </c>
      <c r="I19" s="154">
        <f t="shared" si="1"/>
        <v>10.016784928891607</v>
      </c>
      <c r="J19" s="155">
        <f t="shared" si="0"/>
        <v>42.519714827511024</v>
      </c>
      <c r="K19" s="70">
        <v>0</v>
      </c>
    </row>
    <row r="20" spans="4:11" ht="13.5" thickBot="1">
      <c r="D20" s="144" t="s">
        <v>489</v>
      </c>
      <c r="E20" s="154">
        <v>7.0311047982916435</v>
      </c>
      <c r="F20" s="154">
        <v>7.704376954760261</v>
      </c>
      <c r="G20" s="154">
        <v>8.4421191212315794</v>
      </c>
      <c r="H20" s="154">
        <v>9.2505047034373185</v>
      </c>
      <c r="I20" s="154">
        <v>10.136298249228245</v>
      </c>
      <c r="J20" s="155">
        <f t="shared" si="0"/>
        <v>42.564403826949047</v>
      </c>
      <c r="K20" s="70">
        <v>0</v>
      </c>
    </row>
    <row r="21" spans="4:11" ht="13.5" thickBot="1">
      <c r="D21" s="144" t="s">
        <v>502</v>
      </c>
      <c r="E21" s="161">
        <v>0</v>
      </c>
      <c r="F21" s="161">
        <v>-6.9814577142962686E-2</v>
      </c>
      <c r="G21" s="161">
        <v>-6.9814577142962686E-2</v>
      </c>
      <c r="H21" s="161">
        <v>-6.9814577142962686E-2</v>
      </c>
      <c r="I21" s="161">
        <v>-6.9814577142962686E-2</v>
      </c>
      <c r="J21" s="162">
        <f t="array" ref="J21">PRODUCT(1+E21:I21)-1</f>
        <v>-0.25135122686415001</v>
      </c>
    </row>
    <row r="22" spans="4:11" ht="13.5" thickBot="1">
      <c r="D22" s="147" t="s">
        <v>416</v>
      </c>
      <c r="E22" s="148"/>
      <c r="F22" s="148"/>
      <c r="G22" s="148"/>
      <c r="H22" s="148"/>
      <c r="I22" s="148"/>
      <c r="J22" s="148"/>
    </row>
    <row r="23" spans="4:11" ht="13.5" thickBot="1">
      <c r="D23" s="144" t="s">
        <v>222</v>
      </c>
      <c r="E23" s="154">
        <v>0.87130777098229606</v>
      </c>
      <c r="F23" s="154">
        <v>1.2105072401454657</v>
      </c>
      <c r="G23" s="154">
        <v>1.3724420921710438</v>
      </c>
      <c r="H23" s="154">
        <v>1.5342620249691952</v>
      </c>
      <c r="I23" s="154">
        <v>1.9077133180962731</v>
      </c>
      <c r="J23" s="155">
        <f>SUM(E23:I23)</f>
        <v>6.8962324463642739</v>
      </c>
    </row>
    <row r="24" spans="4:11" ht="13.5" thickBot="1">
      <c r="D24" s="144" t="s">
        <v>487</v>
      </c>
      <c r="E24" s="154">
        <v>0.55280522458839165</v>
      </c>
      <c r="F24" s="154">
        <v>0.88809279437821775</v>
      </c>
      <c r="G24" s="154">
        <v>1.0376280063802885</v>
      </c>
      <c r="H24" s="154">
        <v>1.1919348396542415</v>
      </c>
      <c r="I24" s="154">
        <v>1.5677179014514333</v>
      </c>
      <c r="J24" s="155">
        <f t="shared" ref="J24:J29" si="2">SUM(E24:I24)</f>
        <v>5.238178766452573</v>
      </c>
    </row>
    <row r="25" spans="4:11" ht="13.5" thickBot="1">
      <c r="D25" s="144" t="s">
        <v>267</v>
      </c>
      <c r="E25" s="154">
        <v>4.755451527206616</v>
      </c>
      <c r="F25" s="154">
        <v>4.875106925981302</v>
      </c>
      <c r="G25" s="154">
        <v>4.995855221981258</v>
      </c>
      <c r="H25" s="154">
        <v>5.1195213469975958</v>
      </c>
      <c r="I25" s="154">
        <v>5.2482747121164426</v>
      </c>
      <c r="J25" s="155">
        <f t="shared" si="2"/>
        <v>24.99420973428321</v>
      </c>
    </row>
    <row r="26" spans="4:11" ht="13.5" thickBot="1">
      <c r="D26" s="144" t="s">
        <v>296</v>
      </c>
      <c r="E26" s="154">
        <v>0</v>
      </c>
      <c r="F26" s="154">
        <v>0</v>
      </c>
      <c r="G26" s="154">
        <v>0</v>
      </c>
      <c r="H26" s="154">
        <v>0</v>
      </c>
      <c r="I26" s="154">
        <v>0</v>
      </c>
      <c r="J26" s="155">
        <f t="shared" si="2"/>
        <v>0</v>
      </c>
    </row>
    <row r="27" spans="4:11" ht="13.5" thickBot="1">
      <c r="D27" s="144" t="s">
        <v>501</v>
      </c>
      <c r="E27" s="154">
        <v>0</v>
      </c>
      <c r="F27" s="154">
        <v>0</v>
      </c>
      <c r="G27" s="154">
        <v>0</v>
      </c>
      <c r="H27" s="154">
        <v>0</v>
      </c>
      <c r="I27" s="154">
        <v>0</v>
      </c>
      <c r="J27" s="155">
        <f t="shared" si="2"/>
        <v>0</v>
      </c>
    </row>
    <row r="28" spans="4:11" ht="13.5" thickBot="1">
      <c r="D28" s="144" t="s">
        <v>488</v>
      </c>
      <c r="E28" s="154">
        <f>SUM(E23:E27)</f>
        <v>6.1795645227773033</v>
      </c>
      <c r="F28" s="154">
        <f t="shared" ref="F28" si="3">SUM(F23:F27)</f>
        <v>6.9737069605049857</v>
      </c>
      <c r="G28" s="154">
        <f t="shared" ref="G28" si="4">SUM(G23:G27)</f>
        <v>7.4059253205325906</v>
      </c>
      <c r="H28" s="154">
        <f t="shared" ref="H28" si="5">SUM(H23:H27)</f>
        <v>7.8457182116210324</v>
      </c>
      <c r="I28" s="154">
        <f t="shared" ref="I28" si="6">SUM(I23:I27)</f>
        <v>8.7237059316641492</v>
      </c>
      <c r="J28" s="155">
        <f t="shared" si="2"/>
        <v>37.12862094710006</v>
      </c>
      <c r="K28" s="70">
        <v>0</v>
      </c>
    </row>
    <row r="29" spans="4:11" ht="13.5" thickBot="1">
      <c r="D29" s="144" t="s">
        <v>489</v>
      </c>
      <c r="E29" s="154">
        <v>6.1944888048299154</v>
      </c>
      <c r="F29" s="154">
        <v>6.7468143034013437</v>
      </c>
      <c r="G29" s="154">
        <v>7.3639684718260634</v>
      </c>
      <c r="H29" s="154">
        <v>8.0500596850067225</v>
      </c>
      <c r="I29" s="154">
        <v>8.8011568426985605</v>
      </c>
      <c r="J29" s="155">
        <f t="shared" si="2"/>
        <v>37.156488107762605</v>
      </c>
      <c r="K29" s="70">
        <v>0</v>
      </c>
    </row>
    <row r="30" spans="4:11" ht="13.5" thickBot="1">
      <c r="D30" s="144" t="s">
        <v>502</v>
      </c>
      <c r="E30" s="161">
        <v>0.12236130121950507</v>
      </c>
      <c r="F30" s="161">
        <v>-5.8048731103463626E-2</v>
      </c>
      <c r="G30" s="161">
        <v>-5.8048731103463626E-2</v>
      </c>
      <c r="H30" s="161">
        <v>-5.8048731103463626E-2</v>
      </c>
      <c r="I30" s="161">
        <v>-5.8048731103463626E-2</v>
      </c>
      <c r="J30" s="162">
        <f t="array" ref="J30">PRODUCT(1+E30:I30)-1</f>
        <v>-0.11641888326411887</v>
      </c>
    </row>
    <row r="31" spans="4:11" ht="13.5" thickBot="1">
      <c r="D31" s="147" t="s">
        <v>417</v>
      </c>
      <c r="E31" s="148"/>
      <c r="F31" s="148"/>
      <c r="G31" s="148"/>
      <c r="H31" s="148"/>
      <c r="I31" s="148"/>
      <c r="J31" s="148"/>
    </row>
    <row r="32" spans="4:11" ht="13.5" thickBot="1">
      <c r="D32" s="144" t="s">
        <v>222</v>
      </c>
      <c r="E32" s="154">
        <f>'[5]Revenue summary'!G7</f>
        <v>0.87971880867200603</v>
      </c>
      <c r="F32" s="154">
        <f>'[5]Revenue summary'!H7</f>
        <v>1.2738905540173391</v>
      </c>
      <c r="G32" s="154">
        <f>'[5]Revenue summary'!I7</f>
        <v>1.4528801644523652</v>
      </c>
      <c r="H32" s="154">
        <f>'[5]Revenue summary'!J7</f>
        <v>1.6377359980321473</v>
      </c>
      <c r="I32" s="154">
        <f>'[5]Revenue summary'!K7</f>
        <v>2.0767757556789985</v>
      </c>
      <c r="J32" s="155">
        <f>SUM(E32:I32)</f>
        <v>7.3210012808528564</v>
      </c>
    </row>
    <row r="33" spans="1:11" ht="13.5" thickBot="1">
      <c r="D33" s="144" t="s">
        <v>487</v>
      </c>
      <c r="E33" s="154">
        <f>'[5]Revenue summary'!G8</f>
        <v>0.52428525989819741</v>
      </c>
      <c r="F33" s="154">
        <f>'[5]Revenue summary'!H8</f>
        <v>0.93950626190383524</v>
      </c>
      <c r="G33" s="154">
        <f>'[5]Revenue summary'!I8</f>
        <v>1.1786980282507167</v>
      </c>
      <c r="H33" s="154">
        <f>'[5]Revenue summary'!J8</f>
        <v>1.4401105179619358</v>
      </c>
      <c r="I33" s="154">
        <f>'[5]Revenue summary'!K8</f>
        <v>1.9284243238116474</v>
      </c>
      <c r="J33" s="155">
        <f t="shared" ref="J33:J38" si="7">SUM(E33:I33)</f>
        <v>6.0110243918263322</v>
      </c>
    </row>
    <row r="34" spans="1:11" ht="13.5" thickBot="1">
      <c r="D34" s="144" t="s">
        <v>267</v>
      </c>
      <c r="E34" s="154">
        <f>'[5]Revenue summary'!G9</f>
        <v>5.5601573807711393</v>
      </c>
      <c r="F34" s="154">
        <f>'[5]Revenue summary'!H9</f>
        <v>5.6147849790765836</v>
      </c>
      <c r="G34" s="154">
        <f>'[5]Revenue summary'!I9</f>
        <v>5.6837030732897125</v>
      </c>
      <c r="H34" s="154">
        <f>'[5]Revenue summary'!J9</f>
        <v>5.7419892040045895</v>
      </c>
      <c r="I34" s="154">
        <f>'[5]Revenue summary'!K9</f>
        <v>5.8074618527480295</v>
      </c>
      <c r="J34" s="155">
        <f t="shared" si="7"/>
        <v>28.408096489890056</v>
      </c>
    </row>
    <row r="35" spans="1:11" ht="13.5" thickBot="1">
      <c r="D35" s="144" t="s">
        <v>296</v>
      </c>
      <c r="E35" s="154">
        <f>'[5]Revenue summary'!G10</f>
        <v>0</v>
      </c>
      <c r="F35" s="154">
        <f>'[5]Revenue summary'!H10</f>
        <v>0</v>
      </c>
      <c r="G35" s="154">
        <f>'[5]Revenue summary'!I10</f>
        <v>0</v>
      </c>
      <c r="H35" s="154">
        <f>'[5]Revenue summary'!J10</f>
        <v>0</v>
      </c>
      <c r="I35" s="154">
        <f>'[5]Revenue summary'!K10</f>
        <v>0</v>
      </c>
      <c r="J35" s="155">
        <f t="shared" si="7"/>
        <v>0</v>
      </c>
    </row>
    <row r="36" spans="1:11" ht="13.5" thickBot="1">
      <c r="D36" s="144" t="s">
        <v>501</v>
      </c>
      <c r="E36" s="154">
        <f>'[5]Revenue summary'!G11</f>
        <v>0</v>
      </c>
      <c r="F36" s="154">
        <f>'[5]Revenue summary'!H11</f>
        <v>0</v>
      </c>
      <c r="G36" s="154">
        <f>'[5]Revenue summary'!I11</f>
        <v>0</v>
      </c>
      <c r="H36" s="154">
        <f>'[5]Revenue summary'!J11</f>
        <v>0</v>
      </c>
      <c r="I36" s="154">
        <f>'[5]Revenue summary'!K11</f>
        <v>0</v>
      </c>
      <c r="J36" s="155">
        <f t="shared" si="7"/>
        <v>0</v>
      </c>
    </row>
    <row r="37" spans="1:11" ht="13.5" thickBot="1">
      <c r="D37" s="144" t="s">
        <v>488</v>
      </c>
      <c r="E37" s="154">
        <f>SUM(E32:E36)</f>
        <v>6.9641614493413426</v>
      </c>
      <c r="F37" s="154">
        <f t="shared" ref="F37" si="8">SUM(F32:F36)</f>
        <v>7.8281817949977581</v>
      </c>
      <c r="G37" s="154">
        <f t="shared" ref="G37" si="9">SUM(G32:G36)</f>
        <v>8.3152812659927946</v>
      </c>
      <c r="H37" s="154">
        <f t="shared" ref="H37" si="10">SUM(H32:H36)</f>
        <v>8.8198357199986717</v>
      </c>
      <c r="I37" s="154">
        <f t="shared" ref="I37" si="11">SUM(I32:I36)</f>
        <v>9.8126619322386759</v>
      </c>
      <c r="J37" s="155">
        <f t="shared" si="7"/>
        <v>41.740122162569243</v>
      </c>
      <c r="K37" s="70">
        <f>IF(ROUND(J37-'[5]Revenue summary'!$Q$12,2)&lt;&gt;0,1,0)</f>
        <v>0</v>
      </c>
    </row>
    <row r="38" spans="1:11" ht="13.5" thickBot="1">
      <c r="D38" s="144" t="s">
        <v>489</v>
      </c>
      <c r="E38" s="154">
        <f>'[5]Revenue summary'!G17</f>
        <v>6.9641614493413426</v>
      </c>
      <c r="F38" s="154">
        <f>'[5]Revenue summary'!H17</f>
        <v>7.59140001910189</v>
      </c>
      <c r="G38" s="154">
        <f>'[5]Revenue summary'!I17</f>
        <v>8.2942644557579168</v>
      </c>
      <c r="H38" s="154">
        <f>'[5]Revenue summary'!J17</f>
        <v>9.0567155139427058</v>
      </c>
      <c r="I38" s="154">
        <f>'[5]Revenue summary'!K17</f>
        <v>9.867641270757197</v>
      </c>
      <c r="J38" s="155">
        <f t="shared" si="7"/>
        <v>41.774182708901051</v>
      </c>
      <c r="K38" s="70">
        <f>IF(ROUND(J38-'[5]Revenue summary'!$Q$17,2)&lt;&gt;0,1,0)</f>
        <v>0</v>
      </c>
    </row>
    <row r="39" spans="1:11" ht="13.5" thickBot="1">
      <c r="D39" s="144" t="s">
        <v>502</v>
      </c>
      <c r="E39" s="161">
        <f>'[5]Revenue summary'!G18</f>
        <v>3.3631734109413801E-2</v>
      </c>
      <c r="F39" s="161">
        <f>'[5]Revenue summary'!H18</f>
        <v>-5.6176079177403755E-2</v>
      </c>
      <c r="G39" s="161">
        <f>'[5]Revenue summary'!I18</f>
        <v>-5.6176079177403755E-2</v>
      </c>
      <c r="H39" s="161">
        <f>'[5]Revenue summary'!J18</f>
        <v>-5.6176079177403755E-2</v>
      </c>
      <c r="I39" s="161">
        <f>'[5]Revenue summary'!K18</f>
        <v>-5.6176079177403755E-2</v>
      </c>
      <c r="J39" s="162">
        <f t="array" ref="J39">PRODUCT(1+E39:I39)-1</f>
        <v>-0.17978113275770957</v>
      </c>
    </row>
    <row r="41" spans="1:11">
      <c r="A41" s="70">
        <f>IF(SUM(E41:K41)&lt;&gt;0,1,0)</f>
        <v>0</v>
      </c>
      <c r="K41" s="70">
        <f>IF(SUM(K13:K39)&lt;&gt;0,1,0)</f>
        <v>0</v>
      </c>
    </row>
    <row r="43" spans="1:11" s="107" customFormat="1">
      <c r="B43" s="107" t="s">
        <v>32</v>
      </c>
    </row>
  </sheetData>
  <conditionalFormatting sqref="B2">
    <cfRule type="cellIs" dxfId="19" priority="1" operator="notEqual">
      <formula>"No Errors Found"</formula>
    </cfRule>
  </conditionalFormatting>
  <hyperlinks>
    <hyperlink ref="B3:D3" location="Cover!A1" display="Go to Cover Sheet" xr:uid="{22626249-442A-4FB0-BFA0-609957E6519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45B4A-9193-4063-B852-BC5DAA7DCA23}">
  <sheetPr codeName="Sheet20"/>
  <dimension ref="A1:E10"/>
  <sheetViews>
    <sheetView showGridLines="0" workbookViewId="0">
      <pane xSplit="1" ySplit="4" topLeftCell="B5" activePane="bottomRight" state="frozen"/>
      <selection activeCell="B5" sqref="B5"/>
      <selection pane="topRight" activeCell="B5" sqref="B5"/>
      <selection pane="bottomLeft" activeCell="B5" sqref="B5"/>
      <selection pane="bottomRight" activeCell="K20" sqref="K20"/>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IF(SUM($A6:$A10)&gt;0,1,0)</f>
        <v>0</v>
      </c>
      <c r="B1" s="104" t="s">
        <v>402</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492</v>
      </c>
    </row>
    <row r="8" spans="1:5">
      <c r="D8" s="160" t="s">
        <v>499</v>
      </c>
    </row>
    <row r="10" spans="1:5" s="107" customFormat="1">
      <c r="B10" s="107" t="s">
        <v>32</v>
      </c>
    </row>
  </sheetData>
  <conditionalFormatting sqref="B2">
    <cfRule type="cellIs" dxfId="18" priority="1" operator="notEqual">
      <formula>"No Errors Found"</formula>
    </cfRule>
  </conditionalFormatting>
  <hyperlinks>
    <hyperlink ref="B3:D3" location="Cover!A1" display="Go to Cover Sheet" xr:uid="{413320C5-554B-470D-B79A-AC353D275C7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47AD2-1475-48F4-A553-14EAAE31E63C}">
  <sheetPr codeName="Sheet21"/>
  <dimension ref="A1:H19"/>
  <sheetViews>
    <sheetView showGridLines="0" workbookViewId="0">
      <pane xSplit="1" ySplit="4" topLeftCell="B5" activePane="bottomRight" state="frozen"/>
      <selection activeCell="B5" sqref="B5"/>
      <selection pane="topRight" activeCell="B5" sqref="B5"/>
      <selection pane="bottomLeft" activeCell="B5" sqref="B5"/>
      <selection pane="bottomRight" activeCell="D10" sqref="D10"/>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8" ht="21">
      <c r="A1" s="65">
        <f>IF(SUM($A6:$A19)&gt;0,1,0)</f>
        <v>0</v>
      </c>
      <c r="B1" s="104" t="s">
        <v>403</v>
      </c>
    </row>
    <row r="2" spans="1:8" s="94" customFormat="1" ht="11.25">
      <c r="B2" s="95" t="str">
        <f>Title_Msg</f>
        <v>No Errors Found</v>
      </c>
    </row>
    <row r="3" spans="1:8" s="94" customFormat="1">
      <c r="B3" s="96" t="s">
        <v>51</v>
      </c>
      <c r="C3" s="96"/>
      <c r="D3" s="96"/>
      <c r="E3" s="97"/>
    </row>
    <row r="4" spans="1:8" s="94" customFormat="1">
      <c r="B4" s="98" t="str">
        <f>Model_Name</f>
        <v>Power and Water Corporation (PWC) - Revised Regulatory Proposal Tables and Charts</v>
      </c>
    </row>
    <row r="6" spans="1:8" s="107" customFormat="1">
      <c r="B6" s="107" t="s">
        <v>646</v>
      </c>
    </row>
    <row r="7" spans="1:8" ht="13.5" thickBot="1"/>
    <row r="8" spans="1:8" ht="26.25" customHeight="1" thickBot="1">
      <c r="D8" s="359" t="s">
        <v>641</v>
      </c>
      <c r="E8" s="361" t="s">
        <v>645</v>
      </c>
      <c r="F8" s="362"/>
      <c r="G8" s="361" t="s">
        <v>642</v>
      </c>
      <c r="H8" s="362"/>
    </row>
    <row r="9" spans="1:8" ht="13.5" thickBot="1">
      <c r="D9" s="360"/>
      <c r="E9" s="143" t="s">
        <v>643</v>
      </c>
      <c r="F9" s="143" t="s">
        <v>644</v>
      </c>
      <c r="G9" s="143" t="s">
        <v>209</v>
      </c>
      <c r="H9" s="143" t="s">
        <v>265</v>
      </c>
    </row>
    <row r="10" spans="1:8" ht="26.25" thickBot="1">
      <c r="D10" s="144" t="str">
        <f>TSS!D137</f>
        <v>Small Residential - average energy - Accumulation Meter (8500 kWh pa)</v>
      </c>
      <c r="E10" s="195">
        <f>TSS!E137</f>
        <v>1093.39635</v>
      </c>
      <c r="F10" s="195">
        <f>TSS!F137</f>
        <v>874.75325264873788</v>
      </c>
      <c r="G10" s="196">
        <f>F10-E10</f>
        <v>-218.6430973512621</v>
      </c>
      <c r="H10" s="197">
        <f>G10/E10</f>
        <v>-0.19996691716710241</v>
      </c>
    </row>
    <row r="11" spans="1:8" s="202" customFormat="1" ht="26.25" thickBot="1">
      <c r="D11" s="204" t="str">
        <f>TSS!D138</f>
        <v>Small Residential - average energy - Smart Meter (8500 kWh pa)</v>
      </c>
      <c r="E11" s="195">
        <f>TSS!E138</f>
        <v>1093.39635</v>
      </c>
      <c r="F11" s="195">
        <f>TSS!F138</f>
        <v>1022.0740229603402</v>
      </c>
      <c r="G11" s="196">
        <f t="shared" ref="G11:G17" si="0">F11-E11</f>
        <v>-71.32232703965974</v>
      </c>
      <c r="H11" s="197">
        <f t="shared" ref="H11:H17" si="1">G11/E11</f>
        <v>-6.5230076028385986E-2</v>
      </c>
    </row>
    <row r="12" spans="1:8" s="202" customFormat="1" ht="26.25" thickBot="1">
      <c r="D12" s="204" t="str">
        <f>TSS!D139</f>
        <v>Large Residential Accumulation Meter (15,000 kWh pa)</v>
      </c>
      <c r="E12" s="195">
        <f>TSS!E139</f>
        <v>1807.5513500000002</v>
      </c>
      <c r="F12" s="195">
        <f>TSS!F139</f>
        <v>1318.283567832874</v>
      </c>
      <c r="G12" s="196">
        <f t="shared" si="0"/>
        <v>-489.26778216712614</v>
      </c>
      <c r="H12" s="197">
        <f t="shared" si="1"/>
        <v>-0.27067987980929342</v>
      </c>
    </row>
    <row r="13" spans="1:8" s="202" customFormat="1" ht="26.25" thickBot="1">
      <c r="D13" s="204" t="str">
        <f>TSS!D140</f>
        <v>Large Residential Smart Meter (15,000 kWh pa)</v>
      </c>
      <c r="E13" s="195">
        <f>TSS!E140</f>
        <v>1807.5513500000002</v>
      </c>
      <c r="F13" s="195">
        <f>TSS!F140</f>
        <v>1380.199515441584</v>
      </c>
      <c r="G13" s="196">
        <f t="shared" si="0"/>
        <v>-427.35183455841616</v>
      </c>
      <c r="H13" s="197">
        <f t="shared" si="1"/>
        <v>-0.23642583352247012</v>
      </c>
    </row>
    <row r="14" spans="1:8" s="202" customFormat="1" ht="26.25" thickBot="1">
      <c r="D14" s="204" t="str">
        <f>TSS!D141</f>
        <v>Non-Residential Accumulation Meter (30,000 kWh pa)</v>
      </c>
      <c r="E14" s="195">
        <f>TSS!E141</f>
        <v>3407.0146999999997</v>
      </c>
      <c r="F14" s="195">
        <f>TSS!F141</f>
        <v>3424.7560712540985</v>
      </c>
      <c r="G14" s="196">
        <f t="shared" si="0"/>
        <v>17.741371254098794</v>
      </c>
      <c r="H14" s="197">
        <f t="shared" si="1"/>
        <v>5.2073069288778809E-3</v>
      </c>
    </row>
    <row r="15" spans="1:8" s="202" customFormat="1" ht="26.25" thickBot="1">
      <c r="D15" s="204" t="str">
        <f>TSS!D142</f>
        <v>Smart Meter (30,000 kWh pa) (non-residential)</v>
      </c>
      <c r="E15" s="195">
        <f>TSS!E142</f>
        <v>3407.0146999999997</v>
      </c>
      <c r="F15" s="195">
        <f>TSS!F142</f>
        <v>2342.0741703170925</v>
      </c>
      <c r="G15" s="196">
        <f t="shared" si="0"/>
        <v>-1064.9405296829073</v>
      </c>
      <c r="H15" s="197">
        <f t="shared" si="1"/>
        <v>-0.31257291894951533</v>
      </c>
    </row>
    <row r="16" spans="1:8" s="202" customFormat="1" ht="13.5" thickBot="1">
      <c r="D16" s="204" t="str">
        <f>TSS!D143</f>
        <v>Industrial (1,000,000 kWh pa - LV)</v>
      </c>
      <c r="E16" s="195">
        <f>TSS!E143</f>
        <v>90546.677560000011</v>
      </c>
      <c r="F16" s="195">
        <f>TSS!F143</f>
        <v>92579.408631049664</v>
      </c>
      <c r="G16" s="196">
        <f t="shared" si="0"/>
        <v>2032.7310710496531</v>
      </c>
      <c r="H16" s="197">
        <f t="shared" si="1"/>
        <v>2.244953791598461E-2</v>
      </c>
    </row>
    <row r="17" spans="2:8" s="202" customFormat="1" ht="26.25" thickBot="1">
      <c r="D17" s="204" t="str">
        <f>TSS!D144</f>
        <v>Large Industrial (6,000,000 kWh pa - HV)</v>
      </c>
      <c r="E17" s="195">
        <f>TSS!E144</f>
        <v>290369.31008000002</v>
      </c>
      <c r="F17" s="195">
        <f>TSS!F144</f>
        <v>271783.36093104962</v>
      </c>
      <c r="G17" s="196">
        <f t="shared" si="0"/>
        <v>-18585.9491489504</v>
      </c>
      <c r="H17" s="197">
        <f t="shared" si="1"/>
        <v>-6.4007966764220922E-2</v>
      </c>
    </row>
    <row r="19" spans="2:8" s="107" customFormat="1">
      <c r="B19" s="107" t="s">
        <v>32</v>
      </c>
    </row>
  </sheetData>
  <mergeCells count="3">
    <mergeCell ref="D8:D9"/>
    <mergeCell ref="E8:F8"/>
    <mergeCell ref="G8:H8"/>
  </mergeCells>
  <conditionalFormatting sqref="B2">
    <cfRule type="cellIs" dxfId="17" priority="1" operator="notEqual">
      <formula>"No Errors Found"</formula>
    </cfRule>
  </conditionalFormatting>
  <hyperlinks>
    <hyperlink ref="B3:D3" location="Cover!A1" display="Go to Cover Sheet" xr:uid="{0113D9B5-E9FA-49A2-AFA8-B5F6FF122A5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O47"/>
  <sheetViews>
    <sheetView showGridLines="0" zoomScaleNormal="100" workbookViewId="0">
      <pane xSplit="1" ySplit="4" topLeftCell="B11" activePane="bottomRight" state="frozen"/>
      <selection activeCell="F202" sqref="F202"/>
      <selection pane="topRight" activeCell="F202" sqref="F202"/>
      <selection pane="bottomLeft" activeCell="F202" sqref="F202"/>
      <selection pane="bottomRight" activeCell="E35" sqref="E35"/>
    </sheetView>
  </sheetViews>
  <sheetFormatPr defaultColWidth="0" defaultRowHeight="11.25"/>
  <cols>
    <col min="1" max="3" width="2.83203125" style="7" customWidth="1"/>
    <col min="4" max="4" width="43.83203125" style="7" customWidth="1"/>
    <col min="5" max="9" width="10.83203125" style="7" customWidth="1"/>
    <col min="10" max="15" width="10.83203125" style="7" hidden="1" customWidth="1"/>
    <col min="16" max="16384" width="9.1640625" style="7" hidden="1"/>
  </cols>
  <sheetData>
    <row r="1" spans="2:6" ht="19.5">
      <c r="B1" s="5" t="s">
        <v>49</v>
      </c>
    </row>
    <row r="2" spans="2:6">
      <c r="B2" s="18" t="str">
        <f>Title_Msg</f>
        <v>No Errors Found</v>
      </c>
    </row>
    <row r="3" spans="2:6" ht="12.75">
      <c r="B3" s="55" t="s">
        <v>51</v>
      </c>
      <c r="C3" s="55"/>
      <c r="D3" s="55"/>
      <c r="E3" s="16"/>
    </row>
    <row r="4" spans="2:6" ht="12.75">
      <c r="B4" s="46" t="str">
        <f>Model_Name</f>
        <v>Power and Water Corporation (PWC) - Revised Regulatory Proposal Tables and Charts</v>
      </c>
      <c r="F4" s="49"/>
    </row>
    <row r="6" spans="2:6" s="107" customFormat="1" ht="12.75">
      <c r="B6" s="107" t="str">
        <f>B1</f>
        <v>Table of Contents</v>
      </c>
    </row>
    <row r="7" spans="2:6" s="6" customFormat="1" ht="4.5" customHeight="1"/>
    <row r="8" spans="2:6" s="108" customFormat="1" ht="15">
      <c r="C8" s="108" t="s">
        <v>153</v>
      </c>
    </row>
    <row r="9" spans="2:6" s="6" customFormat="1" ht="4.5" customHeight="1"/>
    <row r="10" spans="2:6" s="6" customFormat="1" ht="11.25" customHeight="1">
      <c r="D10" s="49" t="s">
        <v>248</v>
      </c>
    </row>
    <row r="11" spans="2:6" s="6" customFormat="1" ht="11.25" customHeight="1">
      <c r="D11" s="49" t="str">
        <f>TOC!B1</f>
        <v>Table of Contents</v>
      </c>
    </row>
    <row r="12" spans="2:6" s="6" customFormat="1" ht="11.25" customHeight="1">
      <c r="D12" s="49" t="str">
        <f>Format!B1</f>
        <v>Corporate Chart Formats</v>
      </c>
    </row>
    <row r="13" spans="2:6" s="6" customFormat="1" ht="11.25" customHeight="1">
      <c r="D13" s="49" t="str">
        <f>Input_Inflation!B1</f>
        <v>CPI Assumptions and Associated Indexes</v>
      </c>
    </row>
    <row r="14" spans="2:6" s="6" customFormat="1" ht="11.25" customHeight="1">
      <c r="D14" s="49"/>
    </row>
    <row r="15" spans="2:6" s="108" customFormat="1" ht="15">
      <c r="C15" s="108" t="str">
        <f>'Charts &amp; Tables-&gt;'!B1</f>
        <v>Charts &amp; Tables-&gt;</v>
      </c>
    </row>
    <row r="16" spans="2:6" s="6" customFormat="1" ht="11.25" customHeight="1"/>
    <row r="17" spans="4:4" s="6" customFormat="1" ht="11.25" customHeight="1">
      <c r="D17" s="49" t="str">
        <f>'0'!B1</f>
        <v>Executive Summary</v>
      </c>
    </row>
    <row r="18" spans="4:4" s="6" customFormat="1" ht="11.25" customHeight="1">
      <c r="D18" s="49" t="str">
        <f>'1'!B1</f>
        <v xml:space="preserve">1. About this Revised Regulatory Proposal </v>
      </c>
    </row>
    <row r="19" spans="4:4" s="6" customFormat="1" ht="11.25" customHeight="1">
      <c r="D19" s="49" t="str">
        <f>'2'!B1</f>
        <v>2. Next steps and stakeholders' feedback</v>
      </c>
    </row>
    <row r="20" spans="4:4" s="6" customFormat="1" ht="11.25" customHeight="1">
      <c r="D20" s="49" t="str">
        <f>'3'!B1</f>
        <v>3. SCS capex</v>
      </c>
    </row>
    <row r="21" spans="4:4" s="6" customFormat="1" ht="11.25" customHeight="1">
      <c r="D21" s="49" t="str">
        <f>'4'!B1</f>
        <v>4. SCS opex</v>
      </c>
    </row>
    <row r="22" spans="4:4" s="6" customFormat="1" ht="11.25" customHeight="1">
      <c r="D22" s="49" t="str">
        <f>'5'!B1</f>
        <v>5. Regulatory asset base and depreciation</v>
      </c>
    </row>
    <row r="23" spans="4:4" s="6" customFormat="1" ht="11.25" customHeight="1">
      <c r="D23" s="49" t="str">
        <f>'6'!B1</f>
        <v>6. Rate of return, inflation and debt and equity raising costs</v>
      </c>
    </row>
    <row r="24" spans="4:4" s="6" customFormat="1" ht="11.25" customHeight="1">
      <c r="D24" s="49" t="str">
        <f>'7'!B1</f>
        <v>7. Estimated cost of corporate income tax</v>
      </c>
    </row>
    <row r="25" spans="4:4" s="6" customFormat="1" ht="11.25" customHeight="1">
      <c r="D25" s="49" t="str">
        <f>'8'!B1</f>
        <v>8. Incentive schemes</v>
      </c>
    </row>
    <row r="26" spans="4:4" s="6" customFormat="1" ht="11.25" customHeight="1">
      <c r="D26" s="49" t="str">
        <f>'9'!B1</f>
        <v>9. Pass through events</v>
      </c>
    </row>
    <row r="27" spans="4:4" s="6" customFormat="1" ht="11.25" customHeight="1">
      <c r="D27" s="49" t="str">
        <f>'10'!B1</f>
        <v>10. Annual revenue requirements, X-factors</v>
      </c>
    </row>
    <row r="28" spans="4:4" s="6" customFormat="1" ht="11.25" customHeight="1">
      <c r="D28" s="49" t="str">
        <f>'11'!B1</f>
        <v>11. ACS metering services</v>
      </c>
    </row>
    <row r="29" spans="4:4" s="6" customFormat="1" ht="11.25" customHeight="1">
      <c r="D29" s="49" t="str">
        <f>'12'!B1</f>
        <v>12. ACS fee-based and quoted services</v>
      </c>
    </row>
    <row r="30" spans="4:4" s="6" customFormat="1" ht="11.25" customHeight="1">
      <c r="D30" s="49" t="str">
        <f>'13'!B1</f>
        <v>13. SCS and ACS metering indicative prices and bill impacts</v>
      </c>
    </row>
    <row r="31" spans="4:4" s="6" customFormat="1" ht="11.25" customHeight="1">
      <c r="D31" s="49" t="str">
        <f>'14'!B1</f>
        <v>14. Connection Policy</v>
      </c>
    </row>
    <row r="32" spans="4:4" s="6" customFormat="1" ht="11.25" customHeight="1">
      <c r="D32" s="49" t="str">
        <f>'15'!B1</f>
        <v>15. Confidentiality</v>
      </c>
    </row>
    <row r="33" spans="2:5" s="6" customFormat="1" ht="11.25" customHeight="1">
      <c r="D33" s="49" t="str">
        <f>'16'!B1</f>
        <v>16. Abbreviations</v>
      </c>
    </row>
    <row r="34" spans="2:5" s="6" customFormat="1" ht="11.25" customHeight="1">
      <c r="D34" s="49" t="str">
        <f>CUSTOMER_O!B1</f>
        <v>Customer Overview</v>
      </c>
    </row>
    <row r="35" spans="2:5" s="352" customFormat="1" ht="11.25" customHeight="1">
      <c r="D35" s="325" t="str">
        <f>CAPEX_O!B1</f>
        <v>Capex overview</v>
      </c>
      <c r="E35" s="353" t="s">
        <v>1024</v>
      </c>
    </row>
    <row r="36" spans="2:5" s="6" customFormat="1" ht="11.25" customHeight="1">
      <c r="D36" s="49" t="str">
        <f>OPEX_A!B1</f>
        <v>Opex Base Year Attachment</v>
      </c>
    </row>
    <row r="37" spans="2:5" s="6" customFormat="1" ht="11.25" customHeight="1">
      <c r="D37" s="49" t="str">
        <f>ROD_A!B1</f>
        <v>Return on Debt Transition Attachment</v>
      </c>
    </row>
    <row r="38" spans="2:5" s="6" customFormat="1" ht="11.25" customHeight="1">
      <c r="D38" s="49" t="str">
        <f>TSS!B1</f>
        <v>Tariff Structure Statement</v>
      </c>
    </row>
    <row r="39" spans="2:5" s="6" customFormat="1" ht="11.25" customHeight="1">
      <c r="D39" s="49" t="str">
        <f>TSS_E!B1</f>
        <v>Tariff Structure Statement Explanatory Statement</v>
      </c>
    </row>
    <row r="40" spans="2:5" s="6" customFormat="1" ht="11.25" customHeight="1">
      <c r="D40" s="49" t="str">
        <f>TSS_O!B1</f>
        <v>Tariff Structure Statement Overview</v>
      </c>
    </row>
    <row r="41" spans="2:5" s="6" customFormat="1" ht="11.25" customHeight="1"/>
    <row r="42" spans="2:5" s="108" customFormat="1" ht="15">
      <c r="C42" s="108" t="s">
        <v>50</v>
      </c>
    </row>
    <row r="43" spans="2:5" s="6" customFormat="1" ht="4.5" customHeight="1"/>
    <row r="44" spans="2:5">
      <c r="D44" s="49" t="str">
        <f>Lookup!B1</f>
        <v>Model Lookups</v>
      </c>
    </row>
    <row r="45" spans="2:5">
      <c r="D45" s="49" t="str">
        <f>Checks!B1</f>
        <v>Checks</v>
      </c>
    </row>
    <row r="46" spans="2:5" s="6" customFormat="1" ht="4.5" customHeight="1"/>
    <row r="47" spans="2:5" s="107" customFormat="1" ht="12.75">
      <c r="B47" s="107" t="s">
        <v>32</v>
      </c>
    </row>
  </sheetData>
  <conditionalFormatting sqref="B2">
    <cfRule type="cellIs" dxfId="33" priority="1" operator="notEqual">
      <formula>"No Errors Found"</formula>
    </cfRule>
  </conditionalFormatting>
  <hyperlinks>
    <hyperlink ref="B3:D3" location="Cover!A1" display="Go to Cover Sheet" xr:uid="{00000000-0004-0000-0100-000000000000}"/>
    <hyperlink ref="C8" location="SC_General!A1" display="SC_General!A1" xr:uid="{00000000-0004-0000-0100-000001000000}"/>
    <hyperlink ref="D10" location="'Cover'!$A$1" tooltip="Go To Cover" display="Cover" xr:uid="{00000000-0004-0000-0100-000002000000}"/>
    <hyperlink ref="D11" location="'TOC'!$A$1" tooltip="Go To Table of Contents" display="='TOC'!B1" xr:uid="{00000000-0004-0000-0100-000003000000}"/>
    <hyperlink ref="D12" location="'Format'!$A$1" tooltip="Go To Corporate Chart Formats" display="='Format'!B1" xr:uid="{00000000-0004-0000-0100-000004000000}"/>
    <hyperlink ref="D13" location="'Input_Inflation'!$A$1" tooltip="Go To CPI Assumptions and Associated Indexes" display="='Input_Inflation'!B1" xr:uid="{00000000-0004-0000-0100-000005000000}"/>
    <hyperlink ref="C15" location="'Charts &amp; Tables-&gt;'!$A$1" tooltip="Go To Charts &amp; Tables-&gt;" display="='Charts &amp; Tables-&gt;'!B1" xr:uid="{00000000-0004-0000-0100-000009000000}"/>
    <hyperlink ref="D17" location="'0'!A1" tooltip="Go To 0. Overview" display="'0'!A1" xr:uid="{00000000-0004-0000-0100-00000A000000}"/>
    <hyperlink ref="D21" location="'4'!A1" tooltip="Go To 5. What PWC has delivered" display="'4'!A1" xr:uid="{00000000-0004-0000-0100-00000B000000}"/>
    <hyperlink ref="D25" location="'8'!A1" tooltip="Go To 9. Demand forecasts" display="'8'!A1" xr:uid="{00000000-0004-0000-0100-00000C000000}"/>
    <hyperlink ref="D26" location="'9'!A1" tooltip="Go To 10. Capex forecasts" display="'9'!A1" xr:uid="{00000000-0004-0000-0100-00000D000000}"/>
    <hyperlink ref="D27" location="'10'!A1" tooltip="Go To 11. Opex forecasts" display="'10'!A1" xr:uid="{00000000-0004-0000-0100-00000E000000}"/>
    <hyperlink ref="D28" location="'11'!A1" tooltip="Go To 12. Regulatory Asset Base and Depreciation " display="'11'!A1" xr:uid="{00000000-0004-0000-0100-00000F000000}"/>
    <hyperlink ref="D29" location="'12'!A1" tooltip="Go To 13. Rate of return, inflation and debt and equity raising costs " display="'12'!A1" xr:uid="{00000000-0004-0000-0100-000010000000}"/>
    <hyperlink ref="D30" location="'13'!A1" tooltip="Go To 14. Estimated cost of corporate income tax " display="'13'!A1" xr:uid="{00000000-0004-0000-0100-000011000000}"/>
    <hyperlink ref="D33" location="'16'!A1" tooltip="Go To 17. Annual revenue requirements, X-factors " display="'16'!A1" xr:uid="{00000000-0004-0000-0100-000012000000}"/>
    <hyperlink ref="D44" location="'Lookup'!$A$1" tooltip="Go To Model Lookups" display="='Lookup'!B1" xr:uid="{00000000-0004-0000-0100-000014000000}"/>
    <hyperlink ref="D45" location="'Checks'!$A$1" tooltip="Go To Checks" display="='Checks'!B1" xr:uid="{00000000-0004-0000-0100-000015000000}"/>
    <hyperlink ref="D18" location="'1'!A1" display="'1'!A1" xr:uid="{00000000-0004-0000-0100-000016000000}"/>
    <hyperlink ref="F4" location="'1'!A1" display="'1'!A1" xr:uid="{00000000-0004-0000-0100-000017000000}"/>
    <hyperlink ref="D19" location="'2'!A1" display="'2'!A1" xr:uid="{00000000-0004-0000-0100-000019000000}"/>
    <hyperlink ref="D20" location="'3'!A1" display="'3'!A1" xr:uid="{00000000-0004-0000-0100-00001A000000}"/>
    <hyperlink ref="D22" location="'5'!A1" display="'5'!A1" xr:uid="{00000000-0004-0000-0100-00001B000000}"/>
    <hyperlink ref="D23" location="'6'!A1" display="'6'!A1" xr:uid="{00000000-0004-0000-0100-00001C000000}"/>
    <hyperlink ref="D24" location="'7'!A1" display="'7'!A1" xr:uid="{00000000-0004-0000-0100-00001D000000}"/>
    <hyperlink ref="D31" location="'14'!A1" display="'14'!A1" xr:uid="{00000000-0004-0000-0100-00001E000000}"/>
    <hyperlink ref="D32" location="'15'!A1" display="'15'!A1" xr:uid="{00000000-0004-0000-0100-00001F000000}"/>
    <hyperlink ref="D35" location="CAPEX_O!A1" display="CAPEX_O!A1" xr:uid="{9CA46DDC-117B-4E73-864F-D938FE2DDDF0}"/>
    <hyperlink ref="D36" location="OPEX_O!A1" display="OPEX_O!A1" xr:uid="{0DC1E30D-1A00-457F-8B39-665ECB7FBECE}"/>
    <hyperlink ref="D34" location="CUSTOMER_O!A1" display="CUSTOMER_O!A1" xr:uid="{3BA34849-08C2-424F-82AD-D5A779D655BF}"/>
    <hyperlink ref="D37" location="ROD_A!A1" display="ROD_A!A1" xr:uid="{13F4B5D0-8526-4505-A17F-4A6C1C86EB87}"/>
    <hyperlink ref="D38" location="TSS!A1" display="TSS!A1" xr:uid="{836E8165-8877-43FF-B248-C1490DA256CB}"/>
    <hyperlink ref="D39" location="TSS!A1" display="TSS!A1" xr:uid="{D9219C04-7871-4B0E-81EF-A1C7F63A1750}"/>
    <hyperlink ref="D40" location="TSS_O!A1" display="TSS_O!A1" xr:uid="{098478FE-407A-4B68-B874-A4CC92E8FBE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7497-CC34-4C3F-B135-13FA10A6A0D3}">
  <sheetPr codeName="Sheet22"/>
  <dimension ref="A1:E8"/>
  <sheetViews>
    <sheetView showGridLines="0" workbookViewId="0">
      <pane xSplit="1" ySplit="4" topLeftCell="B5" activePane="bottomRight" state="frozen"/>
      <selection activeCell="B5" sqref="B5"/>
      <selection pane="topRight" activeCell="B5" sqref="B5"/>
      <selection pane="bottomLeft" activeCell="B5" sqref="B5"/>
      <selection pane="bottomRight" activeCell="T34" sqref="T34"/>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IF(SUM($A6:$A8)&gt;0,1,0)</f>
        <v>0</v>
      </c>
      <c r="B1" s="104" t="s">
        <v>404</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114</v>
      </c>
    </row>
    <row r="8" spans="1:5" s="107" customFormat="1">
      <c r="B8" s="107" t="s">
        <v>32</v>
      </c>
    </row>
  </sheetData>
  <conditionalFormatting sqref="B2">
    <cfRule type="cellIs" dxfId="16" priority="1" operator="notEqual">
      <formula>"No Errors Found"</formula>
    </cfRule>
  </conditionalFormatting>
  <hyperlinks>
    <hyperlink ref="B3:D3" location="Cover!A1" display="Go to Cover Sheet" xr:uid="{12E1A06D-EBEA-4C54-806E-64C729F6D50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743D8-F39D-416F-B862-5390D24583A1}">
  <sheetPr codeName="Sheet23"/>
  <dimension ref="A1:E8"/>
  <sheetViews>
    <sheetView showGridLines="0" workbookViewId="0">
      <pane xSplit="1" ySplit="4" topLeftCell="B5" activePane="bottomRight" state="frozen"/>
      <selection activeCell="B5" sqref="B5"/>
      <selection pane="topRight" activeCell="B5" sqref="B5"/>
      <selection pane="bottomLeft" activeCell="B5" sqref="B5"/>
      <selection pane="bottomRight" activeCell="B2" sqref="B2"/>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IF(SUM($A6:$A8)&gt;0,1,0)</f>
        <v>0</v>
      </c>
      <c r="B1" s="104" t="s">
        <v>405</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114</v>
      </c>
    </row>
    <row r="8" spans="1:5" s="107" customFormat="1">
      <c r="B8" s="107" t="s">
        <v>32</v>
      </c>
    </row>
  </sheetData>
  <conditionalFormatting sqref="B2">
    <cfRule type="cellIs" dxfId="15" priority="1" operator="notEqual">
      <formula>"No Errors Found"</formula>
    </cfRule>
  </conditionalFormatting>
  <hyperlinks>
    <hyperlink ref="B3:D3" location="Cover!A1" display="Go to Cover Sheet" xr:uid="{FF58521A-FBB9-4276-9409-A053B8F023C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05D1-0250-4F71-9DB5-CEF4E76BFDC2}">
  <sheetPr codeName="Sheet24"/>
  <dimension ref="A1:E10"/>
  <sheetViews>
    <sheetView showGridLines="0" workbookViewId="0">
      <pane xSplit="1" ySplit="4" topLeftCell="B5" activePane="bottomRight" state="frozen"/>
      <selection activeCell="B5" sqref="B5"/>
      <selection pane="topRight" activeCell="B5" sqref="B5"/>
      <selection pane="bottomLeft" activeCell="B5" sqref="B5"/>
      <selection pane="bottomRight" activeCell="B2" sqref="B2"/>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IF(SUM($A6:$A10)&gt;0,1,0)</f>
        <v>0</v>
      </c>
      <c r="B1" s="104" t="s">
        <v>990</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506</v>
      </c>
    </row>
    <row r="8" spans="1:5">
      <c r="D8" s="160" t="s">
        <v>499</v>
      </c>
    </row>
    <row r="10" spans="1:5" s="107" customFormat="1">
      <c r="B10" s="107" t="s">
        <v>32</v>
      </c>
    </row>
  </sheetData>
  <conditionalFormatting sqref="B2">
    <cfRule type="cellIs" dxfId="14" priority="1" operator="notEqual">
      <formula>"No Errors Found"</formula>
    </cfRule>
  </conditionalFormatting>
  <hyperlinks>
    <hyperlink ref="B3:D3" location="Cover!A1" display="Go to Cover Sheet" xr:uid="{CC5D4DB3-FC0B-4292-8E30-16332496D5A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AB108"/>
  <sheetViews>
    <sheetView showGridLines="0" workbookViewId="0">
      <pane xSplit="1" ySplit="4" topLeftCell="D50" activePane="bottomRight" state="frozen"/>
      <selection activeCell="B5" sqref="B5"/>
      <selection pane="topRight" activeCell="B5" sqref="B5"/>
      <selection pane="bottomLeft" activeCell="B5" sqref="B5"/>
      <selection pane="bottomRight" activeCell="M62" sqref="M62"/>
    </sheetView>
  </sheetViews>
  <sheetFormatPr defaultColWidth="9.1640625" defaultRowHeight="12.75"/>
  <cols>
    <col min="1" max="3" width="4.1640625" style="105" customWidth="1"/>
    <col min="4" max="4" width="35.83203125" style="105" customWidth="1"/>
    <col min="5" max="9" width="14.5" style="105" customWidth="1"/>
    <col min="10" max="10" width="14.5" style="126" customWidth="1"/>
    <col min="11" max="11" width="40.83203125" style="105" customWidth="1"/>
    <col min="12" max="16" width="14.5" style="105" customWidth="1"/>
    <col min="17" max="24" width="12.33203125" style="105" customWidth="1"/>
    <col min="25" max="16384" width="9.1640625" style="105"/>
  </cols>
  <sheetData>
    <row r="1" spans="1:19" ht="21">
      <c r="A1" s="65">
        <f>IF(SUM($A47:$A86)&gt;0,1,0)</f>
        <v>0</v>
      </c>
      <c r="B1" s="104" t="s">
        <v>350</v>
      </c>
    </row>
    <row r="2" spans="1:19" s="94" customFormat="1" ht="11.25">
      <c r="B2" s="95" t="str">
        <f>Title_Msg</f>
        <v>No Errors Found</v>
      </c>
      <c r="J2" s="127"/>
    </row>
    <row r="3" spans="1:19" s="94" customFormat="1">
      <c r="B3" s="96" t="s">
        <v>51</v>
      </c>
      <c r="C3" s="96"/>
      <c r="D3" s="96"/>
      <c r="E3" s="97"/>
      <c r="J3" s="127"/>
    </row>
    <row r="4" spans="1:19" s="94" customFormat="1">
      <c r="B4" s="98" t="str">
        <f>Model_Name</f>
        <v>Power and Water Corporation (PWC) - Revised Regulatory Proposal Tables and Charts</v>
      </c>
      <c r="J4" s="127"/>
    </row>
    <row r="6" spans="1:19" s="107" customFormat="1">
      <c r="B6" s="107" t="s">
        <v>372</v>
      </c>
      <c r="J6" s="128"/>
    </row>
    <row r="7" spans="1:19" ht="13.5" thickBot="1">
      <c r="B7" s="123"/>
    </row>
    <row r="8" spans="1:19" ht="13.5" thickBot="1">
      <c r="B8" s="123"/>
      <c r="K8" s="330" t="s">
        <v>373</v>
      </c>
      <c r="L8" s="331" t="s">
        <v>252</v>
      </c>
      <c r="M8" s="331" t="s">
        <v>253</v>
      </c>
      <c r="N8" s="331" t="s">
        <v>254</v>
      </c>
      <c r="O8" s="331" t="s">
        <v>255</v>
      </c>
      <c r="P8" s="331" t="s">
        <v>204</v>
      </c>
      <c r="Q8" s="348" t="s">
        <v>205</v>
      </c>
      <c r="R8" s="348" t="s">
        <v>206</v>
      </c>
      <c r="S8" s="348" t="s">
        <v>207</v>
      </c>
    </row>
    <row r="9" spans="1:19" ht="13.5" thickBot="1">
      <c r="B9" s="123"/>
      <c r="K9" s="332" t="s">
        <v>263</v>
      </c>
      <c r="L9" s="337">
        <v>0.51973485989755952</v>
      </c>
      <c r="M9" s="337">
        <v>0.41668992464415289</v>
      </c>
      <c r="N9" s="337">
        <v>3.6282444878593355E-2</v>
      </c>
      <c r="O9" s="337">
        <v>0.18460441910192449</v>
      </c>
      <c r="P9" s="337">
        <v>0.14311270125223613</v>
      </c>
      <c r="Q9" s="337">
        <v>1.3062409288824383E-2</v>
      </c>
      <c r="R9" s="337">
        <v>3.2267358110054739E-2</v>
      </c>
      <c r="S9" s="337">
        <v>0.163443</v>
      </c>
    </row>
    <row r="10" spans="1:19" ht="13.5" thickBot="1">
      <c r="B10" s="123"/>
      <c r="K10" s="332" t="s">
        <v>374</v>
      </c>
      <c r="L10" s="337">
        <v>33.611481975967969</v>
      </c>
      <c r="M10" s="337">
        <v>23.213075060532685</v>
      </c>
      <c r="N10" s="337">
        <v>48.046370967741964</v>
      </c>
      <c r="O10" s="337">
        <v>16.457434733257664</v>
      </c>
      <c r="P10" s="337">
        <v>9.5970464135021061</v>
      </c>
      <c r="Q10" s="337">
        <v>11.071503680336493</v>
      </c>
      <c r="R10" s="337">
        <v>14.030558482613284</v>
      </c>
      <c r="S10" s="337">
        <v>13.248560000000003</v>
      </c>
    </row>
    <row r="11" spans="1:19" ht="13.5" thickBot="1">
      <c r="B11" s="123"/>
      <c r="K11" s="332" t="s">
        <v>375</v>
      </c>
      <c r="L11" s="337">
        <v>5.4725904107347354</v>
      </c>
      <c r="M11" s="337">
        <v>4.6067814466716488</v>
      </c>
      <c r="N11" s="337">
        <v>4.3401878508308904</v>
      </c>
      <c r="O11" s="337">
        <v>1.7713192340674191</v>
      </c>
      <c r="P11" s="337">
        <v>2.2146997819496854</v>
      </c>
      <c r="Q11" s="337">
        <v>3.6666756998455146</v>
      </c>
      <c r="R11" s="337">
        <v>2.8454143389199249</v>
      </c>
      <c r="S11" s="337">
        <v>2.7149289999999899</v>
      </c>
    </row>
    <row r="12" spans="1:19" ht="13.5" thickBot="1">
      <c r="B12" s="123"/>
      <c r="K12" s="332" t="s">
        <v>376</v>
      </c>
      <c r="L12" s="337">
        <v>2.3435824097247049</v>
      </c>
      <c r="M12" s="337">
        <v>2.9926793557833102</v>
      </c>
      <c r="N12" s="337">
        <v>3.0702445603947028</v>
      </c>
      <c r="O12" s="337">
        <v>1.7899774411859459</v>
      </c>
      <c r="P12" s="337">
        <v>1.5335785146954286</v>
      </c>
      <c r="Q12" s="337">
        <v>1.882997081986755</v>
      </c>
      <c r="R12" s="337">
        <v>1.8278696482314398</v>
      </c>
      <c r="S12" s="337">
        <v>1.8836829999999924</v>
      </c>
    </row>
    <row r="13" spans="1:19">
      <c r="B13" s="123"/>
    </row>
    <row r="14" spans="1:19">
      <c r="B14" s="123"/>
    </row>
    <row r="15" spans="1:19">
      <c r="B15" s="123"/>
    </row>
    <row r="16" spans="1:19">
      <c r="B16" s="123"/>
    </row>
    <row r="17" spans="2:25" ht="13.5" thickBot="1">
      <c r="B17" s="123"/>
    </row>
    <row r="18" spans="2:25" ht="13.5" thickBot="1">
      <c r="B18" s="123"/>
      <c r="K18" s="330" t="s">
        <v>626</v>
      </c>
      <c r="L18" s="331" t="s">
        <v>252</v>
      </c>
      <c r="M18" s="331" t="s">
        <v>253</v>
      </c>
      <c r="N18" s="331" t="s">
        <v>254</v>
      </c>
      <c r="O18" s="331" t="s">
        <v>255</v>
      </c>
      <c r="P18" s="331" t="s">
        <v>204</v>
      </c>
      <c r="Q18" s="348" t="s">
        <v>205</v>
      </c>
      <c r="R18" s="348" t="s">
        <v>206</v>
      </c>
      <c r="S18" s="348" t="s">
        <v>207</v>
      </c>
    </row>
    <row r="19" spans="2:25" ht="13.5" thickBot="1">
      <c r="B19" s="123"/>
      <c r="K19" s="332" t="s">
        <v>263</v>
      </c>
      <c r="L19" s="337">
        <v>63.631515516721905</v>
      </c>
      <c r="M19" s="337">
        <v>10.277979346915993</v>
      </c>
      <c r="N19" s="337">
        <v>1.4337147641641081</v>
      </c>
      <c r="O19" s="337">
        <v>10.909123307198861</v>
      </c>
      <c r="P19" s="337">
        <v>0.79320214669051881</v>
      </c>
      <c r="Q19" s="337">
        <v>1.4208998548621188</v>
      </c>
      <c r="R19" s="337">
        <v>2.7273504273504274</v>
      </c>
      <c r="S19" s="337">
        <v>4.8741079999999997</v>
      </c>
    </row>
    <row r="20" spans="2:25" ht="13.5" thickBot="1">
      <c r="B20" s="123"/>
      <c r="K20" s="332" t="s">
        <v>374</v>
      </c>
      <c r="L20" s="337">
        <v>3238.0614152202925</v>
      </c>
      <c r="M20" s="337">
        <v>4024.694915254237</v>
      </c>
      <c r="N20" s="337">
        <v>2951.8326612903224</v>
      </c>
      <c r="O20" s="337">
        <v>1641.6901248581148</v>
      </c>
      <c r="P20" s="337">
        <v>1284.2552742616033</v>
      </c>
      <c r="Q20" s="337">
        <v>782.34069400630915</v>
      </c>
      <c r="R20" s="337">
        <v>1655.4746926589389</v>
      </c>
      <c r="S20" s="337">
        <v>1261.2921200000005</v>
      </c>
    </row>
    <row r="21" spans="2:25" ht="13.5" thickBot="1">
      <c r="B21" s="123"/>
      <c r="K21" s="332" t="s">
        <v>375</v>
      </c>
      <c r="L21" s="337">
        <v>411.51055473735909</v>
      </c>
      <c r="M21" s="337">
        <v>271.36255510271991</v>
      </c>
      <c r="N21" s="337">
        <v>263.35580503529127</v>
      </c>
      <c r="O21" s="337">
        <v>108.13784614953545</v>
      </c>
      <c r="P21" s="337">
        <v>172.80976439929805</v>
      </c>
      <c r="Q21" s="337">
        <v>261.89745535351352</v>
      </c>
      <c r="R21" s="337">
        <v>164.84313237119764</v>
      </c>
      <c r="S21" s="337">
        <v>191.03254899999988</v>
      </c>
    </row>
    <row r="22" spans="2:25" ht="13.5" thickBot="1">
      <c r="B22" s="123"/>
      <c r="K22" s="332" t="s">
        <v>376</v>
      </c>
      <c r="L22" s="337">
        <v>124.35005362888805</v>
      </c>
      <c r="M22" s="337">
        <v>198.5024461664822</v>
      </c>
      <c r="N22" s="337">
        <v>178.1870230362403</v>
      </c>
      <c r="O22" s="337">
        <v>110.96922333225915</v>
      </c>
      <c r="P22" s="337">
        <v>180.47451865129642</v>
      </c>
      <c r="Q22" s="337">
        <v>103.15073264095889</v>
      </c>
      <c r="R22" s="337">
        <v>128.50836326763965</v>
      </c>
      <c r="S22" s="337">
        <v>97.003474999999938</v>
      </c>
    </row>
    <row r="23" spans="2:25">
      <c r="B23" s="123"/>
    </row>
    <row r="24" spans="2:25">
      <c r="B24" s="123"/>
    </row>
    <row r="25" spans="2:25">
      <c r="B25" s="123"/>
    </row>
    <row r="26" spans="2:25">
      <c r="B26" s="123"/>
    </row>
    <row r="27" spans="2:25" s="107" customFormat="1">
      <c r="B27" s="107" t="s">
        <v>369</v>
      </c>
      <c r="J27" s="128"/>
    </row>
    <row r="28" spans="2:25">
      <c r="J28" s="105"/>
    </row>
    <row r="29" spans="2:25" ht="13.5" thickBot="1"/>
    <row r="30" spans="2:25" ht="13.5" thickBot="1">
      <c r="K30" s="330" t="s">
        <v>270</v>
      </c>
      <c r="L30" s="331" t="s">
        <v>204</v>
      </c>
      <c r="M30" s="331" t="s">
        <v>205</v>
      </c>
      <c r="N30" s="331" t="s">
        <v>206</v>
      </c>
      <c r="O30" s="331" t="s">
        <v>207</v>
      </c>
      <c r="P30" s="331" t="s">
        <v>208</v>
      </c>
      <c r="Q30" s="331" t="s">
        <v>198</v>
      </c>
      <c r="R30" s="331" t="s">
        <v>199</v>
      </c>
      <c r="S30" s="331" t="s">
        <v>200</v>
      </c>
      <c r="T30" s="331" t="s">
        <v>201</v>
      </c>
      <c r="U30" s="331" t="s">
        <v>202</v>
      </c>
      <c r="V30" s="331" t="s">
        <v>281</v>
      </c>
      <c r="W30" s="331" t="s">
        <v>282</v>
      </c>
      <c r="X30" s="331" t="s">
        <v>280</v>
      </c>
      <c r="Y30" s="340"/>
    </row>
    <row r="31" spans="2:25" ht="13.5" thickBot="1">
      <c r="K31" s="332" t="s">
        <v>273</v>
      </c>
      <c r="L31" s="337">
        <v>80.590788207769393</v>
      </c>
      <c r="M31" s="337">
        <v>86.917818154869906</v>
      </c>
      <c r="N31" s="337">
        <v>75.627808159861232</v>
      </c>
      <c r="O31" s="337">
        <v>88.369982978976481</v>
      </c>
      <c r="P31" s="337">
        <f>O31</f>
        <v>88.369982978976481</v>
      </c>
      <c r="Q31" s="337">
        <f>'4'!E88-'4'!E87</f>
        <v>68.200566396524536</v>
      </c>
      <c r="R31" s="337">
        <f>'4'!F88-'4'!F87</f>
        <v>68.814965434000783</v>
      </c>
      <c r="S31" s="337">
        <f>'4'!G88-'4'!G87</f>
        <v>69.737842240243268</v>
      </c>
      <c r="T31" s="337">
        <f>'4'!H88-'4'!H87</f>
        <v>70.556965381421747</v>
      </c>
      <c r="U31" s="337">
        <f>'4'!I88-'4'!I87</f>
        <v>71.396074698913139</v>
      </c>
      <c r="V31" s="337">
        <f>SUM(L31:P31)</f>
        <v>419.87638048045346</v>
      </c>
      <c r="W31" s="337">
        <f>SUM(Q31:U31)</f>
        <v>348.70641415110344</v>
      </c>
      <c r="X31" s="346">
        <f>W31/V31-1</f>
        <v>-0.16950219073507322</v>
      </c>
      <c r="Y31" s="347" t="str">
        <f>V30&amp;": "&amp;TEXT(V31,"$0.0")</f>
        <v>Period 1: $419.9</v>
      </c>
    </row>
    <row r="32" spans="2:25" ht="13.5" thickBot="1">
      <c r="K32" s="332" t="s">
        <v>274</v>
      </c>
      <c r="L32" s="337">
        <f t="shared" ref="L32:U32" si="0">IF(L$51=0,0,L31*Million/L$51)</f>
        <v>993.58642117307636</v>
      </c>
      <c r="M32" s="337">
        <f t="shared" si="0"/>
        <v>1048.2761642027365</v>
      </c>
      <c r="N32" s="337">
        <f t="shared" si="0"/>
        <v>899.04669709773225</v>
      </c>
      <c r="O32" s="337">
        <f t="shared" si="0"/>
        <v>1038.8890806585371</v>
      </c>
      <c r="P32" s="337">
        <f t="shared" si="0"/>
        <v>1026.8296089863757</v>
      </c>
      <c r="Q32" s="337">
        <f t="shared" si="0"/>
        <v>786.3549682523294</v>
      </c>
      <c r="R32" s="337">
        <f t="shared" si="0"/>
        <v>786.40282305214259</v>
      </c>
      <c r="S32" s="337">
        <f t="shared" si="0"/>
        <v>787.28654594991269</v>
      </c>
      <c r="T32" s="337">
        <f t="shared" si="0"/>
        <v>790.46566638384206</v>
      </c>
      <c r="U32" s="337">
        <f t="shared" si="0"/>
        <v>793.75715364507039</v>
      </c>
      <c r="V32" s="337" t="str">
        <f>NA</f>
        <v>N/A</v>
      </c>
      <c r="W32" s="337" t="str">
        <f>NA</f>
        <v>N/A</v>
      </c>
      <c r="X32" s="340"/>
      <c r="Y32" s="340"/>
    </row>
    <row r="33" spans="2:25" ht="13.5" thickBot="1">
      <c r="K33" s="332" t="s">
        <v>277</v>
      </c>
      <c r="L33" s="337">
        <f>IF(L$51=0,0,L31*Million/L$51)</f>
        <v>993.58642117307636</v>
      </c>
      <c r="M33" s="337">
        <f>IF(M$51=0,0,M31*Million/M$51)</f>
        <v>1048.2761642027365</v>
      </c>
      <c r="N33" s="337">
        <f>IF(N$51=0,0,N31*Million/N$51)</f>
        <v>899.04669709773225</v>
      </c>
      <c r="O33" s="337">
        <f>IF(O$51=0,0,O31*Million/O$51)</f>
        <v>1038.8890806585371</v>
      </c>
      <c r="P33" s="337">
        <f>IF(P$51=0,0,P31*Million/P$51)</f>
        <v>1026.8296089863757</v>
      </c>
      <c r="Q33" s="337">
        <f>Q32+IF(Q$51=0,0,Q39*Million/Q$51)</f>
        <v>957.17474998805756</v>
      </c>
      <c r="R33" s="337">
        <f>R32+IF(R$51=0,0,R39*Million/R$51)</f>
        <v>957.23763471288271</v>
      </c>
      <c r="S33" s="337">
        <f>S32+IF(S$51=0,0,S39*Million/S$51)</f>
        <v>958.32109264722794</v>
      </c>
      <c r="T33" s="337">
        <f>T32+IF(T$51=0,0,T39*Million/T$51)</f>
        <v>962.19683511303663</v>
      </c>
      <c r="U33" s="337">
        <f>U32+IF(U$51=0,0,U39*Million/U$51)</f>
        <v>966.16666892640251</v>
      </c>
      <c r="V33" s="337" t="str">
        <f>NA</f>
        <v>N/A</v>
      </c>
      <c r="W33" s="337" t="str">
        <f>NA</f>
        <v>N/A</v>
      </c>
      <c r="X33" s="340"/>
      <c r="Y33" s="340"/>
    </row>
    <row r="35" spans="2:25">
      <c r="K35" s="133"/>
      <c r="L35" s="157" t="s">
        <v>297</v>
      </c>
      <c r="M35" s="133"/>
      <c r="N35" s="158" t="s">
        <v>298</v>
      </c>
      <c r="O35" s="133"/>
      <c r="P35" s="157" t="s">
        <v>299</v>
      </c>
    </row>
    <row r="36" spans="2:25">
      <c r="K36" s="158" t="str">
        <f>K33</f>
        <v>Opex per Cust. (w/out efficiency) ($)</v>
      </c>
      <c r="L36" s="164">
        <f>AVERAGE(L33:P33)</f>
        <v>1001.3255944236917</v>
      </c>
      <c r="M36" s="133"/>
      <c r="N36" s="164">
        <f>AVERAGE(Q33:U33)</f>
        <v>960.21939627752147</v>
      </c>
      <c r="O36" s="133"/>
      <c r="P36" s="165">
        <f>N36-L36</f>
        <v>-41.106198146170186</v>
      </c>
    </row>
    <row r="37" spans="2:25">
      <c r="K37" s="158" t="str">
        <f>K32</f>
        <v>Opex per Customer ($)</v>
      </c>
      <c r="L37" s="164">
        <f>AVERAGE(L32:P32)</f>
        <v>1001.3255944236917</v>
      </c>
      <c r="M37" s="133"/>
      <c r="N37" s="164">
        <f>AVERAGE(Q32:U32)</f>
        <v>788.85343145665934</v>
      </c>
      <c r="O37" s="133"/>
      <c r="P37" s="165">
        <f>N37-L37</f>
        <v>-212.47216296703232</v>
      </c>
    </row>
    <row r="38" spans="2:25" ht="13.5" thickBot="1"/>
    <row r="39" spans="2:25" ht="14.25" thickBot="1">
      <c r="P39" s="158" t="s">
        <v>510</v>
      </c>
      <c r="Q39" s="163">
        <f>-'[4]Calc|Opex forecast'!$M$23*(1+'[4]Calc|Opex forecast'!O53)</f>
        <v>14.815199669939705</v>
      </c>
      <c r="R39" s="163">
        <f>-'[4]Calc|Opex forecast'!$M$23*(1+'[4]Calc|Opex forecast'!P53)</f>
        <v>14.94907102918472</v>
      </c>
      <c r="S39" s="163">
        <f>-'[4]Calc|Opex forecast'!$M$23*(1+'[4]Calc|Opex forecast'!Q53)</f>
        <v>15.150240146448187</v>
      </c>
      <c r="T39" s="163">
        <f>-'[4]Calc|Opex forecast'!$M$23*(1+'[4]Calc|Opex forecast'!R53)</f>
        <v>15.328724120767907</v>
      </c>
      <c r="U39" s="163">
        <f>-'[4]Calc|Opex forecast'!$M$23*(1+'[4]Calc|Opex forecast'!S53)</f>
        <v>15.507718671009979</v>
      </c>
    </row>
    <row r="40" spans="2:25">
      <c r="K40" s="133" t="s">
        <v>283</v>
      </c>
    </row>
    <row r="41" spans="2:25">
      <c r="K41" s="166" t="s">
        <v>509</v>
      </c>
    </row>
    <row r="42" spans="2:25">
      <c r="K42" s="166" t="s">
        <v>991</v>
      </c>
    </row>
    <row r="47" spans="2:25" s="107" customFormat="1">
      <c r="B47" s="107" t="s">
        <v>370</v>
      </c>
      <c r="J47" s="128"/>
    </row>
    <row r="48" spans="2:25">
      <c r="N48" s="130"/>
    </row>
    <row r="49" spans="9:23" ht="13.5" thickBot="1"/>
    <row r="50" spans="9:23" ht="26.25" thickBot="1">
      <c r="K50" s="330"/>
      <c r="L50" s="331" t="s">
        <v>204</v>
      </c>
      <c r="M50" s="331" t="s">
        <v>205</v>
      </c>
      <c r="N50" s="331" t="s">
        <v>206</v>
      </c>
      <c r="O50" s="331" t="s">
        <v>207</v>
      </c>
      <c r="P50" s="331" t="s">
        <v>208</v>
      </c>
      <c r="Q50" s="331" t="s">
        <v>198</v>
      </c>
      <c r="R50" s="331" t="s">
        <v>199</v>
      </c>
      <c r="S50" s="331" t="s">
        <v>200</v>
      </c>
      <c r="T50" s="331" t="s">
        <v>201</v>
      </c>
      <c r="U50" s="331" t="s">
        <v>202</v>
      </c>
      <c r="V50" s="331" t="s">
        <v>272</v>
      </c>
      <c r="W50" s="331" t="s">
        <v>271</v>
      </c>
    </row>
    <row r="51" spans="9:23" ht="13.5" thickBot="1">
      <c r="K51" s="332" t="s">
        <v>278</v>
      </c>
      <c r="L51" s="333">
        <v>81111</v>
      </c>
      <c r="M51" s="333">
        <v>82915</v>
      </c>
      <c r="N51" s="333">
        <v>84120</v>
      </c>
      <c r="O51" s="333">
        <v>85062</v>
      </c>
      <c r="P51" s="333">
        <v>86061</v>
      </c>
      <c r="Q51" s="333">
        <v>86730</v>
      </c>
      <c r="R51" s="333">
        <v>87506</v>
      </c>
      <c r="S51" s="333">
        <v>88580</v>
      </c>
      <c r="T51" s="333">
        <v>89260</v>
      </c>
      <c r="U51" s="333">
        <v>89947</v>
      </c>
      <c r="V51" s="333" t="str">
        <f>NA</f>
        <v>N/A</v>
      </c>
      <c r="W51" s="333" t="str">
        <f>NA</f>
        <v>N/A</v>
      </c>
    </row>
    <row r="52" spans="9:23" ht="13.5" thickBot="1">
      <c r="K52" s="332" t="s">
        <v>279</v>
      </c>
      <c r="L52" s="333">
        <v>348.89</v>
      </c>
      <c r="M52" s="333">
        <v>353.83000000000004</v>
      </c>
      <c r="N52" s="333">
        <v>357.45929172399997</v>
      </c>
      <c r="O52" s="333">
        <v>351.64025275700004</v>
      </c>
      <c r="P52" s="333">
        <v>344.61873374300001</v>
      </c>
      <c r="Q52" s="333">
        <v>339.07925003499997</v>
      </c>
      <c r="R52" s="333">
        <v>339.32073156500002</v>
      </c>
      <c r="S52" s="333">
        <v>336.87572723300002</v>
      </c>
      <c r="T52" s="333">
        <v>336.03994168899999</v>
      </c>
      <c r="U52" s="333">
        <v>335.67859043299995</v>
      </c>
      <c r="V52" s="333" t="str">
        <f>NA</f>
        <v>N/A</v>
      </c>
      <c r="W52" s="333" t="str">
        <f>NA</f>
        <v>N/A</v>
      </c>
    </row>
    <row r="53" spans="9:23">
      <c r="I53" s="122"/>
    </row>
    <row r="54" spans="9:23">
      <c r="I54" s="131"/>
      <c r="K54" s="133" t="s">
        <v>283</v>
      </c>
    </row>
    <row r="55" spans="9:23">
      <c r="K55" s="166" t="s">
        <v>364</v>
      </c>
    </row>
    <row r="67" spans="2:27" s="107" customFormat="1">
      <c r="B67" s="107" t="s">
        <v>371</v>
      </c>
      <c r="J67" s="128"/>
    </row>
    <row r="68" spans="2:27">
      <c r="M68" s="129"/>
    </row>
    <row r="69" spans="2:27" ht="13.5" thickBot="1">
      <c r="H69" s="129"/>
      <c r="J69" s="105"/>
    </row>
    <row r="70" spans="2:27" ht="13.5" thickBot="1">
      <c r="J70" s="105"/>
      <c r="K70" s="330" t="s">
        <v>270</v>
      </c>
      <c r="L70" s="331" t="s">
        <v>204</v>
      </c>
      <c r="M70" s="331" t="s">
        <v>205</v>
      </c>
      <c r="N70" s="331" t="s">
        <v>206</v>
      </c>
      <c r="O70" s="331" t="s">
        <v>207</v>
      </c>
      <c r="P70" s="331" t="s">
        <v>208</v>
      </c>
      <c r="Q70" s="331" t="s">
        <v>198</v>
      </c>
      <c r="R70" s="331" t="s">
        <v>199</v>
      </c>
      <c r="S70" s="331" t="s">
        <v>200</v>
      </c>
      <c r="T70" s="331" t="s">
        <v>201</v>
      </c>
      <c r="U70" s="331" t="s">
        <v>202</v>
      </c>
      <c r="V70" s="331" t="s">
        <v>281</v>
      </c>
      <c r="W70" s="331" t="s">
        <v>282</v>
      </c>
      <c r="X70" s="331" t="s">
        <v>280</v>
      </c>
      <c r="Y70" s="340"/>
      <c r="Z70" s="340"/>
      <c r="AA70" s="340"/>
    </row>
    <row r="71" spans="2:27" ht="13.5" thickBot="1">
      <c r="J71" s="105"/>
      <c r="K71" s="332" t="s">
        <v>276</v>
      </c>
      <c r="L71" s="337">
        <f>SUM('[6]RFM input'!H41:H54)/Input_Inflation!P39</f>
        <v>92.970238736161264</v>
      </c>
      <c r="M71" s="337">
        <f>SUM('[6]RFM input'!I41:I54)/Input_Inflation!Q39</f>
        <v>80.225045654785816</v>
      </c>
      <c r="N71" s="337">
        <f>SUM('[6]RFM input'!J41:J54)/Input_Inflation!R39</f>
        <v>58.985703134854255</v>
      </c>
      <c r="O71" s="337">
        <f>SUM('[6]RFM input'!K41:K54)/Input_Inflation!S39</f>
        <v>51.786497245091553</v>
      </c>
      <c r="P71" s="337">
        <f>SUM('[6]RFM input'!L41:L54)/Input_Inflation!T39</f>
        <v>52.252842937866205</v>
      </c>
      <c r="Q71" s="337">
        <f>SUM('[2]PTRM input'!G41:G56)</f>
        <v>96.161214497738072</v>
      </c>
      <c r="R71" s="337">
        <f>SUM('[2]PTRM input'!H41:H56)</f>
        <v>78.048544693037911</v>
      </c>
      <c r="S71" s="337">
        <f>SUM('[2]PTRM input'!I41:I56)</f>
        <v>88.247896257203834</v>
      </c>
      <c r="T71" s="337">
        <f>SUM('[2]PTRM input'!J41:J56)</f>
        <v>63.049094810999023</v>
      </c>
      <c r="U71" s="337">
        <f>SUM('[2]PTRM input'!K41:K56)</f>
        <v>60.274240228497462</v>
      </c>
      <c r="V71" s="337">
        <f>SUM(L71:P71)</f>
        <v>336.2203277087591</v>
      </c>
      <c r="W71" s="337">
        <f>SUM(Q71:U71)</f>
        <v>385.78099048747629</v>
      </c>
      <c r="X71" s="346">
        <f>W71/V71-1</f>
        <v>0.14740531340403562</v>
      </c>
      <c r="Y71" s="347" t="str">
        <f>V70&amp;": "&amp;TEXT(V71,"$0.0")</f>
        <v>Period 1: $336.2</v>
      </c>
      <c r="Z71" s="340"/>
      <c r="AA71" s="347" t="str">
        <f>W70&amp;": "&amp;TEXT(W71,"$0.0")&amp;IF(X71&gt;=0," (+"," (-")&amp;TEXT(X71,"0.00%")&amp;")"</f>
        <v>Period 2: $385.8 (+14.74%)</v>
      </c>
    </row>
    <row r="72" spans="2:27" ht="13.5" thickBot="1">
      <c r="K72" s="332" t="s">
        <v>275</v>
      </c>
      <c r="L72" s="337">
        <f t="shared" ref="L72:U72" si="1">IF(L$51=0,0,L71*Million/L$51)</f>
        <v>1146.2099929252661</v>
      </c>
      <c r="M72" s="337">
        <f t="shared" si="1"/>
        <v>967.55768744842078</v>
      </c>
      <c r="N72" s="337">
        <f t="shared" si="1"/>
        <v>701.20902442765407</v>
      </c>
      <c r="O72" s="337">
        <f t="shared" si="1"/>
        <v>608.80883643802815</v>
      </c>
      <c r="P72" s="337">
        <f t="shared" si="1"/>
        <v>607.16053657134125</v>
      </c>
      <c r="Q72" s="337">
        <f t="shared" si="1"/>
        <v>1108.742240259865</v>
      </c>
      <c r="R72" s="337">
        <f t="shared" si="1"/>
        <v>891.92220754048765</v>
      </c>
      <c r="S72" s="337">
        <f t="shared" si="1"/>
        <v>996.25080443896854</v>
      </c>
      <c r="T72" s="337">
        <f t="shared" si="1"/>
        <v>706.35329163117876</v>
      </c>
      <c r="U72" s="337">
        <f t="shared" si="1"/>
        <v>670.10839970757741</v>
      </c>
      <c r="V72" s="337" t="str">
        <f>NA</f>
        <v>N/A</v>
      </c>
      <c r="W72" s="337" t="str">
        <f>NA</f>
        <v>N/A</v>
      </c>
      <c r="X72" s="340"/>
      <c r="Y72" s="340"/>
      <c r="Z72" s="340"/>
      <c r="AA72" s="340"/>
    </row>
    <row r="74" spans="2:27">
      <c r="K74" s="158" t="s">
        <v>297</v>
      </c>
      <c r="L74" s="164">
        <f>AVERAGE(L72:P72)</f>
        <v>806.18921556214207</v>
      </c>
    </row>
    <row r="75" spans="2:27">
      <c r="K75" s="158" t="s">
        <v>298</v>
      </c>
      <c r="L75" s="164">
        <f>AVERAGE(Q72:U72)</f>
        <v>874.67538871561555</v>
      </c>
    </row>
    <row r="76" spans="2:27">
      <c r="K76" s="158" t="s">
        <v>299</v>
      </c>
      <c r="L76" s="165">
        <f>L75-L74</f>
        <v>68.486173153473487</v>
      </c>
    </row>
    <row r="78" spans="2:27">
      <c r="K78" s="133" t="s">
        <v>283</v>
      </c>
    </row>
    <row r="79" spans="2:27">
      <c r="K79" s="166" t="s">
        <v>507</v>
      </c>
    </row>
    <row r="87" spans="2:28" s="107" customFormat="1">
      <c r="B87" s="107" t="s">
        <v>387</v>
      </c>
      <c r="J87" s="128"/>
    </row>
    <row r="88" spans="2:28">
      <c r="B88" s="123"/>
    </row>
    <row r="89" spans="2:28" ht="13.5" thickBot="1">
      <c r="M89" s="129"/>
    </row>
    <row r="90" spans="2:28" ht="13.5" thickBot="1">
      <c r="H90" s="129"/>
      <c r="J90" s="105"/>
      <c r="K90" s="330" t="s">
        <v>270</v>
      </c>
      <c r="L90" s="331" t="s">
        <v>204</v>
      </c>
      <c r="M90" s="331" t="s">
        <v>205</v>
      </c>
      <c r="N90" s="331" t="s">
        <v>206</v>
      </c>
      <c r="O90" s="331" t="s">
        <v>207</v>
      </c>
      <c r="P90" s="331" t="s">
        <v>208</v>
      </c>
      <c r="Q90" s="331" t="s">
        <v>198</v>
      </c>
      <c r="R90" s="331" t="s">
        <v>199</v>
      </c>
      <c r="S90" s="331" t="s">
        <v>200</v>
      </c>
      <c r="T90" s="331" t="s">
        <v>201</v>
      </c>
      <c r="U90" s="331" t="s">
        <v>202</v>
      </c>
      <c r="V90" s="331" t="s">
        <v>281</v>
      </c>
      <c r="W90" s="331" t="s">
        <v>282</v>
      </c>
      <c r="X90" s="331" t="s">
        <v>280</v>
      </c>
      <c r="Y90" s="340"/>
      <c r="Z90" s="340"/>
      <c r="AA90" s="340"/>
      <c r="AB90" s="340"/>
    </row>
    <row r="91" spans="2:28" ht="13.5" thickBot="1">
      <c r="J91" s="105"/>
      <c r="K91" s="332" t="s">
        <v>388</v>
      </c>
      <c r="L91" s="337">
        <v>155.0177102054505</v>
      </c>
      <c r="M91" s="337">
        <v>176.46379384940215</v>
      </c>
      <c r="N91" s="337">
        <v>176.39464769634455</v>
      </c>
      <c r="O91" s="337">
        <v>164.59359809768517</v>
      </c>
      <c r="P91" s="337">
        <f>'[2]Revenue summary'!F44</f>
        <v>179.83145840923558</v>
      </c>
      <c r="Q91" s="337">
        <f>'[2]Revenue summary'!G44</f>
        <v>148.24153850449949</v>
      </c>
      <c r="R91" s="337">
        <f>'[2]Revenue summary'!H44</f>
        <v>154.0574415269694</v>
      </c>
      <c r="S91" s="337">
        <f>'[2]Revenue summary'!I44</f>
        <v>160.10151762635152</v>
      </c>
      <c r="T91" s="337">
        <f>'[2]Revenue summary'!J44</f>
        <v>166.3827186288415</v>
      </c>
      <c r="U91" s="337">
        <f>'[2]Revenue summary'!K44</f>
        <v>172.9103475641744</v>
      </c>
      <c r="V91" s="337">
        <f>SUM(L91:P91)</f>
        <v>852.30120825811798</v>
      </c>
      <c r="W91" s="337">
        <f>SUM(Q91:U91)</f>
        <v>801.69356385083643</v>
      </c>
      <c r="X91" s="346">
        <f>W91/V91-1</f>
        <v>-5.9377651840609724E-2</v>
      </c>
      <c r="Y91" s="347" t="str">
        <f>V90&amp;": "&amp;TEXT(V91,"$0.0")</f>
        <v>Period 1: $852.3</v>
      </c>
      <c r="Z91" s="203"/>
      <c r="AA91" s="347" t="str">
        <f>W90&amp;": "&amp;TEXT(W91,"$0.0")&amp;IF(X91&gt;=0," (+"," (-")&amp;TEXT(X91,"0.00%")&amp;")"</f>
        <v>Period 2: $801.7 (--5.94%)</v>
      </c>
      <c r="AB91" s="340"/>
    </row>
    <row r="92" spans="2:28" ht="13.5" thickBot="1">
      <c r="J92" s="105"/>
      <c r="K92" s="332" t="s">
        <v>389</v>
      </c>
      <c r="L92" s="337">
        <f t="shared" ref="L92:U92" si="2">IF(L$51=0,0,L91*Million/L$51)</f>
        <v>1911.1798671629065</v>
      </c>
      <c r="M92" s="337">
        <f t="shared" si="2"/>
        <v>2128.2493378689278</v>
      </c>
      <c r="N92" s="337">
        <f t="shared" si="2"/>
        <v>2096.9406525956319</v>
      </c>
      <c r="O92" s="337">
        <f t="shared" si="2"/>
        <v>1934.9838717369119</v>
      </c>
      <c r="P92" s="337">
        <f t="shared" si="2"/>
        <v>2089.5813249815315</v>
      </c>
      <c r="Q92" s="337">
        <f t="shared" si="2"/>
        <v>1709.2302375706156</v>
      </c>
      <c r="R92" s="337">
        <f t="shared" si="2"/>
        <v>1760.5357521423605</v>
      </c>
      <c r="S92" s="337">
        <f t="shared" si="2"/>
        <v>1807.4228677619274</v>
      </c>
      <c r="T92" s="337">
        <f t="shared" si="2"/>
        <v>1864.0232873497814</v>
      </c>
      <c r="U92" s="337">
        <f t="shared" si="2"/>
        <v>1922.3581393951372</v>
      </c>
      <c r="V92" s="337" t="str">
        <f>NA</f>
        <v>N/A</v>
      </c>
      <c r="W92" s="337" t="str">
        <f>NA</f>
        <v>N/A</v>
      </c>
      <c r="X92" s="340"/>
      <c r="Y92" s="340"/>
      <c r="Z92" s="340"/>
      <c r="AA92" s="340"/>
      <c r="AB92" s="340"/>
    </row>
    <row r="94" spans="2:28">
      <c r="K94" s="158" t="s">
        <v>297</v>
      </c>
      <c r="L94" s="164">
        <f>AVERAGE(L92:P92)</f>
        <v>2032.1870108691819</v>
      </c>
    </row>
    <row r="95" spans="2:28">
      <c r="K95" s="158" t="s">
        <v>298</v>
      </c>
      <c r="L95" s="164">
        <f>AVERAGE(Q92:U92)</f>
        <v>1812.7140568439645</v>
      </c>
    </row>
    <row r="96" spans="2:28">
      <c r="J96" s="105"/>
      <c r="K96" s="158" t="s">
        <v>390</v>
      </c>
      <c r="L96" s="165">
        <f>L94-L95</f>
        <v>219.4729540252174</v>
      </c>
    </row>
    <row r="97" spans="2:11">
      <c r="J97" s="105"/>
    </row>
    <row r="98" spans="2:11">
      <c r="J98" s="105"/>
      <c r="K98" s="133" t="s">
        <v>283</v>
      </c>
    </row>
    <row r="99" spans="2:11">
      <c r="K99" s="166" t="s">
        <v>508</v>
      </c>
    </row>
    <row r="103" spans="2:11">
      <c r="J103" s="105"/>
    </row>
    <row r="104" spans="2:11">
      <c r="J104" s="105"/>
    </row>
    <row r="105" spans="2:11">
      <c r="J105" s="105"/>
    </row>
    <row r="108" spans="2:11" s="107" customFormat="1">
      <c r="B108" s="107" t="s">
        <v>32</v>
      </c>
    </row>
  </sheetData>
  <conditionalFormatting sqref="B2">
    <cfRule type="cellIs" dxfId="13" priority="1" operator="notEqual">
      <formula>"No Errors Found"</formula>
    </cfRule>
  </conditionalFormatting>
  <hyperlinks>
    <hyperlink ref="B3:D3" location="Cover!A1" display="Go to Cover Sheet" xr:uid="{00000000-0004-0000-27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E4E-61FD-4261-81A0-411B23472F4D}">
  <sheetPr codeName="Sheet25">
    <tabColor rgb="FFFFFF00"/>
  </sheetPr>
  <dimension ref="A1:AV368"/>
  <sheetViews>
    <sheetView showGridLines="0" tabSelected="1" workbookViewId="0">
      <pane xSplit="1" ySplit="4" topLeftCell="B329" activePane="bottomRight" state="frozen"/>
      <selection activeCell="B5" sqref="B5"/>
      <selection pane="topRight" activeCell="B5" sqref="B5"/>
      <selection pane="bottomLeft" activeCell="B5" sqref="B5"/>
      <selection pane="bottomRight" activeCell="M347" sqref="M347"/>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8" s="206" customFormat="1" ht="21">
      <c r="A1" s="317">
        <f>IF(SUM($A6:$A368)&gt;0,1,0)</f>
        <v>0</v>
      </c>
      <c r="B1" s="318" t="s">
        <v>352</v>
      </c>
      <c r="H1" s="324" t="s">
        <v>964</v>
      </c>
    </row>
    <row r="2" spans="1:8" s="319" customFormat="1" ht="11.25">
      <c r="B2" s="320" t="str">
        <f>Title_Msg</f>
        <v>No Errors Found</v>
      </c>
    </row>
    <row r="3" spans="1:8" s="319" customFormat="1">
      <c r="B3" s="321" t="s">
        <v>51</v>
      </c>
      <c r="C3" s="321"/>
      <c r="D3" s="321"/>
      <c r="E3" s="322"/>
    </row>
    <row r="4" spans="1:8" s="319" customFormat="1">
      <c r="B4" s="323" t="str">
        <f>Model_Name</f>
        <v>Power and Water Corporation (PWC) - Revised Regulatory Proposal Tables and Charts</v>
      </c>
    </row>
    <row r="6" spans="1:8" s="107" customFormat="1">
      <c r="B6" s="107" t="s">
        <v>826</v>
      </c>
    </row>
    <row r="7" spans="1:8" s="202" customFormat="1" ht="13.5" thickBot="1"/>
    <row r="8" spans="1:8" s="202" customFormat="1" ht="26.25" thickBot="1">
      <c r="D8" s="137" t="s">
        <v>203</v>
      </c>
      <c r="E8" s="251" t="s">
        <v>407</v>
      </c>
      <c r="F8" s="251" t="s">
        <v>408</v>
      </c>
      <c r="G8" s="251" t="s">
        <v>409</v>
      </c>
    </row>
    <row r="9" spans="1:8" s="202" customFormat="1" ht="13.5" thickBot="1">
      <c r="D9" s="138" t="s">
        <v>212</v>
      </c>
      <c r="E9" s="205">
        <f>'3'!E9</f>
        <v>60.59039079847868</v>
      </c>
      <c r="F9" s="205">
        <f>'3'!F9</f>
        <v>35.93935284377369</v>
      </c>
      <c r="G9" s="205">
        <f>'3'!G9</f>
        <v>35.840124448710689</v>
      </c>
    </row>
    <row r="10" spans="1:8" s="202" customFormat="1" ht="26.25" thickBot="1">
      <c r="D10" s="138" t="s">
        <v>410</v>
      </c>
      <c r="E10" s="205">
        <f>'3'!E10</f>
        <v>62.673967755957172</v>
      </c>
      <c r="F10" s="205">
        <f>'3'!F10</f>
        <v>61.563978233442192</v>
      </c>
      <c r="G10" s="205">
        <f>'3'!G10</f>
        <v>55.531921615755621</v>
      </c>
    </row>
    <row r="11" spans="1:8" s="202" customFormat="1" ht="13.5" thickBot="1">
      <c r="D11" s="138" t="s">
        <v>411</v>
      </c>
      <c r="E11" s="205">
        <f>'3'!E11</f>
        <v>148.59781439479571</v>
      </c>
      <c r="F11" s="205">
        <f>'3'!F11</f>
        <v>129.02094792848368</v>
      </c>
      <c r="G11" s="205">
        <f>'3'!G11</f>
        <v>141.04670996250067</v>
      </c>
    </row>
    <row r="12" spans="1:8" s="202" customFormat="1" ht="13.5" thickBot="1">
      <c r="D12" s="138" t="s">
        <v>213</v>
      </c>
      <c r="E12" s="205">
        <f>'3'!E12</f>
        <v>37.495168758461077</v>
      </c>
      <c r="F12" s="205">
        <f>'3'!F12</f>
        <v>25.746802539127795</v>
      </c>
      <c r="G12" s="205">
        <f>'3'!G12</f>
        <v>32.098244659868229</v>
      </c>
    </row>
    <row r="13" spans="1:8" s="202" customFormat="1" ht="13.5" thickBot="1">
      <c r="D13" s="138" t="s">
        <v>214</v>
      </c>
      <c r="E13" s="205">
        <f>'3'!E13</f>
        <v>69.426729192191104</v>
      </c>
      <c r="F13" s="205">
        <f>'3'!F13</f>
        <v>54.750459889868331</v>
      </c>
      <c r="G13" s="205">
        <f>'3'!G13</f>
        <v>56.148806027411688</v>
      </c>
    </row>
    <row r="14" spans="1:8" s="202" customFormat="1" ht="13.5" thickBot="1">
      <c r="D14" s="138" t="s">
        <v>156</v>
      </c>
      <c r="E14" s="205">
        <f>'3'!E14</f>
        <v>66.860911012452277</v>
      </c>
      <c r="F14" s="205">
        <f>'3'!F14</f>
        <v>58.447603543926704</v>
      </c>
      <c r="G14" s="205">
        <f>'3'!G14</f>
        <v>65.11518377322939</v>
      </c>
    </row>
    <row r="15" spans="1:8" s="202" customFormat="1" ht="13.5" thickBot="1">
      <c r="D15" s="138" t="s">
        <v>250</v>
      </c>
      <c r="E15" s="205">
        <f>'3'!E15</f>
        <v>1.2317298522930404</v>
      </c>
      <c r="F15" s="205">
        <f>'3'!F15</f>
        <v>0.71664453385417071</v>
      </c>
      <c r="G15" s="205">
        <f>'3'!G15</f>
        <v>0.94836496687769456</v>
      </c>
    </row>
    <row r="16" spans="1:8" s="202" customFormat="1" ht="15.75" thickBot="1">
      <c r="D16" s="139" t="s">
        <v>412</v>
      </c>
      <c r="E16" s="155">
        <f t="shared" ref="E16:F16" si="0">SUM(E9:E15)</f>
        <v>446.87671176462902</v>
      </c>
      <c r="F16" s="155">
        <f t="shared" si="0"/>
        <v>366.1857895124765</v>
      </c>
      <c r="G16" s="155">
        <f>SUM(G9:G15)</f>
        <v>386.72935545435399</v>
      </c>
    </row>
    <row r="17" spans="1:11" s="202" customFormat="1" ht="13.5" thickBot="1">
      <c r="D17" s="138" t="s">
        <v>284</v>
      </c>
      <c r="E17" s="205">
        <f>'3'!E17</f>
        <v>-62.673967755957165</v>
      </c>
      <c r="F17" s="205">
        <f>'3'!F17</f>
        <v>-49.030606896555447</v>
      </c>
      <c r="G17" s="205">
        <f>'3'!G17</f>
        <v>-46.609853861441628</v>
      </c>
    </row>
    <row r="18" spans="1:11" s="202" customFormat="1" ht="13.5" thickBot="1">
      <c r="D18" s="138" t="s">
        <v>216</v>
      </c>
      <c r="E18" s="205">
        <f>'3'!E18</f>
        <v>0</v>
      </c>
      <c r="F18" s="205">
        <f>'3'!F18</f>
        <v>-0.80000000000000016</v>
      </c>
      <c r="G18" s="205">
        <f>'3'!G18</f>
        <v>-0.81853784698249399</v>
      </c>
    </row>
    <row r="19" spans="1:11" s="202" customFormat="1" ht="15" thickBot="1">
      <c r="D19" s="139" t="s">
        <v>413</v>
      </c>
      <c r="E19" s="155">
        <f t="shared" ref="E19:F19" si="1">SUM(E16:E18)</f>
        <v>384.20274400867186</v>
      </c>
      <c r="F19" s="155">
        <f t="shared" si="1"/>
        <v>316.35518261592102</v>
      </c>
      <c r="G19" s="155">
        <f>SUM(G16:G18)</f>
        <v>339.30096374592983</v>
      </c>
    </row>
    <row r="20" spans="1:11" s="202" customFormat="1"/>
    <row r="21" spans="1:11" s="202" customFormat="1">
      <c r="A21" s="70">
        <f>IF(SUM(E21:G21)&lt;&gt;0,1,0)</f>
        <v>0</v>
      </c>
      <c r="E21" s="70">
        <v>0</v>
      </c>
      <c r="F21" s="70">
        <v>0</v>
      </c>
      <c r="G21" s="70">
        <f>IF(ROUND(G19-'[2]PTRM input'!$Q$174,2)&lt;&gt;0,1,0)</f>
        <v>0</v>
      </c>
    </row>
    <row r="22" spans="1:11" s="202" customFormat="1"/>
    <row r="23" spans="1:11" s="107" customFormat="1">
      <c r="B23" s="107" t="s">
        <v>830</v>
      </c>
    </row>
    <row r="24" spans="1:11" s="202" customFormat="1" ht="13.5" thickBot="1"/>
    <row r="25" spans="1:11" s="202" customFormat="1" ht="13.5" thickBot="1">
      <c r="D25" s="140" t="s">
        <v>203</v>
      </c>
      <c r="E25" s="141" t="s">
        <v>198</v>
      </c>
      <c r="F25" s="141" t="s">
        <v>199</v>
      </c>
      <c r="G25" s="141" t="s">
        <v>200</v>
      </c>
      <c r="H25" s="141" t="s">
        <v>201</v>
      </c>
      <c r="I25" s="141" t="s">
        <v>202</v>
      </c>
      <c r="J25" s="141" t="s">
        <v>112</v>
      </c>
    </row>
    <row r="26" spans="1:11" s="202" customFormat="1" ht="13.5" thickBot="1">
      <c r="D26" s="142" t="s">
        <v>415</v>
      </c>
      <c r="E26" s="205">
        <f>'3'!E26</f>
        <v>7.3949044268918529</v>
      </c>
      <c r="F26" s="205">
        <f>'3'!F26</f>
        <v>5.7559834187772951</v>
      </c>
      <c r="G26" s="205">
        <f>'3'!G26</f>
        <v>15.456394555574914</v>
      </c>
      <c r="H26" s="205">
        <f>'3'!H26</f>
        <v>17.585137907500812</v>
      </c>
      <c r="I26" s="205">
        <f>'3'!I26</f>
        <v>14.397970489733808</v>
      </c>
      <c r="J26" s="155">
        <f t="shared" ref="J26:J27" si="2">SUM(E26:I26)</f>
        <v>60.59039079847868</v>
      </c>
      <c r="K26" s="70">
        <f>IF(ROUND(J26-E$9,2)&lt;&gt;0,1,0)</f>
        <v>0</v>
      </c>
    </row>
    <row r="27" spans="1:11" s="202" customFormat="1" ht="13.5" thickBot="1">
      <c r="D27" s="142" t="s">
        <v>416</v>
      </c>
      <c r="E27" s="205">
        <f>'3'!E27</f>
        <v>7.1168518298492627</v>
      </c>
      <c r="F27" s="205">
        <f>'3'!F27</f>
        <v>5.4517027663986068</v>
      </c>
      <c r="G27" s="205">
        <f>'3'!G27</f>
        <v>5.7200650534896109</v>
      </c>
      <c r="H27" s="205">
        <f>'3'!H27</f>
        <v>6.6783373717905112</v>
      </c>
      <c r="I27" s="205">
        <f>'3'!I27</f>
        <v>10.9723958222457</v>
      </c>
      <c r="J27" s="155">
        <f t="shared" si="2"/>
        <v>35.93935284377369</v>
      </c>
      <c r="K27" s="70">
        <f>IF(ROUND(J27-F$9,2)&lt;&gt;0,1,0)</f>
        <v>0</v>
      </c>
    </row>
    <row r="28" spans="1:11" s="202" customFormat="1" ht="13.5" thickBot="1">
      <c r="D28" s="142" t="s">
        <v>417</v>
      </c>
      <c r="E28" s="205">
        <f>'3'!E28</f>
        <v>11.411938598076912</v>
      </c>
      <c r="F28" s="205">
        <f>'3'!F28</f>
        <v>5.442303049939853</v>
      </c>
      <c r="G28" s="205">
        <f>'3'!G28</f>
        <v>5.7280242828709049</v>
      </c>
      <c r="H28" s="205">
        <f>'3'!H28</f>
        <v>6.7070316069298652</v>
      </c>
      <c r="I28" s="205">
        <f>'3'!I28</f>
        <v>6.5508269108931581</v>
      </c>
      <c r="J28" s="155">
        <f>SUM(E28:I28)</f>
        <v>35.840124448710689</v>
      </c>
      <c r="K28" s="70">
        <f>IF(ROUND(J28-G$9,2)&lt;&gt;0,1,0)</f>
        <v>0</v>
      </c>
    </row>
    <row r="29" spans="1:11" s="202" customFormat="1"/>
    <row r="30" spans="1:11" s="202" customFormat="1">
      <c r="A30" s="70">
        <f>IF(SUM(E30:K30)&lt;&gt;0,1,0)</f>
        <v>0</v>
      </c>
      <c r="K30" s="70">
        <f>IF(SUM(K26:K28)&lt;&gt;0,1,0)</f>
        <v>0</v>
      </c>
    </row>
    <row r="31" spans="1:11" s="202" customFormat="1"/>
    <row r="32" spans="1:11" s="107" customFormat="1">
      <c r="B32" s="107" t="s">
        <v>982</v>
      </c>
    </row>
    <row r="33" spans="1:14" ht="13.5" thickBot="1"/>
    <row r="34" spans="1:14" ht="13.5" thickBot="1">
      <c r="D34" s="140" t="s">
        <v>203</v>
      </c>
      <c r="E34" s="141" t="s">
        <v>198</v>
      </c>
      <c r="F34" s="141" t="s">
        <v>199</v>
      </c>
      <c r="G34" s="141" t="s">
        <v>200</v>
      </c>
      <c r="H34" s="141" t="s">
        <v>201</v>
      </c>
      <c r="I34" s="141" t="s">
        <v>202</v>
      </c>
      <c r="J34" s="141" t="s">
        <v>112</v>
      </c>
      <c r="M34" s="167" t="s">
        <v>260</v>
      </c>
      <c r="N34" s="202"/>
    </row>
    <row r="35" spans="1:14" ht="13.5" thickBot="1">
      <c r="D35" s="142" t="s">
        <v>493</v>
      </c>
      <c r="E35" s="315" t="s">
        <v>1032</v>
      </c>
      <c r="F35" s="315" t="s">
        <v>1032</v>
      </c>
      <c r="G35" s="315" t="s">
        <v>1032</v>
      </c>
      <c r="H35" s="315" t="s">
        <v>1032</v>
      </c>
      <c r="I35" s="315" t="s">
        <v>1032</v>
      </c>
      <c r="J35" s="316" t="s">
        <v>1032</v>
      </c>
      <c r="K35" s="70">
        <v>0</v>
      </c>
    </row>
    <row r="36" spans="1:14" ht="13.5" thickBot="1">
      <c r="D36" s="142" t="s">
        <v>494</v>
      </c>
      <c r="E36" s="315" t="s">
        <v>1032</v>
      </c>
      <c r="F36" s="315" t="s">
        <v>1032</v>
      </c>
      <c r="G36" s="315" t="s">
        <v>1032</v>
      </c>
      <c r="H36" s="315" t="s">
        <v>1032</v>
      </c>
      <c r="I36" s="315" t="s">
        <v>1032</v>
      </c>
      <c r="J36" s="316" t="s">
        <v>1032</v>
      </c>
      <c r="K36" s="70">
        <v>0</v>
      </c>
    </row>
    <row r="37" spans="1:14" ht="13.5" thickBot="1">
      <c r="D37" s="142" t="s">
        <v>495</v>
      </c>
      <c r="E37" s="315" t="s">
        <v>1032</v>
      </c>
      <c r="F37" s="315" t="s">
        <v>1032</v>
      </c>
      <c r="G37" s="315" t="s">
        <v>1032</v>
      </c>
      <c r="H37" s="315" t="s">
        <v>1032</v>
      </c>
      <c r="I37" s="315" t="s">
        <v>1032</v>
      </c>
      <c r="J37" s="316" t="s">
        <v>1032</v>
      </c>
      <c r="K37" s="70">
        <v>0</v>
      </c>
      <c r="L37" s="354" t="s">
        <v>1025</v>
      </c>
    </row>
    <row r="39" spans="1:14">
      <c r="A39" s="70">
        <f>IF(SUM(E39:K39)&lt;&gt;0,1,0)</f>
        <v>0</v>
      </c>
      <c r="K39" s="70">
        <f>IF(SUM(K35:K37)&lt;&gt;0,1,0)</f>
        <v>0</v>
      </c>
    </row>
    <row r="41" spans="1:14" s="107" customFormat="1">
      <c r="B41" s="107" t="s">
        <v>981</v>
      </c>
    </row>
    <row r="42" spans="1:14" ht="13.5" thickBot="1"/>
    <row r="43" spans="1:14" ht="13.5" thickBot="1">
      <c r="D43" s="140" t="s">
        <v>203</v>
      </c>
      <c r="E43" s="141" t="s">
        <v>198</v>
      </c>
      <c r="F43" s="141" t="s">
        <v>199</v>
      </c>
      <c r="G43" s="141" t="s">
        <v>200</v>
      </c>
      <c r="H43" s="141" t="s">
        <v>201</v>
      </c>
      <c r="I43" s="141" t="s">
        <v>202</v>
      </c>
      <c r="J43" s="141" t="s">
        <v>112</v>
      </c>
      <c r="M43" s="167" t="s">
        <v>261</v>
      </c>
      <c r="N43" s="202"/>
    </row>
    <row r="44" spans="1:14" ht="13.5" thickBot="1">
      <c r="D44" s="142" t="s">
        <v>493</v>
      </c>
      <c r="E44" s="315" t="s">
        <v>1032</v>
      </c>
      <c r="F44" s="315" t="s">
        <v>1032</v>
      </c>
      <c r="G44" s="315" t="s">
        <v>1032</v>
      </c>
      <c r="H44" s="315" t="s">
        <v>1032</v>
      </c>
      <c r="I44" s="315" t="s">
        <v>1032</v>
      </c>
      <c r="J44" s="316" t="s">
        <v>1032</v>
      </c>
      <c r="K44" s="70">
        <v>0</v>
      </c>
    </row>
    <row r="45" spans="1:14" ht="13.5" thickBot="1">
      <c r="D45" s="142" t="s">
        <v>494</v>
      </c>
      <c r="E45" s="315" t="s">
        <v>1032</v>
      </c>
      <c r="F45" s="315" t="s">
        <v>1032</v>
      </c>
      <c r="G45" s="315" t="s">
        <v>1032</v>
      </c>
      <c r="H45" s="315" t="s">
        <v>1032</v>
      </c>
      <c r="I45" s="315" t="s">
        <v>1032</v>
      </c>
      <c r="J45" s="316" t="s">
        <v>1032</v>
      </c>
      <c r="K45" s="70">
        <v>0</v>
      </c>
    </row>
    <row r="46" spans="1:14" ht="13.5" thickBot="1">
      <c r="D46" s="142" t="s">
        <v>495</v>
      </c>
      <c r="E46" s="315" t="s">
        <v>1032</v>
      </c>
      <c r="F46" s="315" t="s">
        <v>1032</v>
      </c>
      <c r="G46" s="315" t="s">
        <v>1032</v>
      </c>
      <c r="H46" s="315" t="s">
        <v>1032</v>
      </c>
      <c r="I46" s="315" t="s">
        <v>1032</v>
      </c>
      <c r="J46" s="316" t="s">
        <v>1032</v>
      </c>
      <c r="K46" s="70">
        <v>0</v>
      </c>
      <c r="L46" s="354" t="s">
        <v>1025</v>
      </c>
    </row>
    <row r="48" spans="1:14">
      <c r="A48" s="70">
        <f>IF(SUM(E48:K48)&lt;&gt;0,1,0)</f>
        <v>0</v>
      </c>
      <c r="K48" s="70">
        <f>IF(SUM(K44:K46)&lt;&gt;0,1,0)</f>
        <v>0</v>
      </c>
    </row>
    <row r="50" spans="1:11" s="107" customFormat="1">
      <c r="B50" s="107" t="s">
        <v>829</v>
      </c>
    </row>
    <row r="51" spans="1:11" s="202" customFormat="1" ht="13.5" thickBot="1"/>
    <row r="52" spans="1:11" s="202" customFormat="1" ht="13.5" thickBot="1">
      <c r="D52" s="140" t="s">
        <v>203</v>
      </c>
      <c r="E52" s="141" t="s">
        <v>198</v>
      </c>
      <c r="F52" s="141" t="s">
        <v>199</v>
      </c>
      <c r="G52" s="141" t="s">
        <v>200</v>
      </c>
      <c r="H52" s="141" t="s">
        <v>201</v>
      </c>
      <c r="I52" s="141" t="s">
        <v>202</v>
      </c>
      <c r="J52" s="141" t="s">
        <v>112</v>
      </c>
    </row>
    <row r="53" spans="1:11" s="202" customFormat="1" ht="13.5" thickBot="1">
      <c r="D53" s="142" t="s">
        <v>415</v>
      </c>
      <c r="E53" s="205">
        <f>'3'!E35</f>
        <v>12.647893670135225</v>
      </c>
      <c r="F53" s="205">
        <f>'3'!F35</f>
        <v>13.378655156962429</v>
      </c>
      <c r="G53" s="205">
        <f>'3'!G35</f>
        <v>13.564976556766927</v>
      </c>
      <c r="H53" s="205">
        <f>'3'!H35</f>
        <v>11.49268757276556</v>
      </c>
      <c r="I53" s="205">
        <f>'3'!I35</f>
        <v>11.589754799327023</v>
      </c>
      <c r="J53" s="155">
        <f t="shared" ref="J53:J54" si="3">SUM(E53:I53)</f>
        <v>62.673967755957172</v>
      </c>
      <c r="K53" s="70">
        <f>IF(ROUND(J53-E$10,2)&lt;&gt;0,1,0)</f>
        <v>0</v>
      </c>
    </row>
    <row r="54" spans="1:11" s="202" customFormat="1" ht="13.5" thickBot="1">
      <c r="D54" s="142" t="s">
        <v>416</v>
      </c>
      <c r="E54" s="205">
        <f>'3'!E36</f>
        <v>12.563033519654713</v>
      </c>
      <c r="F54" s="205">
        <f>'3'!F36</f>
        <v>13.193408950165926</v>
      </c>
      <c r="G54" s="205">
        <f>'3'!G36</f>
        <v>13.305054136170845</v>
      </c>
      <c r="H54" s="205">
        <f>'3'!H36</f>
        <v>11.221188297977513</v>
      </c>
      <c r="I54" s="205">
        <f>'3'!I36</f>
        <v>11.281293329473193</v>
      </c>
      <c r="J54" s="155">
        <f t="shared" si="3"/>
        <v>61.563978233442192</v>
      </c>
      <c r="K54" s="70">
        <f>IF(ROUND(J54-F$10,2)&lt;&gt;0,1,0)</f>
        <v>0</v>
      </c>
    </row>
    <row r="55" spans="1:11" s="202" customFormat="1" ht="13.5" thickBot="1">
      <c r="D55" s="142" t="s">
        <v>417</v>
      </c>
      <c r="E55" s="205">
        <f>'3'!E37</f>
        <v>10.70352576895106</v>
      </c>
      <c r="F55" s="205">
        <f>'3'!F37</f>
        <v>11.036655812631722</v>
      </c>
      <c r="G55" s="205">
        <f>'3'!G37</f>
        <v>11.94474258669476</v>
      </c>
      <c r="H55" s="205">
        <f>'3'!H37</f>
        <v>10.880894824451632</v>
      </c>
      <c r="I55" s="205">
        <f>'3'!I37</f>
        <v>10.966102623026453</v>
      </c>
      <c r="J55" s="155">
        <f>SUM(E55:I55)</f>
        <v>55.531921615755621</v>
      </c>
      <c r="K55" s="70">
        <f>IF(ROUND(J55-G$10,2)&lt;&gt;0,1,0)</f>
        <v>0</v>
      </c>
    </row>
    <row r="56" spans="1:11" s="202" customFormat="1"/>
    <row r="57" spans="1:11" s="202" customFormat="1">
      <c r="A57" s="70">
        <f>IF(SUM(E57:K57)&lt;&gt;0,1,0)</f>
        <v>0</v>
      </c>
      <c r="K57" s="70">
        <f>IF(SUM(K53:K55)&lt;&gt;0,1,0)</f>
        <v>0</v>
      </c>
    </row>
    <row r="58" spans="1:11" s="202" customFormat="1"/>
    <row r="59" spans="1:11" s="107" customFormat="1">
      <c r="B59" s="107" t="s">
        <v>827</v>
      </c>
    </row>
    <row r="60" spans="1:11" s="202" customFormat="1" ht="13.5" thickBot="1"/>
    <row r="61" spans="1:11" s="202" customFormat="1" ht="13.5" thickBot="1">
      <c r="D61" s="140" t="s">
        <v>203</v>
      </c>
      <c r="E61" s="141" t="s">
        <v>198</v>
      </c>
      <c r="F61" s="141" t="s">
        <v>199</v>
      </c>
      <c r="G61" s="141" t="s">
        <v>200</v>
      </c>
      <c r="H61" s="141" t="s">
        <v>201</v>
      </c>
      <c r="I61" s="141" t="s">
        <v>202</v>
      </c>
      <c r="J61" s="141" t="s">
        <v>112</v>
      </c>
    </row>
    <row r="62" spans="1:11" s="202" customFormat="1" ht="13.5" thickBot="1">
      <c r="D62" s="142" t="s">
        <v>415</v>
      </c>
      <c r="E62" s="205">
        <f>'3'!E44</f>
        <v>12.647893670135224</v>
      </c>
      <c r="F62" s="205">
        <f>'3'!F44</f>
        <v>13.378655156962431</v>
      </c>
      <c r="G62" s="205">
        <f>'3'!G44</f>
        <v>13.564976556766926</v>
      </c>
      <c r="H62" s="205">
        <f>'3'!H44</f>
        <v>11.49268757276556</v>
      </c>
      <c r="I62" s="205">
        <f>'3'!I44</f>
        <v>11.589754799327023</v>
      </c>
      <c r="J62" s="155">
        <f t="shared" ref="J62:J63" si="4">SUM(E62:I62)</f>
        <v>62.673967755957165</v>
      </c>
      <c r="K62" s="70">
        <f>IF(ROUND(J62+E$17,2)&lt;&gt;0,1,0)</f>
        <v>0</v>
      </c>
    </row>
    <row r="63" spans="1:11" s="202" customFormat="1" ht="13.5" thickBot="1">
      <c r="D63" s="142" t="s">
        <v>416</v>
      </c>
      <c r="E63" s="205">
        <f>'3'!E45</f>
        <v>9.8414819309714545</v>
      </c>
      <c r="F63" s="205">
        <f>'3'!F45</f>
        <v>9.9583367482126199</v>
      </c>
      <c r="G63" s="205">
        <f>'3'!G45</f>
        <v>9.9933717988706334</v>
      </c>
      <c r="H63" s="205">
        <f>'3'!H45</f>
        <v>9.599887308041998</v>
      </c>
      <c r="I63" s="205">
        <f>'3'!I45</f>
        <v>9.6375291104587415</v>
      </c>
      <c r="J63" s="155">
        <f t="shared" si="4"/>
        <v>49.030606896555447</v>
      </c>
      <c r="K63" s="70">
        <f>IF(ROUND(J63+F$17,2)&lt;&gt;0,1,0)</f>
        <v>0</v>
      </c>
    </row>
    <row r="64" spans="1:11" s="202" customFormat="1" ht="13.5" thickBot="1">
      <c r="D64" s="142" t="s">
        <v>417</v>
      </c>
      <c r="E64" s="205">
        <f>'3'!E46</f>
        <v>9.1803895964051065</v>
      </c>
      <c r="F64" s="205">
        <f>'3'!F46</f>
        <v>9.2653160630414781</v>
      </c>
      <c r="G64" s="205">
        <f>'3'!G46</f>
        <v>9.4812515473211629</v>
      </c>
      <c r="H64" s="205">
        <f>'3'!H46</f>
        <v>9.311649177771967</v>
      </c>
      <c r="I64" s="205">
        <f>'3'!I46</f>
        <v>9.3712474769019121</v>
      </c>
      <c r="J64" s="155">
        <f>SUM(E64:I64)</f>
        <v>46.609853861441628</v>
      </c>
      <c r="K64" s="70">
        <f>IF(ROUND(J64+G$17,2)&lt;&gt;0,1,0)</f>
        <v>0</v>
      </c>
    </row>
    <row r="65" spans="1:11" s="202" customFormat="1"/>
    <row r="66" spans="1:11" s="202" customFormat="1">
      <c r="A66" s="70">
        <f>IF(SUM(E66:K66)&lt;&gt;0,1,0)</f>
        <v>0</v>
      </c>
      <c r="K66" s="70">
        <f>IF(SUM(K62:K64)&lt;&gt;0,1,0)</f>
        <v>0</v>
      </c>
    </row>
    <row r="67" spans="1:11" s="202" customFormat="1"/>
    <row r="68" spans="1:11" s="107" customFormat="1">
      <c r="B68" s="107" t="s">
        <v>828</v>
      </c>
    </row>
    <row r="69" spans="1:11" s="202" customFormat="1" ht="13.5" thickBot="1"/>
    <row r="70" spans="1:11" s="202" customFormat="1" ht="13.5" thickBot="1">
      <c r="D70" s="140" t="s">
        <v>203</v>
      </c>
      <c r="E70" s="141" t="s">
        <v>198</v>
      </c>
      <c r="F70" s="141" t="s">
        <v>199</v>
      </c>
      <c r="G70" s="141" t="s">
        <v>200</v>
      </c>
      <c r="H70" s="141" t="s">
        <v>201</v>
      </c>
      <c r="I70" s="141" t="s">
        <v>202</v>
      </c>
      <c r="J70" s="141" t="s">
        <v>112</v>
      </c>
    </row>
    <row r="71" spans="1:11" s="202" customFormat="1" ht="13.5" thickBot="1">
      <c r="D71" s="142" t="s">
        <v>415</v>
      </c>
      <c r="E71" s="205">
        <f>'3'!E53</f>
        <v>34.922118004866356</v>
      </c>
      <c r="F71" s="205">
        <f>'3'!F53</f>
        <v>38.514520475254891</v>
      </c>
      <c r="G71" s="205">
        <f>'3'!G53</f>
        <v>33.444013978344806</v>
      </c>
      <c r="H71" s="205">
        <f>'3'!H53</f>
        <v>22.006857340073573</v>
      </c>
      <c r="I71" s="205">
        <f>'3'!I53</f>
        <v>19.710304596256083</v>
      </c>
      <c r="J71" s="155">
        <f t="shared" ref="J71:J72" si="5">SUM(E71:I71)</f>
        <v>148.59781439479571</v>
      </c>
      <c r="K71" s="70">
        <f>IF(ROUND(J71-E$11,2)&lt;&gt;0,1,0)</f>
        <v>0</v>
      </c>
    </row>
    <row r="72" spans="1:11" s="202" customFormat="1" ht="13.5" thickBot="1">
      <c r="D72" s="142" t="s">
        <v>416</v>
      </c>
      <c r="E72" s="205">
        <f>'3'!E54</f>
        <v>28.870392493999919</v>
      </c>
      <c r="F72" s="205">
        <f>'3'!F54</f>
        <v>33.606207742337411</v>
      </c>
      <c r="G72" s="205">
        <f>'3'!G54</f>
        <v>30.191298506619852</v>
      </c>
      <c r="H72" s="205">
        <f>'3'!H54</f>
        <v>19.382577753676379</v>
      </c>
      <c r="I72" s="205">
        <f>'3'!I54</f>
        <v>16.970471431850129</v>
      </c>
      <c r="J72" s="155">
        <f t="shared" si="5"/>
        <v>129.02094792848368</v>
      </c>
      <c r="K72" s="70">
        <f>IF(ROUND(J72-F$11,2)&lt;&gt;0,1,0)</f>
        <v>0</v>
      </c>
    </row>
    <row r="73" spans="1:11" s="202" customFormat="1" ht="13.5" thickBot="1">
      <c r="D73" s="142" t="s">
        <v>417</v>
      </c>
      <c r="E73" s="205">
        <f>'3'!E55</f>
        <v>33.894044219421545</v>
      </c>
      <c r="F73" s="205">
        <f>'3'!F55</f>
        <v>37.098036450496799</v>
      </c>
      <c r="G73" s="205">
        <f>'3'!G55</f>
        <v>31.42723974682966</v>
      </c>
      <c r="H73" s="205">
        <f>'3'!H55</f>
        <v>20.48922057484528</v>
      </c>
      <c r="I73" s="205">
        <f>'3'!I55</f>
        <v>18.138168970907394</v>
      </c>
      <c r="J73" s="155">
        <f>SUM(E73:I73)</f>
        <v>141.04670996250067</v>
      </c>
      <c r="K73" s="70">
        <f>IF(ROUND(J73-G$11,2)&lt;&gt;0,1,0)</f>
        <v>0</v>
      </c>
    </row>
    <row r="74" spans="1:11" s="202" customFormat="1"/>
    <row r="75" spans="1:11" s="202" customFormat="1">
      <c r="A75" s="70">
        <f>IF(SUM(E75:K75)&lt;&gt;0,1,0)</f>
        <v>0</v>
      </c>
      <c r="K75" s="70">
        <f>IF(SUM(K71:K73)&lt;&gt;0,1,0)</f>
        <v>0</v>
      </c>
    </row>
    <row r="76" spans="1:11" s="202" customFormat="1"/>
    <row r="77" spans="1:11" s="107" customFormat="1">
      <c r="B77" s="107" t="s">
        <v>965</v>
      </c>
    </row>
    <row r="78" spans="1:11" s="202" customFormat="1"/>
    <row r="79" spans="1:11" s="202" customFormat="1"/>
    <row r="80" spans="1:11" s="202" customFormat="1"/>
    <row r="81" spans="2:2" s="202" customFormat="1"/>
    <row r="82" spans="2:2" s="202" customFormat="1"/>
    <row r="83" spans="2:2" s="202" customFormat="1"/>
    <row r="84" spans="2:2" s="202" customFormat="1"/>
    <row r="85" spans="2:2" s="202" customFormat="1"/>
    <row r="86" spans="2:2" s="202" customFormat="1"/>
    <row r="87" spans="2:2" s="202" customFormat="1"/>
    <row r="88" spans="2:2" s="202" customFormat="1"/>
    <row r="89" spans="2:2" s="202" customFormat="1"/>
    <row r="90" spans="2:2" s="202" customFormat="1"/>
    <row r="91" spans="2:2" s="202" customFormat="1"/>
    <row r="92" spans="2:2" s="202" customFormat="1"/>
    <row r="93" spans="2:2" s="202" customFormat="1"/>
    <row r="94" spans="2:2" s="202" customFormat="1"/>
    <row r="95" spans="2:2" s="107" customFormat="1">
      <c r="B95" s="107" t="s">
        <v>980</v>
      </c>
    </row>
    <row r="96" spans="2:2" ht="13.5" thickBot="1"/>
    <row r="97" spans="1:14" ht="13.5" thickBot="1">
      <c r="D97" s="140" t="s">
        <v>203</v>
      </c>
      <c r="E97" s="141" t="s">
        <v>198</v>
      </c>
      <c r="F97" s="141" t="s">
        <v>199</v>
      </c>
      <c r="G97" s="141" t="s">
        <v>200</v>
      </c>
      <c r="H97" s="141" t="s">
        <v>201</v>
      </c>
      <c r="I97" s="141" t="s">
        <v>202</v>
      </c>
      <c r="J97" s="141" t="s">
        <v>112</v>
      </c>
      <c r="M97" s="167" t="s">
        <v>258</v>
      </c>
      <c r="N97" s="202"/>
    </row>
    <row r="98" spans="1:14" ht="13.5" thickBot="1">
      <c r="D98" s="142" t="s">
        <v>493</v>
      </c>
      <c r="E98" s="315" t="s">
        <v>1032</v>
      </c>
      <c r="F98" s="315" t="s">
        <v>1032</v>
      </c>
      <c r="G98" s="315" t="s">
        <v>1032</v>
      </c>
      <c r="H98" s="315" t="s">
        <v>1032</v>
      </c>
      <c r="I98" s="315" t="s">
        <v>1032</v>
      </c>
      <c r="J98" s="316" t="s">
        <v>1032</v>
      </c>
      <c r="K98" s="70">
        <v>0</v>
      </c>
    </row>
    <row r="99" spans="1:14" ht="13.5" thickBot="1">
      <c r="D99" s="142" t="s">
        <v>494</v>
      </c>
      <c r="E99" s="315" t="s">
        <v>1032</v>
      </c>
      <c r="F99" s="315" t="s">
        <v>1032</v>
      </c>
      <c r="G99" s="315" t="s">
        <v>1032</v>
      </c>
      <c r="H99" s="315" t="s">
        <v>1032</v>
      </c>
      <c r="I99" s="315" t="s">
        <v>1032</v>
      </c>
      <c r="J99" s="316" t="s">
        <v>1032</v>
      </c>
      <c r="K99" s="70">
        <v>0</v>
      </c>
    </row>
    <row r="100" spans="1:14" ht="13.5" thickBot="1">
      <c r="D100" s="142" t="s">
        <v>495</v>
      </c>
      <c r="E100" s="315" t="s">
        <v>1032</v>
      </c>
      <c r="F100" s="315" t="s">
        <v>1032</v>
      </c>
      <c r="G100" s="315" t="s">
        <v>1032</v>
      </c>
      <c r="H100" s="315" t="s">
        <v>1032</v>
      </c>
      <c r="I100" s="315" t="s">
        <v>1032</v>
      </c>
      <c r="J100" s="316" t="s">
        <v>1032</v>
      </c>
      <c r="K100" s="70">
        <v>0</v>
      </c>
      <c r="L100" s="354" t="s">
        <v>1025</v>
      </c>
    </row>
    <row r="102" spans="1:14">
      <c r="A102" s="70">
        <f>IF(SUM(E102:K102)&lt;&gt;0,1,0)</f>
        <v>0</v>
      </c>
      <c r="K102" s="70">
        <f>IF(SUM(K98:K100)&lt;&gt;0,1,0)</f>
        <v>0</v>
      </c>
    </row>
    <row r="104" spans="1:14" s="107" customFormat="1">
      <c r="B104" s="107" t="s">
        <v>979</v>
      </c>
    </row>
    <row r="105" spans="1:14" s="202" customFormat="1" ht="13.5" thickBot="1"/>
    <row r="106" spans="1:14" s="202" customFormat="1" ht="26.25" thickBot="1">
      <c r="D106" s="140" t="s">
        <v>962</v>
      </c>
      <c r="E106" s="141" t="s">
        <v>256</v>
      </c>
      <c r="F106" s="141" t="s">
        <v>831</v>
      </c>
      <c r="M106" s="202" t="str">
        <f>LEFT(L106,2)</f>
        <v/>
      </c>
    </row>
    <row r="107" spans="1:14" s="202" customFormat="1" ht="13.5" thickBot="1">
      <c r="D107" s="142" t="s">
        <v>832</v>
      </c>
      <c r="E107" s="257" t="s">
        <v>837</v>
      </c>
      <c r="F107" s="315" t="s">
        <v>1032</v>
      </c>
    </row>
    <row r="108" spans="1:14" s="202" customFormat="1" ht="26.25" thickBot="1">
      <c r="D108" s="142" t="s">
        <v>833</v>
      </c>
      <c r="E108" s="257" t="s">
        <v>838</v>
      </c>
      <c r="F108" s="315" t="s">
        <v>1032</v>
      </c>
    </row>
    <row r="109" spans="1:14" s="202" customFormat="1" ht="26.25" thickBot="1">
      <c r="D109" s="142" t="s">
        <v>834</v>
      </c>
      <c r="E109" s="257" t="s">
        <v>839</v>
      </c>
      <c r="F109" s="315" t="s">
        <v>1032</v>
      </c>
    </row>
    <row r="110" spans="1:14" s="202" customFormat="1" ht="13.5" thickBot="1">
      <c r="D110" s="142" t="s">
        <v>835</v>
      </c>
      <c r="E110" s="257" t="s">
        <v>836</v>
      </c>
      <c r="F110" s="315" t="s">
        <v>1032</v>
      </c>
      <c r="H110" s="354" t="s">
        <v>1025</v>
      </c>
    </row>
    <row r="111" spans="1:14" s="202" customFormat="1"/>
    <row r="112" spans="1:14" s="107" customFormat="1">
      <c r="B112" s="107" t="s">
        <v>978</v>
      </c>
    </row>
    <row r="113" spans="1:14" ht="13.5" thickBot="1"/>
    <row r="114" spans="1:14" ht="13.5" thickBot="1">
      <c r="D114" s="140" t="s">
        <v>203</v>
      </c>
      <c r="E114" s="141" t="s">
        <v>198</v>
      </c>
      <c r="F114" s="141" t="s">
        <v>199</v>
      </c>
      <c r="G114" s="141" t="s">
        <v>200</v>
      </c>
      <c r="H114" s="141" t="s">
        <v>201</v>
      </c>
      <c r="I114" s="141" t="s">
        <v>202</v>
      </c>
      <c r="J114" s="141" t="s">
        <v>112</v>
      </c>
      <c r="M114" s="167" t="s">
        <v>257</v>
      </c>
      <c r="N114" s="202"/>
    </row>
    <row r="115" spans="1:14" ht="13.5" thickBot="1">
      <c r="D115" s="142" t="s">
        <v>493</v>
      </c>
      <c r="E115" s="315" t="s">
        <v>1032</v>
      </c>
      <c r="F115" s="315" t="s">
        <v>1032</v>
      </c>
      <c r="G115" s="315" t="s">
        <v>1032</v>
      </c>
      <c r="H115" s="315" t="s">
        <v>1032</v>
      </c>
      <c r="I115" s="315" t="s">
        <v>1032</v>
      </c>
      <c r="J115" s="316" t="s">
        <v>1032</v>
      </c>
      <c r="K115" s="70">
        <v>0</v>
      </c>
    </row>
    <row r="116" spans="1:14" ht="13.5" thickBot="1">
      <c r="D116" s="142" t="s">
        <v>494</v>
      </c>
      <c r="E116" s="315" t="s">
        <v>1032</v>
      </c>
      <c r="F116" s="315" t="s">
        <v>1032</v>
      </c>
      <c r="G116" s="315" t="s">
        <v>1032</v>
      </c>
      <c r="H116" s="315" t="s">
        <v>1032</v>
      </c>
      <c r="I116" s="315" t="s">
        <v>1032</v>
      </c>
      <c r="J116" s="316" t="s">
        <v>1032</v>
      </c>
      <c r="K116" s="70">
        <v>0</v>
      </c>
    </row>
    <row r="117" spans="1:14" ht="13.5" thickBot="1">
      <c r="D117" s="142" t="s">
        <v>495</v>
      </c>
      <c r="E117" s="315" t="s">
        <v>1032</v>
      </c>
      <c r="F117" s="315" t="s">
        <v>1032</v>
      </c>
      <c r="G117" s="315" t="s">
        <v>1032</v>
      </c>
      <c r="H117" s="315" t="s">
        <v>1032</v>
      </c>
      <c r="I117" s="315" t="s">
        <v>1032</v>
      </c>
      <c r="J117" s="316" t="s">
        <v>1032</v>
      </c>
      <c r="K117" s="70">
        <v>0</v>
      </c>
    </row>
    <row r="119" spans="1:14">
      <c r="A119" s="70">
        <f>IF(SUM(E119:K119)&lt;&gt;0,1,0)</f>
        <v>0</v>
      </c>
      <c r="K119" s="70">
        <f>IF(SUM(K115:K117)&lt;&gt;0,1,0)</f>
        <v>0</v>
      </c>
    </row>
    <row r="121" spans="1:14" s="107" customFormat="1">
      <c r="B121" s="107" t="s">
        <v>840</v>
      </c>
    </row>
    <row r="122" spans="1:14" s="202" customFormat="1" ht="13.5" thickBot="1"/>
    <row r="123" spans="1:14" s="202" customFormat="1" ht="39" thickBot="1">
      <c r="D123" s="258" t="s">
        <v>841</v>
      </c>
      <c r="E123" s="141" t="s">
        <v>115</v>
      </c>
      <c r="F123" s="141" t="s">
        <v>842</v>
      </c>
      <c r="G123" s="141" t="s">
        <v>843</v>
      </c>
    </row>
    <row r="124" spans="1:14" s="202" customFormat="1" ht="13.5" thickBot="1">
      <c r="D124" s="259" t="s">
        <v>844</v>
      </c>
      <c r="E124" s="173">
        <v>11</v>
      </c>
      <c r="F124" s="266">
        <v>3.3536585365853661E-2</v>
      </c>
      <c r="G124" s="267">
        <v>1.6063941804703476E-2</v>
      </c>
    </row>
    <row r="125" spans="1:14" s="202" customFormat="1" ht="13.5" thickBot="1">
      <c r="D125" s="259" t="s">
        <v>845</v>
      </c>
      <c r="E125" s="173">
        <v>146</v>
      </c>
      <c r="F125" s="266">
        <v>0.4451219512195122</v>
      </c>
      <c r="G125" s="267">
        <v>4.4344347646120205E-2</v>
      </c>
    </row>
    <row r="126" spans="1:14" s="202" customFormat="1" ht="13.5" thickBot="1">
      <c r="D126" s="259" t="s">
        <v>846</v>
      </c>
      <c r="E126" s="173">
        <v>73</v>
      </c>
      <c r="F126" s="266">
        <v>0.2225609756097561</v>
      </c>
      <c r="G126" s="267">
        <v>3.7115701110221173E-2</v>
      </c>
    </row>
    <row r="127" spans="1:14" s="202" customFormat="1" ht="13.5" thickBot="1">
      <c r="D127" s="259" t="s">
        <v>847</v>
      </c>
      <c r="E127" s="173">
        <v>29</v>
      </c>
      <c r="F127" s="266">
        <v>8.8414634146341459E-2</v>
      </c>
      <c r="G127" s="267">
        <v>2.5331490337551721E-2</v>
      </c>
    </row>
    <row r="128" spans="1:14" s="202" customFormat="1" ht="13.5" thickBot="1">
      <c r="D128" s="259" t="s">
        <v>848</v>
      </c>
      <c r="E128" s="173">
        <v>46</v>
      </c>
      <c r="F128" s="266">
        <v>0.1402439024390244</v>
      </c>
      <c r="G128" s="267">
        <v>3.0983438852336564E-2</v>
      </c>
    </row>
    <row r="129" spans="2:17" s="202" customFormat="1" ht="13.5" thickBot="1">
      <c r="D129" s="259" t="s">
        <v>849</v>
      </c>
      <c r="E129" s="173">
        <v>23</v>
      </c>
      <c r="F129" s="266">
        <v>7.0121951219512202E-2</v>
      </c>
      <c r="G129" s="267">
        <v>2.2784525370658507E-2</v>
      </c>
    </row>
    <row r="130" spans="2:17" s="202" customFormat="1"/>
    <row r="131" spans="2:17" s="107" customFormat="1">
      <c r="B131" s="107" t="s">
        <v>900</v>
      </c>
    </row>
    <row r="132" spans="2:17" s="202" customFormat="1" ht="13.5" thickBot="1"/>
    <row r="133" spans="2:17" s="202" customFormat="1" ht="13.5" thickBot="1">
      <c r="M133" s="330" t="s">
        <v>115</v>
      </c>
      <c r="N133" s="331" t="s">
        <v>195</v>
      </c>
      <c r="O133" s="331" t="s">
        <v>888</v>
      </c>
      <c r="P133" s="331" t="s">
        <v>889</v>
      </c>
      <c r="Q133" s="331" t="s">
        <v>890</v>
      </c>
    </row>
    <row r="134" spans="2:17" s="202" customFormat="1" ht="13.5" thickBot="1">
      <c r="M134" s="336" t="s">
        <v>846</v>
      </c>
      <c r="N134" s="333">
        <v>39</v>
      </c>
      <c r="O134" s="333">
        <v>4</v>
      </c>
      <c r="P134" s="333">
        <v>14</v>
      </c>
      <c r="Q134" s="333">
        <v>6</v>
      </c>
    </row>
    <row r="135" spans="2:17" s="202" customFormat="1" ht="13.5" thickBot="1">
      <c r="M135" s="336" t="s">
        <v>847</v>
      </c>
      <c r="N135" s="333">
        <v>15</v>
      </c>
      <c r="O135" s="333">
        <v>7</v>
      </c>
      <c r="P135" s="333">
        <v>2</v>
      </c>
      <c r="Q135" s="333">
        <v>0</v>
      </c>
    </row>
    <row r="136" spans="2:17" s="202" customFormat="1" ht="13.5" thickBot="1">
      <c r="M136" s="336" t="s">
        <v>848</v>
      </c>
      <c r="N136" s="333">
        <v>9</v>
      </c>
      <c r="O136" s="333">
        <v>1</v>
      </c>
      <c r="P136" s="333">
        <v>6</v>
      </c>
      <c r="Q136" s="333">
        <v>8</v>
      </c>
    </row>
    <row r="137" spans="2:17" s="202" customFormat="1" ht="13.5" thickBot="1">
      <c r="M137" s="336" t="s">
        <v>845</v>
      </c>
      <c r="N137" s="333">
        <v>79</v>
      </c>
      <c r="O137" s="333">
        <v>30</v>
      </c>
      <c r="P137" s="333">
        <v>7</v>
      </c>
      <c r="Q137" s="333">
        <v>4</v>
      </c>
    </row>
    <row r="138" spans="2:17" s="202" customFormat="1" ht="13.5" thickBot="1">
      <c r="M138" s="336" t="s">
        <v>849</v>
      </c>
      <c r="N138" s="333">
        <v>3</v>
      </c>
      <c r="O138" s="333">
        <v>0</v>
      </c>
      <c r="P138" s="333">
        <v>5</v>
      </c>
      <c r="Q138" s="333">
        <v>2</v>
      </c>
    </row>
    <row r="139" spans="2:17" s="202" customFormat="1" ht="13.5" thickBot="1">
      <c r="M139" s="336" t="s">
        <v>112</v>
      </c>
      <c r="N139" s="335">
        <f>SUM(N134:N138)</f>
        <v>145</v>
      </c>
      <c r="O139" s="335">
        <f t="shared" ref="O139:Q139" si="6">SUM(O134:O138)</f>
        <v>42</v>
      </c>
      <c r="P139" s="335">
        <f t="shared" si="6"/>
        <v>34</v>
      </c>
      <c r="Q139" s="335">
        <f t="shared" si="6"/>
        <v>20</v>
      </c>
    </row>
    <row r="140" spans="2:17" s="202" customFormat="1"/>
    <row r="141" spans="2:17" s="202" customFormat="1"/>
    <row r="142" spans="2:17" s="202" customFormat="1"/>
    <row r="143" spans="2:17" s="202" customFormat="1"/>
    <row r="144" spans="2:17" s="202" customFormat="1"/>
    <row r="145" spans="2:22" s="202" customFormat="1"/>
    <row r="146" spans="2:22" s="202" customFormat="1"/>
    <row r="147" spans="2:22" s="202" customFormat="1"/>
    <row r="148" spans="2:22" s="202" customFormat="1"/>
    <row r="149" spans="2:22" s="107" customFormat="1">
      <c r="B149" s="107" t="s">
        <v>850</v>
      </c>
    </row>
    <row r="150" spans="2:22" s="202" customFormat="1"/>
    <row r="151" spans="2:22" s="202" customFormat="1" ht="13.5" thickBot="1">
      <c r="N151" s="363" t="s">
        <v>891</v>
      </c>
      <c r="O151" s="363"/>
      <c r="P151" s="363"/>
      <c r="Q151" s="363"/>
      <c r="R151" s="363"/>
      <c r="S151" s="363"/>
      <c r="T151" s="363"/>
      <c r="U151" s="363"/>
      <c r="V151" s="363"/>
    </row>
    <row r="152" spans="2:22" s="202" customFormat="1" ht="13.5" thickBot="1">
      <c r="M152" s="330" t="s">
        <v>115</v>
      </c>
      <c r="N152" s="331">
        <v>10</v>
      </c>
      <c r="O152" s="331">
        <v>20</v>
      </c>
      <c r="P152" s="331">
        <v>30</v>
      </c>
      <c r="Q152" s="331">
        <v>40</v>
      </c>
      <c r="R152" s="331">
        <v>50</v>
      </c>
      <c r="S152" s="331">
        <v>60</v>
      </c>
      <c r="T152" s="331">
        <v>70</v>
      </c>
      <c r="U152" s="331">
        <v>80</v>
      </c>
      <c r="V152" s="331" t="s">
        <v>112</v>
      </c>
    </row>
    <row r="153" spans="2:22" s="202" customFormat="1" ht="13.5" thickBot="1">
      <c r="M153" s="336" t="s">
        <v>845</v>
      </c>
      <c r="N153" s="333">
        <v>16</v>
      </c>
      <c r="O153" s="333">
        <v>13</v>
      </c>
      <c r="P153" s="333">
        <v>47</v>
      </c>
      <c r="Q153" s="333">
        <v>31</v>
      </c>
      <c r="R153" s="333">
        <v>30</v>
      </c>
      <c r="S153" s="333">
        <v>7</v>
      </c>
      <c r="T153" s="333">
        <v>0</v>
      </c>
      <c r="U153" s="333">
        <v>0</v>
      </c>
      <c r="V153" s="335">
        <f>SUM(N153:U153)</f>
        <v>144</v>
      </c>
    </row>
    <row r="154" spans="2:22" s="202" customFormat="1" ht="13.5" thickBot="1">
      <c r="M154" s="336" t="s">
        <v>846</v>
      </c>
      <c r="N154" s="333">
        <v>3</v>
      </c>
      <c r="O154" s="333">
        <v>3</v>
      </c>
      <c r="P154" s="333">
        <v>14</v>
      </c>
      <c r="Q154" s="333">
        <v>11</v>
      </c>
      <c r="R154" s="333">
        <v>36</v>
      </c>
      <c r="S154" s="333">
        <v>6</v>
      </c>
      <c r="T154" s="333">
        <v>0</v>
      </c>
      <c r="U154" s="333">
        <v>0</v>
      </c>
      <c r="V154" s="335">
        <f t="shared" ref="V154:V157" si="7">SUM(N154:U154)</f>
        <v>73</v>
      </c>
    </row>
    <row r="155" spans="2:22" s="202" customFormat="1" ht="13.5" thickBot="1">
      <c r="M155" s="336" t="s">
        <v>847</v>
      </c>
      <c r="N155" s="333">
        <v>2</v>
      </c>
      <c r="O155" s="333">
        <v>1</v>
      </c>
      <c r="P155" s="333">
        <v>8</v>
      </c>
      <c r="Q155" s="333">
        <v>4</v>
      </c>
      <c r="R155" s="333">
        <v>12</v>
      </c>
      <c r="S155" s="333">
        <v>2</v>
      </c>
      <c r="T155" s="333">
        <v>0</v>
      </c>
      <c r="U155" s="333">
        <v>0</v>
      </c>
      <c r="V155" s="335">
        <f t="shared" si="7"/>
        <v>29</v>
      </c>
    </row>
    <row r="156" spans="2:22" s="202" customFormat="1" ht="13.5" thickBot="1">
      <c r="M156" s="336" t="s">
        <v>848</v>
      </c>
      <c r="N156" s="333">
        <v>0</v>
      </c>
      <c r="O156" s="333">
        <v>0</v>
      </c>
      <c r="P156" s="333">
        <v>5</v>
      </c>
      <c r="Q156" s="333">
        <v>14</v>
      </c>
      <c r="R156" s="333">
        <v>26</v>
      </c>
      <c r="S156" s="333">
        <v>0</v>
      </c>
      <c r="T156" s="333">
        <v>0</v>
      </c>
      <c r="U156" s="333">
        <v>1</v>
      </c>
      <c r="V156" s="335">
        <f t="shared" si="7"/>
        <v>46</v>
      </c>
    </row>
    <row r="157" spans="2:22" s="202" customFormat="1" ht="13.5" thickBot="1">
      <c r="M157" s="336" t="s">
        <v>849</v>
      </c>
      <c r="N157" s="333">
        <v>0</v>
      </c>
      <c r="O157" s="333">
        <v>0</v>
      </c>
      <c r="P157" s="333">
        <v>2</v>
      </c>
      <c r="Q157" s="333">
        <v>3</v>
      </c>
      <c r="R157" s="333">
        <v>18</v>
      </c>
      <c r="S157" s="333">
        <v>0</v>
      </c>
      <c r="T157" s="333">
        <v>0</v>
      </c>
      <c r="U157" s="333">
        <v>0</v>
      </c>
      <c r="V157" s="335">
        <f t="shared" si="7"/>
        <v>23</v>
      </c>
    </row>
    <row r="158" spans="2:22" s="202" customFormat="1" ht="13.5" thickBot="1">
      <c r="M158" s="336" t="s">
        <v>112</v>
      </c>
      <c r="N158" s="335">
        <f>SUM(N153:N157)</f>
        <v>21</v>
      </c>
      <c r="O158" s="335">
        <f t="shared" ref="O158:V158" si="8">SUM(O153:O157)</f>
        <v>17</v>
      </c>
      <c r="P158" s="335">
        <f t="shared" si="8"/>
        <v>76</v>
      </c>
      <c r="Q158" s="335">
        <f t="shared" si="8"/>
        <v>63</v>
      </c>
      <c r="R158" s="335">
        <f t="shared" si="8"/>
        <v>122</v>
      </c>
      <c r="S158" s="335">
        <f t="shared" si="8"/>
        <v>15</v>
      </c>
      <c r="T158" s="335">
        <f t="shared" si="8"/>
        <v>0</v>
      </c>
      <c r="U158" s="335">
        <f t="shared" si="8"/>
        <v>1</v>
      </c>
      <c r="V158" s="335">
        <f t="shared" si="8"/>
        <v>315</v>
      </c>
    </row>
    <row r="159" spans="2:22" s="202" customFormat="1"/>
    <row r="160" spans="2:22" s="202" customFormat="1"/>
    <row r="161" spans="2:34" s="202" customFormat="1"/>
    <row r="162" spans="2:34" s="202" customFormat="1"/>
    <row r="163" spans="2:34" s="202" customFormat="1"/>
    <row r="164" spans="2:34" s="202" customFormat="1"/>
    <row r="165" spans="2:34" s="202" customFormat="1"/>
    <row r="166" spans="2:34" s="202" customFormat="1"/>
    <row r="167" spans="2:34" s="107" customFormat="1">
      <c r="B167" s="107" t="s">
        <v>901</v>
      </c>
    </row>
    <row r="168" spans="2:34" s="202" customFormat="1"/>
    <row r="169" spans="2:34" s="202" customFormat="1" ht="13.5" thickBot="1">
      <c r="N169" s="368" t="s">
        <v>891</v>
      </c>
      <c r="O169" s="368"/>
      <c r="P169" s="368"/>
      <c r="Q169" s="368"/>
      <c r="R169" s="368"/>
      <c r="S169" s="368"/>
      <c r="T169" s="368"/>
      <c r="U169" s="368"/>
      <c r="V169" s="368"/>
      <c r="W169" s="368"/>
      <c r="X169" s="368"/>
      <c r="Y169" s="368"/>
      <c r="Z169" s="368"/>
      <c r="AA169" s="368"/>
      <c r="AB169" s="368"/>
      <c r="AC169" s="368"/>
      <c r="AD169" s="368"/>
      <c r="AE169" s="368"/>
      <c r="AF169" s="368"/>
      <c r="AG169" s="368"/>
    </row>
    <row r="170" spans="2:34" s="202" customFormat="1" ht="13.5" thickBot="1">
      <c r="M170" s="330" t="s">
        <v>115</v>
      </c>
      <c r="N170" s="331">
        <v>0</v>
      </c>
      <c r="O170" s="331">
        <v>5</v>
      </c>
      <c r="P170" s="331">
        <v>10</v>
      </c>
      <c r="Q170" s="331">
        <v>15</v>
      </c>
      <c r="R170" s="331">
        <v>20</v>
      </c>
      <c r="S170" s="331">
        <v>25</v>
      </c>
      <c r="T170" s="331">
        <v>30</v>
      </c>
      <c r="U170" s="331">
        <v>35</v>
      </c>
      <c r="V170" s="331">
        <v>40</v>
      </c>
      <c r="W170" s="331">
        <v>45</v>
      </c>
      <c r="X170" s="331">
        <v>50</v>
      </c>
      <c r="Y170" s="331">
        <v>55</v>
      </c>
      <c r="Z170" s="331">
        <v>60</v>
      </c>
      <c r="AA170" s="331">
        <v>65</v>
      </c>
      <c r="AB170" s="331">
        <v>70</v>
      </c>
      <c r="AC170" s="331">
        <v>75</v>
      </c>
      <c r="AD170" s="331">
        <v>80</v>
      </c>
      <c r="AE170" s="331">
        <v>85</v>
      </c>
      <c r="AF170" s="331">
        <v>90</v>
      </c>
      <c r="AG170" s="331">
        <v>95</v>
      </c>
      <c r="AH170" s="331" t="s">
        <v>112</v>
      </c>
    </row>
    <row r="171" spans="2:34" s="202" customFormat="1" ht="13.5" thickBot="1">
      <c r="M171" s="332" t="s">
        <v>892</v>
      </c>
      <c r="N171" s="333">
        <v>602</v>
      </c>
      <c r="O171" s="333">
        <v>171</v>
      </c>
      <c r="P171" s="333">
        <v>230</v>
      </c>
      <c r="Q171" s="333">
        <v>38</v>
      </c>
      <c r="R171" s="333">
        <v>143</v>
      </c>
      <c r="S171" s="333">
        <v>505</v>
      </c>
      <c r="T171" s="333">
        <v>390</v>
      </c>
      <c r="U171" s="333">
        <v>148</v>
      </c>
      <c r="V171" s="333">
        <v>974</v>
      </c>
      <c r="W171" s="333">
        <v>428</v>
      </c>
      <c r="X171" s="333">
        <v>268</v>
      </c>
      <c r="Y171" s="333">
        <v>69</v>
      </c>
      <c r="Z171" s="333">
        <v>15</v>
      </c>
      <c r="AA171" s="333">
        <v>41</v>
      </c>
      <c r="AB171" s="333">
        <v>20</v>
      </c>
      <c r="AC171" s="333">
        <v>2</v>
      </c>
      <c r="AD171" s="333">
        <v>0</v>
      </c>
      <c r="AE171" s="333">
        <v>11</v>
      </c>
      <c r="AF171" s="333">
        <v>2</v>
      </c>
      <c r="AG171" s="333">
        <v>0</v>
      </c>
      <c r="AH171" s="335">
        <f t="shared" ref="AH171:AH174" si="9">SUM(N171:AG171)</f>
        <v>4057</v>
      </c>
    </row>
    <row r="172" spans="2:34" s="202" customFormat="1" ht="13.5" thickBot="1">
      <c r="M172" s="332" t="s">
        <v>888</v>
      </c>
      <c r="N172" s="333">
        <v>14</v>
      </c>
      <c r="O172" s="333">
        <v>21</v>
      </c>
      <c r="P172" s="333">
        <v>16</v>
      </c>
      <c r="Q172" s="333">
        <v>26</v>
      </c>
      <c r="R172" s="333">
        <v>26</v>
      </c>
      <c r="S172" s="333">
        <v>134</v>
      </c>
      <c r="T172" s="333">
        <v>5</v>
      </c>
      <c r="U172" s="333">
        <v>68</v>
      </c>
      <c r="V172" s="333">
        <v>332</v>
      </c>
      <c r="W172" s="333">
        <v>55</v>
      </c>
      <c r="X172" s="333">
        <v>40</v>
      </c>
      <c r="Y172" s="333">
        <v>8</v>
      </c>
      <c r="Z172" s="333">
        <v>8</v>
      </c>
      <c r="AA172" s="333">
        <v>0</v>
      </c>
      <c r="AB172" s="333">
        <v>0</v>
      </c>
      <c r="AC172" s="333">
        <v>1</v>
      </c>
      <c r="AD172" s="333">
        <v>0</v>
      </c>
      <c r="AE172" s="333">
        <v>3</v>
      </c>
      <c r="AF172" s="333">
        <v>0</v>
      </c>
      <c r="AG172" s="333">
        <v>0</v>
      </c>
      <c r="AH172" s="335">
        <f t="shared" si="9"/>
        <v>757</v>
      </c>
    </row>
    <row r="173" spans="2:34" s="202" customFormat="1" ht="26.25" thickBot="1">
      <c r="M173" s="332" t="s">
        <v>893</v>
      </c>
      <c r="N173" s="333">
        <v>17</v>
      </c>
      <c r="O173" s="333">
        <v>4</v>
      </c>
      <c r="P173" s="333">
        <v>0</v>
      </c>
      <c r="Q173" s="333">
        <v>2</v>
      </c>
      <c r="R173" s="333">
        <v>3</v>
      </c>
      <c r="S173" s="333">
        <v>2</v>
      </c>
      <c r="T173" s="333">
        <v>2</v>
      </c>
      <c r="U173" s="333">
        <v>7</v>
      </c>
      <c r="V173" s="333">
        <v>68</v>
      </c>
      <c r="W173" s="333">
        <v>50</v>
      </c>
      <c r="X173" s="333">
        <v>0</v>
      </c>
      <c r="Y173" s="333">
        <v>0</v>
      </c>
      <c r="Z173" s="333">
        <v>0</v>
      </c>
      <c r="AA173" s="333">
        <v>0</v>
      </c>
      <c r="AB173" s="333">
        <v>0</v>
      </c>
      <c r="AC173" s="333">
        <v>0</v>
      </c>
      <c r="AD173" s="333">
        <v>0</v>
      </c>
      <c r="AE173" s="333">
        <v>0</v>
      </c>
      <c r="AF173" s="333">
        <v>0</v>
      </c>
      <c r="AG173" s="333">
        <v>0</v>
      </c>
      <c r="AH173" s="335">
        <f t="shared" si="9"/>
        <v>155</v>
      </c>
    </row>
    <row r="174" spans="2:34" s="202" customFormat="1" ht="13.5" thickBot="1">
      <c r="M174" s="332" t="s">
        <v>890</v>
      </c>
      <c r="N174" s="333">
        <v>8</v>
      </c>
      <c r="O174" s="333">
        <v>2</v>
      </c>
      <c r="P174" s="333">
        <v>2</v>
      </c>
      <c r="Q174" s="333">
        <v>2</v>
      </c>
      <c r="R174" s="333">
        <v>14</v>
      </c>
      <c r="S174" s="333">
        <v>1</v>
      </c>
      <c r="T174" s="333">
        <v>0</v>
      </c>
      <c r="U174" s="333">
        <v>6</v>
      </c>
      <c r="V174" s="333">
        <v>73</v>
      </c>
      <c r="W174" s="333">
        <v>6</v>
      </c>
      <c r="X174" s="333">
        <v>3</v>
      </c>
      <c r="Y174" s="333">
        <v>0</v>
      </c>
      <c r="Z174" s="333">
        <v>0</v>
      </c>
      <c r="AA174" s="333">
        <v>0</v>
      </c>
      <c r="AB174" s="333">
        <v>0</v>
      </c>
      <c r="AC174" s="333">
        <v>0</v>
      </c>
      <c r="AD174" s="333">
        <v>2</v>
      </c>
      <c r="AE174" s="333">
        <v>0</v>
      </c>
      <c r="AF174" s="333">
        <v>0</v>
      </c>
      <c r="AG174" s="333">
        <v>0</v>
      </c>
      <c r="AH174" s="335">
        <f t="shared" si="9"/>
        <v>119</v>
      </c>
    </row>
    <row r="175" spans="2:34" s="202" customFormat="1" ht="13.5" thickBot="1">
      <c r="M175" s="332" t="s">
        <v>112</v>
      </c>
      <c r="N175" s="335">
        <v>641</v>
      </c>
      <c r="O175" s="335">
        <v>641</v>
      </c>
      <c r="P175" s="335">
        <v>641</v>
      </c>
      <c r="Q175" s="335">
        <v>641</v>
      </c>
      <c r="R175" s="335">
        <v>641</v>
      </c>
      <c r="S175" s="335">
        <v>641</v>
      </c>
      <c r="T175" s="335">
        <v>641</v>
      </c>
      <c r="U175" s="335">
        <v>641</v>
      </c>
      <c r="V175" s="335">
        <v>641</v>
      </c>
      <c r="W175" s="335">
        <v>641</v>
      </c>
      <c r="X175" s="335">
        <v>641</v>
      </c>
      <c r="Y175" s="335">
        <v>641</v>
      </c>
      <c r="Z175" s="335">
        <v>641</v>
      </c>
      <c r="AA175" s="335">
        <v>641</v>
      </c>
      <c r="AB175" s="335">
        <v>641</v>
      </c>
      <c r="AC175" s="335">
        <v>641</v>
      </c>
      <c r="AD175" s="335">
        <v>641</v>
      </c>
      <c r="AE175" s="335">
        <v>641</v>
      </c>
      <c r="AF175" s="335">
        <v>641</v>
      </c>
      <c r="AG175" s="335">
        <v>641</v>
      </c>
      <c r="AH175" s="335">
        <f>SUM(N175:AG175)</f>
        <v>12820</v>
      </c>
    </row>
    <row r="176" spans="2:34" s="202" customFormat="1"/>
    <row r="177" spans="2:48" s="202" customFormat="1"/>
    <row r="178" spans="2:48" s="202" customFormat="1"/>
    <row r="179" spans="2:48" s="202" customFormat="1"/>
    <row r="180" spans="2:48" s="202" customFormat="1"/>
    <row r="181" spans="2:48" s="202" customFormat="1"/>
    <row r="182" spans="2:48" s="202" customFormat="1"/>
    <row r="183" spans="2:48" s="202" customFormat="1"/>
    <row r="184" spans="2:48" s="202" customFormat="1"/>
    <row r="185" spans="2:48" s="107" customFormat="1">
      <c r="B185" s="107" t="s">
        <v>902</v>
      </c>
    </row>
    <row r="186" spans="2:48" s="202" customFormat="1" ht="13.5" thickBot="1"/>
    <row r="187" spans="2:48" s="202" customFormat="1" ht="13.5" thickBot="1">
      <c r="M187" s="330" t="s">
        <v>894</v>
      </c>
      <c r="N187" s="331">
        <v>25</v>
      </c>
      <c r="O187" s="331">
        <v>26</v>
      </c>
      <c r="P187" s="331">
        <v>27</v>
      </c>
      <c r="Q187" s="331">
        <v>28</v>
      </c>
      <c r="R187" s="331">
        <v>29</v>
      </c>
      <c r="S187" s="331">
        <v>30</v>
      </c>
      <c r="T187" s="331">
        <v>31</v>
      </c>
      <c r="U187" s="331">
        <v>32</v>
      </c>
      <c r="V187" s="331">
        <v>33</v>
      </c>
      <c r="W187" s="331">
        <v>34</v>
      </c>
      <c r="X187" s="331">
        <v>35</v>
      </c>
      <c r="Y187" s="331">
        <v>36</v>
      </c>
      <c r="Z187" s="331">
        <v>37</v>
      </c>
      <c r="AA187" s="331">
        <v>38</v>
      </c>
      <c r="AB187" s="331">
        <v>39</v>
      </c>
      <c r="AC187" s="331">
        <v>40</v>
      </c>
      <c r="AD187" s="331">
        <v>41</v>
      </c>
      <c r="AE187" s="331">
        <v>42</v>
      </c>
      <c r="AF187" s="331">
        <v>43</v>
      </c>
      <c r="AG187" s="331">
        <v>44</v>
      </c>
      <c r="AH187" s="331">
        <v>45</v>
      </c>
      <c r="AI187" s="331">
        <v>46</v>
      </c>
      <c r="AJ187" s="331">
        <v>47</v>
      </c>
      <c r="AK187" s="331">
        <v>48</v>
      </c>
      <c r="AL187" s="331">
        <v>49</v>
      </c>
      <c r="AM187" s="331">
        <v>50</v>
      </c>
      <c r="AN187" s="331">
        <v>51</v>
      </c>
      <c r="AO187" s="331">
        <v>52</v>
      </c>
      <c r="AP187" s="331">
        <v>53</v>
      </c>
      <c r="AQ187" s="331">
        <v>54</v>
      </c>
      <c r="AR187" s="331">
        <v>55</v>
      </c>
      <c r="AS187" s="331">
        <v>56</v>
      </c>
      <c r="AT187" s="331">
        <v>57</v>
      </c>
      <c r="AU187" s="331">
        <v>58</v>
      </c>
      <c r="AV187" s="331">
        <v>59</v>
      </c>
    </row>
    <row r="188" spans="2:48" s="202" customFormat="1" ht="13.5" thickBot="1">
      <c r="M188" s="332" t="s">
        <v>892</v>
      </c>
      <c r="N188" s="333">
        <v>1</v>
      </c>
      <c r="O188" s="333">
        <v>0</v>
      </c>
      <c r="P188" s="333">
        <v>0</v>
      </c>
      <c r="Q188" s="333">
        <v>0</v>
      </c>
      <c r="R188" s="333">
        <v>0</v>
      </c>
      <c r="S188" s="333">
        <v>1</v>
      </c>
      <c r="T188" s="333">
        <v>0</v>
      </c>
      <c r="U188" s="333">
        <v>0</v>
      </c>
      <c r="V188" s="333">
        <v>0</v>
      </c>
      <c r="W188" s="333">
        <v>0</v>
      </c>
      <c r="X188" s="333">
        <v>1</v>
      </c>
      <c r="Y188" s="333">
        <v>0</v>
      </c>
      <c r="Z188" s="333">
        <v>0</v>
      </c>
      <c r="AA188" s="333">
        <v>2</v>
      </c>
      <c r="AB188" s="333">
        <v>0</v>
      </c>
      <c r="AC188" s="333">
        <v>0</v>
      </c>
      <c r="AD188" s="333">
        <v>3</v>
      </c>
      <c r="AE188" s="333">
        <v>9</v>
      </c>
      <c r="AF188" s="333">
        <v>3</v>
      </c>
      <c r="AG188" s="333">
        <v>3</v>
      </c>
      <c r="AH188" s="333">
        <v>0</v>
      </c>
      <c r="AI188" s="333">
        <v>1</v>
      </c>
      <c r="AJ188" s="333">
        <v>8</v>
      </c>
      <c r="AK188" s="333">
        <v>11</v>
      </c>
      <c r="AL188" s="333">
        <v>1</v>
      </c>
      <c r="AM188" s="333">
        <v>1</v>
      </c>
      <c r="AN188" s="333">
        <v>1</v>
      </c>
      <c r="AO188" s="333">
        <v>0</v>
      </c>
      <c r="AP188" s="333">
        <v>0</v>
      </c>
      <c r="AQ188" s="333">
        <v>0</v>
      </c>
      <c r="AR188" s="333">
        <v>0</v>
      </c>
      <c r="AS188" s="333">
        <v>0</v>
      </c>
      <c r="AT188" s="333">
        <v>0</v>
      </c>
      <c r="AU188" s="333">
        <v>0</v>
      </c>
      <c r="AV188" s="333">
        <v>0</v>
      </c>
    </row>
    <row r="189" spans="2:48" s="202" customFormat="1" ht="13.5" thickBot="1">
      <c r="M189" s="332" t="s">
        <v>854</v>
      </c>
      <c r="N189" s="333">
        <v>0</v>
      </c>
      <c r="O189" s="333">
        <v>0</v>
      </c>
      <c r="P189" s="333">
        <v>0</v>
      </c>
      <c r="Q189" s="333">
        <v>0</v>
      </c>
      <c r="R189" s="333">
        <v>0</v>
      </c>
      <c r="S189" s="333">
        <v>0</v>
      </c>
      <c r="T189" s="333">
        <v>0</v>
      </c>
      <c r="U189" s="333">
        <v>0</v>
      </c>
      <c r="V189" s="333">
        <v>0</v>
      </c>
      <c r="W189" s="333">
        <v>0</v>
      </c>
      <c r="X189" s="333">
        <v>0</v>
      </c>
      <c r="Y189" s="333">
        <v>0</v>
      </c>
      <c r="Z189" s="333">
        <v>0</v>
      </c>
      <c r="AA189" s="333">
        <v>0</v>
      </c>
      <c r="AB189" s="333">
        <v>0</v>
      </c>
      <c r="AC189" s="333">
        <v>0</v>
      </c>
      <c r="AD189" s="333">
        <v>7</v>
      </c>
      <c r="AE189" s="333">
        <v>23</v>
      </c>
      <c r="AF189" s="333">
        <v>0</v>
      </c>
      <c r="AG189" s="333">
        <v>7</v>
      </c>
      <c r="AH189" s="333">
        <v>7</v>
      </c>
      <c r="AI189" s="333">
        <v>1</v>
      </c>
      <c r="AJ189" s="333">
        <v>13</v>
      </c>
      <c r="AK189" s="333">
        <v>7</v>
      </c>
      <c r="AL189" s="333">
        <v>0</v>
      </c>
      <c r="AM189" s="333">
        <v>0</v>
      </c>
      <c r="AN189" s="333">
        <v>0</v>
      </c>
      <c r="AO189" s="333">
        <v>0</v>
      </c>
      <c r="AP189" s="333">
        <v>0</v>
      </c>
      <c r="AQ189" s="333">
        <v>0</v>
      </c>
      <c r="AR189" s="333">
        <v>0</v>
      </c>
      <c r="AS189" s="333">
        <v>0</v>
      </c>
      <c r="AT189" s="333">
        <v>0</v>
      </c>
      <c r="AU189" s="333">
        <v>0</v>
      </c>
      <c r="AV189" s="333">
        <v>0</v>
      </c>
    </row>
    <row r="190" spans="2:48" s="202" customFormat="1"/>
    <row r="191" spans="2:48" s="202" customFormat="1"/>
    <row r="192" spans="2:48" s="202" customFormat="1"/>
    <row r="193" spans="2:7" s="202" customFormat="1"/>
    <row r="194" spans="2:7" s="202" customFormat="1"/>
    <row r="195" spans="2:7" s="202" customFormat="1"/>
    <row r="196" spans="2:7" s="202" customFormat="1"/>
    <row r="197" spans="2:7" s="202" customFormat="1"/>
    <row r="198" spans="2:7" s="202" customFormat="1"/>
    <row r="199" spans="2:7" s="202" customFormat="1"/>
    <row r="200" spans="2:7" s="202" customFormat="1"/>
    <row r="201" spans="2:7" s="202" customFormat="1"/>
    <row r="202" spans="2:7" s="202" customFormat="1"/>
    <row r="203" spans="2:7" s="107" customFormat="1">
      <c r="B203" s="107" t="s">
        <v>905</v>
      </c>
    </row>
    <row r="204" spans="2:7" s="202" customFormat="1" ht="13.5" thickBot="1"/>
    <row r="205" spans="2:7" s="202" customFormat="1" ht="39" thickBot="1">
      <c r="D205" s="258" t="s">
        <v>851</v>
      </c>
      <c r="E205" s="141" t="s">
        <v>852</v>
      </c>
      <c r="F205" s="141" t="s">
        <v>853</v>
      </c>
      <c r="G205" s="141" t="s">
        <v>903</v>
      </c>
    </row>
    <row r="206" spans="2:7" s="202" customFormat="1" ht="13.5" thickBot="1">
      <c r="D206" s="259" t="s">
        <v>195</v>
      </c>
      <c r="E206" s="245">
        <v>46.7</v>
      </c>
      <c r="F206" s="245">
        <v>8.7241466067294553</v>
      </c>
      <c r="G206" s="245">
        <v>0.87</v>
      </c>
    </row>
    <row r="207" spans="2:7" s="202" customFormat="1" ht="13.5" thickBot="1">
      <c r="D207" s="259" t="s">
        <v>854</v>
      </c>
      <c r="E207" s="245">
        <v>45.371311098132381</v>
      </c>
      <c r="F207" s="245">
        <v>19.389284153507319</v>
      </c>
      <c r="G207" s="245">
        <v>0.77</v>
      </c>
    </row>
    <row r="208" spans="2:7" s="202" customFormat="1"/>
    <row r="209" spans="2:48" s="107" customFormat="1">
      <c r="B209" s="107" t="s">
        <v>904</v>
      </c>
    </row>
    <row r="210" spans="2:48" s="202" customFormat="1" ht="13.5" thickBot="1"/>
    <row r="211" spans="2:48" s="202" customFormat="1" ht="13.5" thickBot="1">
      <c r="M211" s="330" t="s">
        <v>894</v>
      </c>
      <c r="N211" s="331">
        <v>25</v>
      </c>
      <c r="O211" s="331">
        <v>26</v>
      </c>
      <c r="P211" s="331">
        <v>27</v>
      </c>
      <c r="Q211" s="331">
        <v>28</v>
      </c>
      <c r="R211" s="331">
        <v>29</v>
      </c>
      <c r="S211" s="331">
        <v>30</v>
      </c>
      <c r="T211" s="331">
        <v>31</v>
      </c>
      <c r="U211" s="331">
        <v>32</v>
      </c>
      <c r="V211" s="331">
        <v>33</v>
      </c>
      <c r="W211" s="331">
        <v>34</v>
      </c>
      <c r="X211" s="331">
        <v>35</v>
      </c>
      <c r="Y211" s="331">
        <v>36</v>
      </c>
      <c r="Z211" s="331">
        <v>37</v>
      </c>
      <c r="AA211" s="331">
        <v>38</v>
      </c>
      <c r="AB211" s="331">
        <v>39</v>
      </c>
      <c r="AC211" s="331">
        <v>40</v>
      </c>
      <c r="AD211" s="331">
        <v>41</v>
      </c>
      <c r="AE211" s="331">
        <v>42</v>
      </c>
      <c r="AF211" s="331">
        <v>43</v>
      </c>
      <c r="AG211" s="331">
        <v>44</v>
      </c>
      <c r="AH211" s="331">
        <v>45</v>
      </c>
      <c r="AI211" s="331">
        <v>46</v>
      </c>
      <c r="AJ211" s="331">
        <v>47</v>
      </c>
      <c r="AK211" s="331">
        <v>48</v>
      </c>
      <c r="AL211" s="331">
        <v>49</v>
      </c>
      <c r="AM211" s="331">
        <v>50</v>
      </c>
      <c r="AN211" s="331">
        <v>51</v>
      </c>
      <c r="AO211" s="331">
        <v>52</v>
      </c>
      <c r="AP211" s="331">
        <v>53</v>
      </c>
      <c r="AQ211" s="331">
        <v>54</v>
      </c>
      <c r="AR211" s="331">
        <v>55</v>
      </c>
      <c r="AS211" s="331">
        <v>56</v>
      </c>
      <c r="AT211" s="331">
        <v>57</v>
      </c>
      <c r="AU211" s="331">
        <v>58</v>
      </c>
      <c r="AV211" s="331">
        <v>59</v>
      </c>
    </row>
    <row r="212" spans="2:48" s="202" customFormat="1" ht="13.5" thickBot="1">
      <c r="M212" s="332" t="s">
        <v>892</v>
      </c>
      <c r="N212" s="333">
        <f t="shared" ref="N212:AU212" si="10">N188</f>
        <v>1</v>
      </c>
      <c r="O212" s="333">
        <f t="shared" si="10"/>
        <v>0</v>
      </c>
      <c r="P212" s="333">
        <f t="shared" si="10"/>
        <v>0</v>
      </c>
      <c r="Q212" s="333">
        <f t="shared" si="10"/>
        <v>0</v>
      </c>
      <c r="R212" s="333">
        <f t="shared" si="10"/>
        <v>0</v>
      </c>
      <c r="S212" s="333">
        <f t="shared" si="10"/>
        <v>1</v>
      </c>
      <c r="T212" s="333">
        <f t="shared" si="10"/>
        <v>0</v>
      </c>
      <c r="U212" s="333">
        <f t="shared" si="10"/>
        <v>0</v>
      </c>
      <c r="V212" s="333">
        <f t="shared" si="10"/>
        <v>0</v>
      </c>
      <c r="W212" s="333">
        <f t="shared" si="10"/>
        <v>0</v>
      </c>
      <c r="X212" s="333">
        <f t="shared" si="10"/>
        <v>1</v>
      </c>
      <c r="Y212" s="333">
        <f t="shared" si="10"/>
        <v>0</v>
      </c>
      <c r="Z212" s="333">
        <f t="shared" si="10"/>
        <v>0</v>
      </c>
      <c r="AA212" s="333">
        <f t="shared" si="10"/>
        <v>2</v>
      </c>
      <c r="AB212" s="333">
        <f t="shared" si="10"/>
        <v>0</v>
      </c>
      <c r="AC212" s="333">
        <f t="shared" si="10"/>
        <v>0</v>
      </c>
      <c r="AD212" s="333">
        <f t="shared" si="10"/>
        <v>3</v>
      </c>
      <c r="AE212" s="333">
        <f t="shared" si="10"/>
        <v>9</v>
      </c>
      <c r="AF212" s="333">
        <f t="shared" si="10"/>
        <v>3</v>
      </c>
      <c r="AG212" s="333">
        <f t="shared" si="10"/>
        <v>3</v>
      </c>
      <c r="AH212" s="333">
        <f t="shared" si="10"/>
        <v>0</v>
      </c>
      <c r="AI212" s="333">
        <f t="shared" si="10"/>
        <v>1</v>
      </c>
      <c r="AJ212" s="333">
        <f t="shared" si="10"/>
        <v>8</v>
      </c>
      <c r="AK212" s="333">
        <f t="shared" si="10"/>
        <v>11</v>
      </c>
      <c r="AL212" s="333">
        <f t="shared" si="10"/>
        <v>1</v>
      </c>
      <c r="AM212" s="333">
        <f t="shared" si="10"/>
        <v>1</v>
      </c>
      <c r="AN212" s="333">
        <f t="shared" si="10"/>
        <v>1</v>
      </c>
      <c r="AO212" s="333">
        <f t="shared" si="10"/>
        <v>0</v>
      </c>
      <c r="AP212" s="333">
        <f t="shared" si="10"/>
        <v>0</v>
      </c>
      <c r="AQ212" s="333">
        <f t="shared" si="10"/>
        <v>0</v>
      </c>
      <c r="AR212" s="333">
        <f t="shared" si="10"/>
        <v>0</v>
      </c>
      <c r="AS212" s="333">
        <f t="shared" si="10"/>
        <v>0</v>
      </c>
      <c r="AT212" s="333">
        <f t="shared" si="10"/>
        <v>0</v>
      </c>
      <c r="AU212" s="333">
        <f t="shared" si="10"/>
        <v>0</v>
      </c>
      <c r="AV212" s="333">
        <f>AV188</f>
        <v>0</v>
      </c>
    </row>
    <row r="213" spans="2:48" s="202" customFormat="1" ht="13.5" thickBot="1">
      <c r="M213" s="332" t="s">
        <v>854</v>
      </c>
      <c r="N213" s="333">
        <f t="shared" ref="N213:AU213" si="11">N189</f>
        <v>0</v>
      </c>
      <c r="O213" s="333">
        <f t="shared" si="11"/>
        <v>0</v>
      </c>
      <c r="P213" s="333">
        <f t="shared" si="11"/>
        <v>0</v>
      </c>
      <c r="Q213" s="333">
        <f t="shared" si="11"/>
        <v>0</v>
      </c>
      <c r="R213" s="333">
        <f t="shared" si="11"/>
        <v>0</v>
      </c>
      <c r="S213" s="333">
        <f t="shared" si="11"/>
        <v>0</v>
      </c>
      <c r="T213" s="333">
        <f t="shared" si="11"/>
        <v>0</v>
      </c>
      <c r="U213" s="333">
        <f t="shared" si="11"/>
        <v>0</v>
      </c>
      <c r="V213" s="333">
        <f t="shared" si="11"/>
        <v>0</v>
      </c>
      <c r="W213" s="333">
        <f t="shared" si="11"/>
        <v>0</v>
      </c>
      <c r="X213" s="333">
        <f t="shared" si="11"/>
        <v>0</v>
      </c>
      <c r="Y213" s="333">
        <f t="shared" si="11"/>
        <v>0</v>
      </c>
      <c r="Z213" s="333">
        <f t="shared" si="11"/>
        <v>0</v>
      </c>
      <c r="AA213" s="333">
        <f t="shared" si="11"/>
        <v>0</v>
      </c>
      <c r="AB213" s="333">
        <f t="shared" si="11"/>
        <v>0</v>
      </c>
      <c r="AC213" s="333">
        <f t="shared" si="11"/>
        <v>0</v>
      </c>
      <c r="AD213" s="333">
        <f t="shared" si="11"/>
        <v>7</v>
      </c>
      <c r="AE213" s="333">
        <f t="shared" si="11"/>
        <v>23</v>
      </c>
      <c r="AF213" s="333">
        <f t="shared" si="11"/>
        <v>0</v>
      </c>
      <c r="AG213" s="333">
        <f t="shared" si="11"/>
        <v>7</v>
      </c>
      <c r="AH213" s="333">
        <f t="shared" si="11"/>
        <v>7</v>
      </c>
      <c r="AI213" s="333">
        <f t="shared" si="11"/>
        <v>1</v>
      </c>
      <c r="AJ213" s="333">
        <f t="shared" si="11"/>
        <v>13</v>
      </c>
      <c r="AK213" s="333">
        <f t="shared" si="11"/>
        <v>7</v>
      </c>
      <c r="AL213" s="333">
        <f t="shared" si="11"/>
        <v>0</v>
      </c>
      <c r="AM213" s="333">
        <f t="shared" si="11"/>
        <v>0</v>
      </c>
      <c r="AN213" s="333">
        <f t="shared" si="11"/>
        <v>0</v>
      </c>
      <c r="AO213" s="333">
        <f t="shared" si="11"/>
        <v>0</v>
      </c>
      <c r="AP213" s="333">
        <f t="shared" si="11"/>
        <v>0</v>
      </c>
      <c r="AQ213" s="333">
        <f t="shared" si="11"/>
        <v>0</v>
      </c>
      <c r="AR213" s="333">
        <f t="shared" si="11"/>
        <v>0</v>
      </c>
      <c r="AS213" s="333">
        <f t="shared" si="11"/>
        <v>0</v>
      </c>
      <c r="AT213" s="333">
        <f t="shared" si="11"/>
        <v>0</v>
      </c>
      <c r="AU213" s="333">
        <f t="shared" si="11"/>
        <v>0</v>
      </c>
      <c r="AV213" s="333">
        <f>AV189</f>
        <v>0</v>
      </c>
    </row>
    <row r="214" spans="2:48" s="202" customFormat="1" ht="26.25" thickBot="1">
      <c r="M214" s="332" t="s">
        <v>989</v>
      </c>
      <c r="N214" s="334">
        <f t="shared" ref="N214:AV214" si="12">_xlfn.WEIBULL.DIST(N$211,$F206,$E206,FALSE)</f>
        <v>1.4906928194108968E-3</v>
      </c>
      <c r="O214" s="334">
        <f t="shared" si="12"/>
        <v>2.0146332788554995E-3</v>
      </c>
      <c r="P214" s="334">
        <f t="shared" si="12"/>
        <v>2.6901411513200768E-3</v>
      </c>
      <c r="Q214" s="334">
        <f t="shared" si="12"/>
        <v>3.5514921362337741E-3</v>
      </c>
      <c r="R214" s="334">
        <f t="shared" si="12"/>
        <v>4.6380236876492715E-3</v>
      </c>
      <c r="S214" s="334">
        <f t="shared" si="12"/>
        <v>5.9940019175626783E-3</v>
      </c>
      <c r="T214" s="334">
        <f t="shared" si="12"/>
        <v>7.6680422742243758E-3</v>
      </c>
      <c r="U214" s="334">
        <f t="shared" si="12"/>
        <v>9.7118823062866174E-3</v>
      </c>
      <c r="V214" s="334">
        <f t="shared" si="12"/>
        <v>1.217825454233625E-2</v>
      </c>
      <c r="W214" s="334">
        <f t="shared" si="12"/>
        <v>1.5117562061927197E-2</v>
      </c>
      <c r="X214" s="334">
        <f t="shared" si="12"/>
        <v>1.8573033083938907E-2</v>
      </c>
      <c r="Y214" s="334">
        <f t="shared" si="12"/>
        <v>2.2574047227463985E-2</v>
      </c>
      <c r="Z214" s="334">
        <f t="shared" si="12"/>
        <v>2.7127419564603322E-2</v>
      </c>
      <c r="AA214" s="334">
        <f t="shared" si="12"/>
        <v>3.2206645327189233E-2</v>
      </c>
      <c r="AB214" s="334">
        <f t="shared" si="12"/>
        <v>3.7739501988824496E-2</v>
      </c>
      <c r="AC214" s="334">
        <f t="shared" si="12"/>
        <v>4.359502590101369E-2</v>
      </c>
      <c r="AD214" s="334">
        <f t="shared" si="12"/>
        <v>4.9571747848523334E-2</v>
      </c>
      <c r="AE214" s="334">
        <f t="shared" si="12"/>
        <v>5.539013467167303E-2</v>
      </c>
      <c r="AF214" s="334">
        <f t="shared" si="12"/>
        <v>6.0693262178483767E-2</v>
      </c>
      <c r="AG214" s="334">
        <f t="shared" si="12"/>
        <v>6.5060467577935613E-2</v>
      </c>
      <c r="AH214" s="334">
        <f t="shared" si="12"/>
        <v>6.8038507720399446E-2</v>
      </c>
      <c r="AI214" s="334">
        <f t="shared" si="12"/>
        <v>6.9192837029121226E-2</v>
      </c>
      <c r="AJ214" s="334">
        <f t="shared" si="12"/>
        <v>6.8177352856670176E-2</v>
      </c>
      <c r="AK214" s="334">
        <f t="shared" si="12"/>
        <v>6.4814223237807334E-2</v>
      </c>
      <c r="AL214" s="334">
        <f t="shared" si="12"/>
        <v>5.9167291087396351E-2</v>
      </c>
      <c r="AM214" s="334">
        <f t="shared" si="12"/>
        <v>5.1585833217111118E-2</v>
      </c>
      <c r="AN214" s="334">
        <f t="shared" si="12"/>
        <v>4.2694482463231806E-2</v>
      </c>
      <c r="AO214" s="334">
        <f t="shared" si="12"/>
        <v>3.331425831864613E-2</v>
      </c>
      <c r="AP214" s="334">
        <f t="shared" si="12"/>
        <v>2.4320234380220435E-2</v>
      </c>
      <c r="AQ214" s="334">
        <f t="shared" si="12"/>
        <v>1.6468345469604097E-2</v>
      </c>
      <c r="AR214" s="334">
        <f t="shared" si="12"/>
        <v>1.0244920203297325E-2</v>
      </c>
      <c r="AS214" s="334">
        <f t="shared" si="12"/>
        <v>5.7929821100221185E-3</v>
      </c>
      <c r="AT214" s="334">
        <f t="shared" si="12"/>
        <v>2.9422105369973071E-3</v>
      </c>
      <c r="AU214" s="334">
        <f t="shared" si="12"/>
        <v>1.3246621418688156E-3</v>
      </c>
      <c r="AV214" s="334">
        <f t="shared" si="12"/>
        <v>5.2103692875825509E-4</v>
      </c>
    </row>
    <row r="215" spans="2:48" s="202" customFormat="1" ht="26.25" thickBot="1">
      <c r="M215" s="332" t="s">
        <v>895</v>
      </c>
      <c r="N215" s="334">
        <f t="shared" ref="N215:AV215" si="13">_xlfn.WEIBULL.DIST(N$211,$F207,$E207,FALSE)</f>
        <v>7.4279623052087181E-6</v>
      </c>
      <c r="O215" s="334">
        <f t="shared" si="13"/>
        <v>1.5279032999676072E-5</v>
      </c>
      <c r="P215" s="334">
        <f t="shared" si="13"/>
        <v>3.0584000409665524E-5</v>
      </c>
      <c r="Q215" s="334">
        <f t="shared" si="13"/>
        <v>5.9692616366849375E-5</v>
      </c>
      <c r="R215" s="334">
        <f t="shared" si="13"/>
        <v>1.1379841122199844E-4</v>
      </c>
      <c r="S215" s="334">
        <f t="shared" si="13"/>
        <v>2.1223530179249772E-4</v>
      </c>
      <c r="T215" s="334">
        <f t="shared" si="13"/>
        <v>3.8775941699071604E-4</v>
      </c>
      <c r="U215" s="334">
        <f t="shared" si="13"/>
        <v>6.9484803962449159E-4</v>
      </c>
      <c r="V215" s="334">
        <f t="shared" si="13"/>
        <v>1.2224656185770232E-3</v>
      </c>
      <c r="W215" s="334">
        <f t="shared" si="13"/>
        <v>2.1132138869539891E-3</v>
      </c>
      <c r="X215" s="334">
        <f t="shared" si="13"/>
        <v>3.5911216568430254E-3</v>
      </c>
      <c r="Y215" s="334">
        <f t="shared" si="13"/>
        <v>6.0000346166005237E-3</v>
      </c>
      <c r="Z215" s="334">
        <f t="shared" si="13"/>
        <v>9.8523932407527624E-3</v>
      </c>
      <c r="AA215" s="334">
        <f t="shared" si="13"/>
        <v>1.5881381930179614E-2</v>
      </c>
      <c r="AB215" s="334">
        <f t="shared" si="13"/>
        <v>2.5072546713680137E-2</v>
      </c>
      <c r="AC215" s="334">
        <f t="shared" si="13"/>
        <v>3.8615031994804191E-2</v>
      </c>
      <c r="AD215" s="334">
        <f t="shared" si="13"/>
        <v>5.7648252487649584E-2</v>
      </c>
      <c r="AE215" s="334">
        <f t="shared" si="13"/>
        <v>8.259621442095956E-2</v>
      </c>
      <c r="AF215" s="334">
        <f t="shared" si="13"/>
        <v>0.11186517980618915</v>
      </c>
      <c r="AG215" s="334">
        <f t="shared" si="13"/>
        <v>0.1400073473822179</v>
      </c>
      <c r="AH215" s="334">
        <f t="shared" si="13"/>
        <v>0.15661149843718042</v>
      </c>
      <c r="AI215" s="334">
        <f t="shared" si="13"/>
        <v>0.14913439675294138</v>
      </c>
      <c r="AJ215" s="334">
        <f t="shared" si="13"/>
        <v>0.11269916628290458</v>
      </c>
      <c r="AK215" s="334">
        <f t="shared" si="13"/>
        <v>6.1129722996777457E-2</v>
      </c>
      <c r="AL215" s="334">
        <f t="shared" si="13"/>
        <v>2.0641546125050075E-2</v>
      </c>
      <c r="AM215" s="334">
        <f t="shared" si="13"/>
        <v>3.5511931742546227E-3</v>
      </c>
      <c r="AN215" s="334">
        <f t="shared" si="13"/>
        <v>2.3527141492257059E-4</v>
      </c>
      <c r="AO215" s="334">
        <f t="shared" si="13"/>
        <v>4.0701639734638404E-6</v>
      </c>
      <c r="AP215" s="334">
        <f t="shared" si="13"/>
        <v>1.0762133234275357E-8</v>
      </c>
      <c r="AQ215" s="334">
        <f t="shared" si="13"/>
        <v>2.0880123786528908E-12</v>
      </c>
      <c r="AR215" s="334">
        <f t="shared" si="13"/>
        <v>1.0941212691746215E-17</v>
      </c>
      <c r="AS215" s="334">
        <f t="shared" si="13"/>
        <v>4.0005352047566578E-25</v>
      </c>
      <c r="AT215" s="334">
        <f t="shared" si="13"/>
        <v>1.6493888162844452E-35</v>
      </c>
      <c r="AU215" s="334">
        <f t="shared" si="13"/>
        <v>6.6729523081759106E-50</v>
      </c>
      <c r="AV215" s="334">
        <f t="shared" si="13"/>
        <v>1.023140018107473E-69</v>
      </c>
    </row>
    <row r="216" spans="2:48" s="202" customFormat="1"/>
    <row r="217" spans="2:48" s="202" customFormat="1"/>
    <row r="218" spans="2:48" s="202" customFormat="1"/>
    <row r="219" spans="2:48" s="202" customFormat="1"/>
    <row r="220" spans="2:48" s="202" customFormat="1"/>
    <row r="221" spans="2:48" s="202" customFormat="1"/>
    <row r="222" spans="2:48" s="202" customFormat="1"/>
    <row r="223" spans="2:48" s="202" customFormat="1"/>
    <row r="224" spans="2:48" s="202" customFormat="1"/>
    <row r="225" spans="2:14" s="202" customFormat="1"/>
    <row r="226" spans="2:14" s="202" customFormat="1"/>
    <row r="227" spans="2:14" s="107" customFormat="1">
      <c r="B227" s="107" t="s">
        <v>906</v>
      </c>
    </row>
    <row r="228" spans="2:14" s="202" customFormat="1" ht="13.5" thickBot="1"/>
    <row r="229" spans="2:14" s="202" customFormat="1" ht="26.65" customHeight="1" thickBot="1">
      <c r="D229" s="364" t="s">
        <v>855</v>
      </c>
      <c r="E229" s="366" t="s">
        <v>856</v>
      </c>
      <c r="F229" s="366"/>
      <c r="G229" s="366"/>
      <c r="H229" s="366"/>
      <c r="I229" s="367"/>
    </row>
    <row r="230" spans="2:14" s="202" customFormat="1" ht="26.25" thickBot="1">
      <c r="D230" s="365"/>
      <c r="E230" s="155" t="s">
        <v>857</v>
      </c>
      <c r="F230" s="155" t="s">
        <v>846</v>
      </c>
      <c r="G230" s="155" t="s">
        <v>847</v>
      </c>
      <c r="H230" s="155" t="s">
        <v>848</v>
      </c>
      <c r="I230" s="155" t="s">
        <v>858</v>
      </c>
    </row>
    <row r="231" spans="2:14" s="202" customFormat="1" ht="13.5" thickBot="1">
      <c r="D231" s="260">
        <v>110</v>
      </c>
      <c r="E231" s="268">
        <v>1858</v>
      </c>
      <c r="F231" s="268">
        <v>134</v>
      </c>
      <c r="G231" s="268">
        <v>389</v>
      </c>
      <c r="H231" s="268">
        <v>175</v>
      </c>
      <c r="I231" s="261">
        <v>94</v>
      </c>
    </row>
    <row r="232" spans="2:14" s="202" customFormat="1" ht="13.5" thickBot="1">
      <c r="D232" s="260">
        <v>225</v>
      </c>
      <c r="E232" s="268">
        <v>239</v>
      </c>
      <c r="F232" s="268">
        <v>29</v>
      </c>
      <c r="G232" s="268">
        <v>226</v>
      </c>
      <c r="H232" s="268">
        <v>31</v>
      </c>
      <c r="I232" s="261">
        <v>13</v>
      </c>
    </row>
    <row r="233" spans="2:14" s="202" customFormat="1" ht="13.5" thickBot="1">
      <c r="D233" s="260">
        <v>450</v>
      </c>
      <c r="E233" s="268">
        <v>30</v>
      </c>
      <c r="F233" s="268">
        <v>5</v>
      </c>
      <c r="G233" s="268">
        <v>189</v>
      </c>
      <c r="H233" s="268">
        <v>124</v>
      </c>
      <c r="I233" s="261">
        <v>13</v>
      </c>
    </row>
    <row r="234" spans="2:14" s="202" customFormat="1" ht="13.5" thickBot="1">
      <c r="D234" s="260">
        <v>1000</v>
      </c>
      <c r="E234" s="268">
        <v>106</v>
      </c>
      <c r="F234" s="268">
        <v>10</v>
      </c>
      <c r="G234" s="268">
        <v>239</v>
      </c>
      <c r="H234" s="262">
        <v>286</v>
      </c>
      <c r="I234" s="261">
        <v>29</v>
      </c>
    </row>
    <row r="235" spans="2:14" s="202" customFormat="1" ht="13.5" thickBot="1">
      <c r="D235" s="260">
        <v>1800</v>
      </c>
      <c r="E235" s="268">
        <v>142</v>
      </c>
      <c r="F235" s="268">
        <v>17</v>
      </c>
      <c r="G235" s="268">
        <v>507</v>
      </c>
      <c r="H235" s="262">
        <v>171</v>
      </c>
      <c r="I235" s="261">
        <v>32</v>
      </c>
    </row>
    <row r="236" spans="2:14" s="202" customFormat="1"/>
    <row r="237" spans="2:14" s="107" customFormat="1">
      <c r="B237" s="107" t="s">
        <v>977</v>
      </c>
    </row>
    <row r="238" spans="2:14" ht="13.5" thickBot="1"/>
    <row r="239" spans="2:14" ht="13.5" thickBot="1">
      <c r="D239" s="140" t="s">
        <v>203</v>
      </c>
      <c r="E239" s="141" t="s">
        <v>198</v>
      </c>
      <c r="F239" s="141" t="s">
        <v>199</v>
      </c>
      <c r="G239" s="141" t="s">
        <v>200</v>
      </c>
      <c r="H239" s="141" t="s">
        <v>201</v>
      </c>
      <c r="I239" s="141" t="s">
        <v>202</v>
      </c>
      <c r="J239" s="141" t="s">
        <v>112</v>
      </c>
      <c r="M239" s="167" t="s">
        <v>259</v>
      </c>
      <c r="N239" s="202"/>
    </row>
    <row r="240" spans="2:14" ht="13.5" thickBot="1">
      <c r="D240" s="142" t="s">
        <v>493</v>
      </c>
      <c r="E240" s="315" t="s">
        <v>1032</v>
      </c>
      <c r="F240" s="315" t="s">
        <v>1032</v>
      </c>
      <c r="G240" s="315" t="s">
        <v>1032</v>
      </c>
      <c r="H240" s="315" t="s">
        <v>1032</v>
      </c>
      <c r="I240" s="315" t="s">
        <v>1032</v>
      </c>
      <c r="J240" s="316" t="s">
        <v>1032</v>
      </c>
      <c r="K240" s="70">
        <v>0</v>
      </c>
    </row>
    <row r="241" spans="1:20" ht="13.5" thickBot="1">
      <c r="D241" s="142" t="s">
        <v>494</v>
      </c>
      <c r="E241" s="315" t="s">
        <v>1032</v>
      </c>
      <c r="F241" s="315" t="s">
        <v>1032</v>
      </c>
      <c r="G241" s="315" t="s">
        <v>1032</v>
      </c>
      <c r="H241" s="315" t="s">
        <v>1032</v>
      </c>
      <c r="I241" s="315" t="s">
        <v>1032</v>
      </c>
      <c r="J241" s="316" t="s">
        <v>1032</v>
      </c>
      <c r="K241" s="70">
        <v>0</v>
      </c>
    </row>
    <row r="242" spans="1:20" ht="13.5" thickBot="1">
      <c r="D242" s="142" t="s">
        <v>495</v>
      </c>
      <c r="E242" s="315" t="s">
        <v>1032</v>
      </c>
      <c r="F242" s="315" t="s">
        <v>1032</v>
      </c>
      <c r="G242" s="315" t="s">
        <v>1032</v>
      </c>
      <c r="H242" s="315" t="s">
        <v>1032</v>
      </c>
      <c r="I242" s="315" t="s">
        <v>1032</v>
      </c>
      <c r="J242" s="316" t="s">
        <v>1032</v>
      </c>
      <c r="K242" s="70">
        <v>0</v>
      </c>
      <c r="L242" s="354" t="s">
        <v>1025</v>
      </c>
    </row>
    <row r="244" spans="1:20">
      <c r="A244" s="70">
        <f>IF(SUM(E244:K244)&lt;&gt;0,1,0)</f>
        <v>0</v>
      </c>
      <c r="K244" s="70">
        <f>IF(SUM(K240:K242)&lt;&gt;0,1,0)</f>
        <v>0</v>
      </c>
    </row>
    <row r="246" spans="1:20" s="107" customFormat="1">
      <c r="B246" s="107" t="s">
        <v>859</v>
      </c>
    </row>
    <row r="247" spans="1:20" s="202" customFormat="1"/>
    <row r="248" spans="1:20" s="202" customFormat="1" ht="13.5" thickBot="1">
      <c r="N248" s="363" t="s">
        <v>896</v>
      </c>
      <c r="O248" s="363"/>
      <c r="P248" s="363"/>
      <c r="Q248" s="363"/>
      <c r="R248" s="363"/>
      <c r="S248" s="363"/>
      <c r="T248" s="363"/>
    </row>
    <row r="249" spans="1:20" s="202" customFormat="1" ht="13.5" thickBot="1">
      <c r="M249" s="330"/>
      <c r="N249" s="331" t="s">
        <v>207</v>
      </c>
      <c r="O249" s="331" t="s">
        <v>208</v>
      </c>
      <c r="P249" s="331" t="s">
        <v>198</v>
      </c>
      <c r="Q249" s="331" t="s">
        <v>199</v>
      </c>
      <c r="R249" s="331" t="s">
        <v>200</v>
      </c>
      <c r="S249" s="331" t="s">
        <v>201</v>
      </c>
      <c r="T249" s="331" t="s">
        <v>202</v>
      </c>
    </row>
    <row r="250" spans="1:20" s="202" customFormat="1" ht="26.25" thickBot="1">
      <c r="M250" s="332" t="s">
        <v>897</v>
      </c>
      <c r="N250" s="337">
        <v>41.323679958278724</v>
      </c>
      <c r="O250" s="337">
        <v>42.758982612146596</v>
      </c>
      <c r="P250" s="337">
        <v>44.19499616381232</v>
      </c>
      <c r="Q250" s="337">
        <v>45.631720613275903</v>
      </c>
      <c r="R250" s="337">
        <v>47.069155960537337</v>
      </c>
      <c r="S250" s="337">
        <v>48.507302205596623</v>
      </c>
      <c r="T250" s="337">
        <v>49.946159348453769</v>
      </c>
    </row>
    <row r="251" spans="1:20" s="202" customFormat="1" ht="26.25" thickBot="1">
      <c r="M251" s="332" t="s">
        <v>898</v>
      </c>
      <c r="N251" s="337">
        <v>33.09304342377019</v>
      </c>
      <c r="O251" s="337">
        <v>33.874935659795035</v>
      </c>
      <c r="P251" s="337">
        <v>34.657215162900627</v>
      </c>
      <c r="Q251" s="337">
        <v>35.439881933086966</v>
      </c>
      <c r="R251" s="337">
        <v>36.222935970354044</v>
      </c>
      <c r="S251" s="337">
        <v>37.006377274701869</v>
      </c>
      <c r="T251" s="337">
        <v>37.790205846130441</v>
      </c>
    </row>
    <row r="252" spans="1:20" s="202" customFormat="1" ht="26.25" thickBot="1">
      <c r="M252" s="332" t="s">
        <v>899</v>
      </c>
      <c r="N252" s="337">
        <v>24.862406889261674</v>
      </c>
      <c r="O252" s="337">
        <v>24.990888707443492</v>
      </c>
      <c r="P252" s="337">
        <v>25.119434161988945</v>
      </c>
      <c r="Q252" s="337">
        <v>25.248043252898036</v>
      </c>
      <c r="R252" s="337">
        <v>25.376715980170761</v>
      </c>
      <c r="S252" s="337">
        <v>25.505452343807125</v>
      </c>
      <c r="T252" s="337">
        <v>25.634252343807123</v>
      </c>
    </row>
    <row r="253" spans="1:20" s="202" customFormat="1"/>
    <row r="254" spans="1:20" s="202" customFormat="1"/>
    <row r="255" spans="1:20" s="202" customFormat="1"/>
    <row r="256" spans="1:20" s="202" customFormat="1"/>
    <row r="257" spans="1:11" s="202" customFormat="1"/>
    <row r="258" spans="1:11" s="202" customFormat="1"/>
    <row r="259" spans="1:11" s="202" customFormat="1"/>
    <row r="260" spans="1:11" s="202" customFormat="1"/>
    <row r="261" spans="1:11" s="202" customFormat="1"/>
    <row r="262" spans="1:11" s="202" customFormat="1"/>
    <row r="263" spans="1:11" s="202" customFormat="1"/>
    <row r="264" spans="1:11" s="107" customFormat="1">
      <c r="B264" s="107" t="s">
        <v>860</v>
      </c>
    </row>
    <row r="265" spans="1:11" ht="13.5" thickBot="1"/>
    <row r="266" spans="1:11" s="202" customFormat="1" ht="13.5" thickBot="1">
      <c r="D266" s="140" t="s">
        <v>203</v>
      </c>
      <c r="E266" s="141" t="s">
        <v>198</v>
      </c>
      <c r="F266" s="141" t="s">
        <v>199</v>
      </c>
      <c r="G266" s="141" t="s">
        <v>200</v>
      </c>
      <c r="H266" s="141" t="s">
        <v>201</v>
      </c>
      <c r="I266" s="141" t="s">
        <v>202</v>
      </c>
      <c r="J266" s="141" t="s">
        <v>112</v>
      </c>
    </row>
    <row r="267" spans="1:11" s="202" customFormat="1" ht="13.5" thickBot="1">
      <c r="D267" s="142" t="s">
        <v>493</v>
      </c>
      <c r="E267" s="205">
        <v>38.650688763942597</v>
      </c>
      <c r="F267" s="205">
        <v>14.99772074155613</v>
      </c>
      <c r="G267" s="205">
        <v>32.321472242835902</v>
      </c>
      <c r="H267" s="205">
        <v>10.551464439994774</v>
      </c>
      <c r="I267" s="205">
        <v>10.40055176232277</v>
      </c>
      <c r="J267" s="155">
        <f>SUM(E267:I267)</f>
        <v>106.92189795065218</v>
      </c>
      <c r="K267" s="70">
        <f>IF(ROUND(J267-SUM(E$12:E$13),2)&lt;&gt;0,1,0)</f>
        <v>0</v>
      </c>
    </row>
    <row r="268" spans="1:11" s="202" customFormat="1" ht="13.5" thickBot="1">
      <c r="D268" s="142" t="s">
        <v>494</v>
      </c>
      <c r="E268" s="205">
        <v>24.619385681728065</v>
      </c>
      <c r="F268" s="205">
        <v>10.312914561770432</v>
      </c>
      <c r="G268" s="205">
        <v>25.054598026330233</v>
      </c>
      <c r="H268" s="205">
        <v>10.316928910458778</v>
      </c>
      <c r="I268" s="205">
        <v>10.193435248708623</v>
      </c>
      <c r="J268" s="155">
        <f t="shared" ref="J268:J269" si="14">SUM(E268:I268)</f>
        <v>80.497262428996123</v>
      </c>
      <c r="K268" s="70">
        <f>IF(ROUND(J268-SUM(F$12:F$13),2)&lt;&gt;0,1,0)</f>
        <v>0</v>
      </c>
    </row>
    <row r="269" spans="1:11" s="202" customFormat="1" ht="13.5" thickBot="1">
      <c r="D269" s="142" t="s">
        <v>495</v>
      </c>
      <c r="E269" s="205">
        <f>SUM('[3]Total by category'!U28:U29)</f>
        <v>27.416616299793088</v>
      </c>
      <c r="F269" s="205">
        <f>SUM('[3]Total by category'!V28:V29)</f>
        <v>11.621384414391613</v>
      </c>
      <c r="G269" s="205">
        <f>SUM('[3]Total by category'!W28:W29)</f>
        <v>26.124800419442746</v>
      </c>
      <c r="H269" s="205">
        <f>SUM('[3]Total by category'!X28:X29)</f>
        <v>11.795434390365976</v>
      </c>
      <c r="I269" s="205">
        <f>SUM('[3]Total by category'!Y28:Y29)</f>
        <v>11.288815163286497</v>
      </c>
      <c r="J269" s="155">
        <f t="shared" si="14"/>
        <v>88.247050687279938</v>
      </c>
      <c r="K269" s="70">
        <f>IF(ROUND(J269-SUM(G$12:G$13),2)&lt;&gt;0,1,0)</f>
        <v>0</v>
      </c>
    </row>
    <row r="270" spans="1:11" s="202" customFormat="1"/>
    <row r="271" spans="1:11" s="202" customFormat="1">
      <c r="A271" s="70">
        <f>IF(SUM(E271:K271)&lt;&gt;0,1,0)</f>
        <v>0</v>
      </c>
      <c r="K271" s="70">
        <f>IF(SUM(K267:K269)&lt;&gt;0,1,0)</f>
        <v>0</v>
      </c>
    </row>
    <row r="272" spans="1:11" s="202" customFormat="1"/>
    <row r="273" spans="1:26" s="107" customFormat="1">
      <c r="B273" s="107" t="s">
        <v>963</v>
      </c>
    </row>
    <row r="274" spans="1:26" s="202" customFormat="1" ht="13.5" thickBot="1"/>
    <row r="275" spans="1:26" ht="13.5" thickBot="1">
      <c r="D275" s="140" t="s">
        <v>203</v>
      </c>
      <c r="E275" s="141" t="s">
        <v>198</v>
      </c>
      <c r="F275" s="141" t="s">
        <v>199</v>
      </c>
      <c r="G275" s="141" t="s">
        <v>200</v>
      </c>
      <c r="H275" s="141" t="s">
        <v>201</v>
      </c>
      <c r="I275" s="141" t="s">
        <v>202</v>
      </c>
      <c r="J275" s="141" t="s">
        <v>112</v>
      </c>
      <c r="M275" s="202"/>
    </row>
    <row r="276" spans="1:26" ht="13.5" thickBot="1">
      <c r="D276" s="142" t="s">
        <v>493</v>
      </c>
      <c r="E276" s="154">
        <v>10.761451866960643</v>
      </c>
      <c r="F276" s="205">
        <v>9.4308482188013425</v>
      </c>
      <c r="G276" s="205">
        <v>7.3596957973945534</v>
      </c>
      <c r="H276" s="205">
        <v>4.8917166176201921</v>
      </c>
      <c r="I276" s="205">
        <v>5.0514562576843405</v>
      </c>
      <c r="J276" s="155">
        <f>SUM(E276:I276)</f>
        <v>37.495168758461077</v>
      </c>
      <c r="K276" s="70">
        <f>IF(ROUND(J276-E$12,2)&lt;&gt;0,1,0)</f>
        <v>0</v>
      </c>
    </row>
    <row r="277" spans="1:26" ht="13.5" thickBot="1">
      <c r="D277" s="142" t="s">
        <v>494</v>
      </c>
      <c r="E277" s="154">
        <v>5.1390618580294847</v>
      </c>
      <c r="F277" s="205">
        <v>5.1325965368776227</v>
      </c>
      <c r="G277" s="205">
        <v>5.1415060880845678</v>
      </c>
      <c r="H277" s="205">
        <v>5.1578362816014156</v>
      </c>
      <c r="I277" s="205">
        <v>5.1758017745347047</v>
      </c>
      <c r="J277" s="155">
        <f t="shared" ref="J277:J278" si="15">SUM(E277:I277)</f>
        <v>25.746802539127795</v>
      </c>
      <c r="K277" s="70">
        <f>IF(ROUND(J277-F$12,2)&lt;&gt;0,1,0)</f>
        <v>0</v>
      </c>
    </row>
    <row r="278" spans="1:26" ht="13.5" thickBot="1">
      <c r="D278" s="142" t="s">
        <v>495</v>
      </c>
      <c r="E278" s="154">
        <f>'[3]Total by category'!U29</f>
        <v>6.6129068962029676</v>
      </c>
      <c r="F278" s="205">
        <f>'[3]Total by category'!V29</f>
        <v>6.4499981898347061</v>
      </c>
      <c r="G278" s="205">
        <f>'[3]Total by category'!W29</f>
        <v>6.1840002532407246</v>
      </c>
      <c r="H278" s="205">
        <f>'[3]Total by category'!X29</f>
        <v>6.6141751339849062</v>
      </c>
      <c r="I278" s="205">
        <f>'[3]Total by category'!Y29</f>
        <v>6.237164186604919</v>
      </c>
      <c r="J278" s="155">
        <f t="shared" si="15"/>
        <v>32.098244659868229</v>
      </c>
      <c r="K278" s="70">
        <f>IF(ROUND(J278-G$12,2)&lt;&gt;0,1,0)</f>
        <v>0</v>
      </c>
    </row>
    <row r="280" spans="1:26">
      <c r="A280" s="70">
        <f>IF(SUM(E280:K280)&lt;&gt;0,1,0)</f>
        <v>0</v>
      </c>
      <c r="K280" s="70">
        <f>IF(SUM(K276:K278)&lt;&gt;0,1,0)</f>
        <v>0</v>
      </c>
    </row>
    <row r="282" spans="1:26" s="107" customFormat="1">
      <c r="B282" s="107" t="s">
        <v>861</v>
      </c>
    </row>
    <row r="283" spans="1:26" s="99" customFormat="1" ht="12.6" customHeight="1">
      <c r="B283" s="100"/>
      <c r="C283" s="100"/>
      <c r="D283" s="100"/>
      <c r="E283" s="100"/>
      <c r="F283" s="100"/>
      <c r="G283" s="100"/>
      <c r="H283" s="100"/>
      <c r="I283" s="100"/>
      <c r="J283" s="100"/>
      <c r="K283" s="100"/>
      <c r="L283" s="100"/>
      <c r="M283" s="102"/>
      <c r="N283" s="102"/>
      <c r="O283" s="102"/>
      <c r="P283" s="102"/>
      <c r="Q283" s="102"/>
      <c r="R283" s="102"/>
      <c r="S283" s="102"/>
      <c r="T283" s="102"/>
      <c r="U283" s="102"/>
      <c r="V283" s="102"/>
      <c r="W283" s="102"/>
      <c r="X283" s="102"/>
      <c r="Y283" s="102"/>
      <c r="Z283" s="102"/>
    </row>
    <row r="284" spans="1:26" s="99" customFormat="1" ht="12.6" customHeight="1">
      <c r="B284" s="100"/>
      <c r="C284" s="100"/>
      <c r="D284" s="100"/>
      <c r="E284" s="100"/>
      <c r="F284" s="100"/>
      <c r="G284" s="100"/>
      <c r="H284" s="100"/>
      <c r="I284" s="100"/>
      <c r="J284" s="100"/>
      <c r="K284" s="100"/>
      <c r="L284" s="100"/>
      <c r="M284" s="102"/>
      <c r="N284" s="102"/>
      <c r="O284" s="102"/>
      <c r="P284" s="102"/>
      <c r="Q284" s="102"/>
      <c r="R284" s="102"/>
      <c r="S284" s="102"/>
      <c r="T284" s="102"/>
      <c r="U284" s="102"/>
      <c r="V284" s="102"/>
      <c r="W284" s="102"/>
      <c r="X284" s="102"/>
      <c r="Y284" s="102"/>
      <c r="Z284" s="102"/>
    </row>
    <row r="285" spans="1:26" s="99" customFormat="1">
      <c r="B285" s="100"/>
      <c r="C285" s="100"/>
      <c r="D285" s="100"/>
      <c r="E285" s="100"/>
      <c r="F285" s="100"/>
      <c r="G285" s="100"/>
      <c r="H285" s="100"/>
      <c r="I285" s="100"/>
      <c r="J285" s="100"/>
      <c r="K285" s="100"/>
      <c r="L285" s="100"/>
      <c r="Y285" s="102"/>
      <c r="Z285" s="102"/>
    </row>
    <row r="286" spans="1:26" s="99" customFormat="1" ht="11.25">
      <c r="B286" s="100"/>
      <c r="C286" s="100"/>
      <c r="D286" s="100"/>
      <c r="E286" s="100"/>
      <c r="F286" s="100"/>
      <c r="G286" s="100"/>
      <c r="H286" s="100"/>
      <c r="I286" s="100"/>
      <c r="J286" s="100"/>
      <c r="K286" s="100"/>
      <c r="L286" s="100"/>
    </row>
    <row r="287" spans="1:26" s="202" customFormat="1"/>
    <row r="288" spans="1:26" s="202" customFormat="1"/>
    <row r="289" spans="2:14" s="202" customFormat="1"/>
    <row r="290" spans="2:14" s="202" customFormat="1"/>
    <row r="291" spans="2:14" s="202" customFormat="1"/>
    <row r="292" spans="2:14" s="202" customFormat="1"/>
    <row r="293" spans="2:14" s="202" customFormat="1"/>
    <row r="294" spans="2:14" s="202" customFormat="1"/>
    <row r="295" spans="2:14" s="202" customFormat="1"/>
    <row r="296" spans="2:14" s="202" customFormat="1">
      <c r="M296" s="101"/>
      <c r="N296" s="101"/>
    </row>
    <row r="297" spans="2:14" s="202" customFormat="1">
      <c r="M297" s="101"/>
      <c r="N297" s="101"/>
    </row>
    <row r="298" spans="2:14" s="202" customFormat="1"/>
    <row r="299" spans="2:14" s="107" customFormat="1">
      <c r="B299" s="107" t="s">
        <v>907</v>
      </c>
    </row>
    <row r="300" spans="2:14" ht="13.5" thickBot="1"/>
    <row r="301" spans="2:14" ht="13.5" thickBot="1">
      <c r="D301" s="140" t="s">
        <v>203</v>
      </c>
      <c r="E301" s="141" t="s">
        <v>493</v>
      </c>
      <c r="F301" s="141" t="s">
        <v>495</v>
      </c>
      <c r="G301" s="202"/>
      <c r="H301" s="202"/>
      <c r="I301" s="202"/>
    </row>
    <row r="302" spans="2:14" ht="13.5" thickBot="1">
      <c r="D302" s="142" t="s">
        <v>862</v>
      </c>
      <c r="E302" s="315" t="s">
        <v>1032</v>
      </c>
      <c r="F302" s="315" t="s">
        <v>1032</v>
      </c>
      <c r="G302" s="202"/>
      <c r="H302" s="202"/>
      <c r="I302" s="202"/>
    </row>
    <row r="303" spans="2:14" ht="13.5" thickBot="1">
      <c r="D303" s="142" t="s">
        <v>863</v>
      </c>
      <c r="E303" s="315" t="s">
        <v>1032</v>
      </c>
      <c r="F303" s="315" t="s">
        <v>1032</v>
      </c>
      <c r="G303" s="202"/>
      <c r="H303" s="202"/>
      <c r="I303" s="202"/>
    </row>
    <row r="304" spans="2:14" ht="13.5" thickBot="1">
      <c r="D304" s="142" t="s">
        <v>864</v>
      </c>
      <c r="E304" s="315" t="s">
        <v>1032</v>
      </c>
      <c r="F304" s="315" t="s">
        <v>1032</v>
      </c>
      <c r="G304" s="202"/>
      <c r="H304" s="202"/>
      <c r="I304" s="202"/>
    </row>
    <row r="305" spans="4:9" ht="13.5" thickBot="1">
      <c r="D305" s="142" t="s">
        <v>865</v>
      </c>
      <c r="E305" s="315" t="s">
        <v>1032</v>
      </c>
      <c r="F305" s="315" t="s">
        <v>1032</v>
      </c>
      <c r="G305" s="202"/>
      <c r="H305" s="202"/>
      <c r="I305" s="202"/>
    </row>
    <row r="306" spans="4:9" ht="13.5" thickBot="1">
      <c r="D306" s="142" t="s">
        <v>866</v>
      </c>
      <c r="E306" s="315" t="s">
        <v>1032</v>
      </c>
      <c r="F306" s="315" t="s">
        <v>1032</v>
      </c>
      <c r="G306" s="202"/>
      <c r="H306" s="202"/>
      <c r="I306" s="202"/>
    </row>
    <row r="307" spans="4:9" ht="13.5" thickBot="1">
      <c r="D307" s="142" t="s">
        <v>867</v>
      </c>
      <c r="E307" s="315" t="s">
        <v>1032</v>
      </c>
      <c r="F307" s="315" t="s">
        <v>1032</v>
      </c>
      <c r="G307" s="202"/>
      <c r="H307" s="202"/>
      <c r="I307" s="202"/>
    </row>
    <row r="308" spans="4:9" ht="13.5" thickBot="1">
      <c r="D308" s="142" t="s">
        <v>868</v>
      </c>
      <c r="E308" s="315" t="s">
        <v>1032</v>
      </c>
      <c r="F308" s="315" t="s">
        <v>1032</v>
      </c>
      <c r="G308" s="202"/>
      <c r="H308" s="202"/>
      <c r="I308" s="202"/>
    </row>
    <row r="309" spans="4:9" ht="13.5" thickBot="1">
      <c r="D309" s="142" t="s">
        <v>869</v>
      </c>
      <c r="E309" s="315" t="s">
        <v>1032</v>
      </c>
      <c r="F309" s="315" t="s">
        <v>1032</v>
      </c>
      <c r="G309" s="202"/>
      <c r="H309" s="202"/>
      <c r="I309" s="202"/>
    </row>
    <row r="310" spans="4:9" ht="13.5" thickBot="1">
      <c r="D310" s="142" t="s">
        <v>870</v>
      </c>
      <c r="E310" s="315" t="s">
        <v>1032</v>
      </c>
      <c r="F310" s="315" t="s">
        <v>1032</v>
      </c>
      <c r="G310" s="202"/>
      <c r="H310" s="202"/>
      <c r="I310" s="202"/>
    </row>
    <row r="311" spans="4:9" ht="13.5" thickBot="1">
      <c r="D311" s="142" t="s">
        <v>871</v>
      </c>
      <c r="E311" s="315" t="s">
        <v>1032</v>
      </c>
      <c r="F311" s="315" t="s">
        <v>1032</v>
      </c>
      <c r="G311" s="202"/>
      <c r="H311" s="202"/>
      <c r="I311" s="202"/>
    </row>
    <row r="312" spans="4:9" ht="13.5" thickBot="1">
      <c r="D312" s="142" t="s">
        <v>872</v>
      </c>
      <c r="E312" s="315" t="s">
        <v>1032</v>
      </c>
      <c r="F312" s="315" t="s">
        <v>1032</v>
      </c>
      <c r="G312" s="202"/>
      <c r="H312" s="202"/>
      <c r="I312" s="202"/>
    </row>
    <row r="313" spans="4:9" ht="13.5" thickBot="1">
      <c r="D313" s="142" t="s">
        <v>873</v>
      </c>
      <c r="E313" s="315" t="s">
        <v>1032</v>
      </c>
      <c r="F313" s="315" t="s">
        <v>1032</v>
      </c>
      <c r="G313" s="202"/>
      <c r="H313" s="202"/>
      <c r="I313" s="202"/>
    </row>
    <row r="314" spans="4:9" ht="13.5" thickBot="1">
      <c r="D314" s="142" t="s">
        <v>874</v>
      </c>
      <c r="E314" s="315" t="s">
        <v>1032</v>
      </c>
      <c r="F314" s="315" t="s">
        <v>1032</v>
      </c>
      <c r="G314" s="202"/>
      <c r="H314" s="202"/>
      <c r="I314" s="202"/>
    </row>
    <row r="315" spans="4:9" ht="13.5" thickBot="1">
      <c r="D315" s="142" t="s">
        <v>875</v>
      </c>
      <c r="E315" s="315" t="s">
        <v>1032</v>
      </c>
      <c r="F315" s="315" t="s">
        <v>1032</v>
      </c>
      <c r="G315" s="202"/>
      <c r="H315" s="202"/>
      <c r="I315" s="202"/>
    </row>
    <row r="316" spans="4:9" ht="13.5" thickBot="1">
      <c r="D316" s="142" t="s">
        <v>876</v>
      </c>
      <c r="E316" s="315" t="s">
        <v>1032</v>
      </c>
      <c r="F316" s="315" t="s">
        <v>1032</v>
      </c>
      <c r="G316" s="202"/>
      <c r="H316" s="202"/>
      <c r="I316" s="202"/>
    </row>
    <row r="317" spans="4:9" ht="26.25" thickBot="1">
      <c r="D317" s="142" t="s">
        <v>877</v>
      </c>
      <c r="E317" s="315" t="s">
        <v>1032</v>
      </c>
      <c r="F317" s="315" t="s">
        <v>1032</v>
      </c>
      <c r="G317" s="202"/>
      <c r="H317" s="202"/>
      <c r="I317" s="202"/>
    </row>
    <row r="318" spans="4:9" ht="26.25" thickBot="1">
      <c r="D318" s="142" t="s">
        <v>878</v>
      </c>
      <c r="E318" s="315" t="s">
        <v>1032</v>
      </c>
      <c r="F318" s="315" t="s">
        <v>1032</v>
      </c>
      <c r="G318" s="202"/>
      <c r="H318" s="202"/>
      <c r="I318" s="202"/>
    </row>
    <row r="319" spans="4:9" ht="13.5" thickBot="1">
      <c r="D319" s="142" t="s">
        <v>879</v>
      </c>
      <c r="E319" s="315" t="s">
        <v>1032</v>
      </c>
      <c r="F319" s="315" t="s">
        <v>1032</v>
      </c>
      <c r="G319" s="202"/>
      <c r="H319" s="202"/>
      <c r="I319" s="202"/>
    </row>
    <row r="320" spans="4:9" ht="13.5" thickBot="1">
      <c r="D320" s="142" t="s">
        <v>880</v>
      </c>
      <c r="E320" s="315" t="s">
        <v>1032</v>
      </c>
      <c r="F320" s="315" t="s">
        <v>1032</v>
      </c>
      <c r="G320" s="202"/>
      <c r="H320" s="202"/>
      <c r="I320" s="202"/>
    </row>
    <row r="321" spans="1:14" ht="13.5" thickBot="1">
      <c r="D321" s="142" t="s">
        <v>881</v>
      </c>
      <c r="E321" s="315" t="s">
        <v>1032</v>
      </c>
      <c r="F321" s="315" t="s">
        <v>1032</v>
      </c>
      <c r="G321" s="202"/>
      <c r="H321" s="202"/>
      <c r="I321" s="202"/>
    </row>
    <row r="322" spans="1:14" ht="13.5" thickBot="1">
      <c r="D322" s="142" t="s">
        <v>882</v>
      </c>
      <c r="E322" s="315" t="s">
        <v>1032</v>
      </c>
      <c r="F322" s="315" t="s">
        <v>1032</v>
      </c>
      <c r="G322" s="202"/>
      <c r="H322" s="202"/>
      <c r="I322" s="202"/>
    </row>
    <row r="323" spans="1:14" ht="13.5" thickBot="1">
      <c r="D323" s="142" t="s">
        <v>883</v>
      </c>
      <c r="E323" s="315" t="s">
        <v>1032</v>
      </c>
      <c r="F323" s="315" t="s">
        <v>1032</v>
      </c>
      <c r="G323" s="202"/>
      <c r="H323" s="202"/>
      <c r="I323" s="202"/>
    </row>
    <row r="324" spans="1:14" ht="13.5" thickBot="1">
      <c r="D324" s="168" t="s">
        <v>112</v>
      </c>
      <c r="E324" s="155">
        <v>37.49516875846107</v>
      </c>
      <c r="F324" s="155">
        <v>32.098244659868229</v>
      </c>
      <c r="G324" s="202"/>
      <c r="H324" s="354" t="s">
        <v>1025</v>
      </c>
      <c r="I324" s="202"/>
    </row>
    <row r="325" spans="1:14" ht="13.5" thickBot="1">
      <c r="F325" s="202"/>
      <c r="G325" s="202"/>
      <c r="H325" s="202"/>
      <c r="I325" s="202"/>
      <c r="J325" s="202"/>
      <c r="K325" s="202"/>
    </row>
    <row r="326" spans="1:14" ht="13.5" thickBot="1">
      <c r="D326" s="169" t="s">
        <v>349</v>
      </c>
      <c r="E326" s="170" t="str">
        <f>E301</f>
        <v>IRP</v>
      </c>
      <c r="F326" s="170" t="str">
        <f>F301</f>
        <v>RRP</v>
      </c>
      <c r="H326" s="202"/>
      <c r="I326" s="202"/>
      <c r="J326" s="202"/>
      <c r="K326" s="202"/>
    </row>
    <row r="327" spans="1:14" ht="13.5" thickBot="1">
      <c r="D327" s="171" t="s">
        <v>514</v>
      </c>
      <c r="E327" s="172">
        <v>35.808216000000002</v>
      </c>
      <c r="F327" s="172">
        <v>31.138715999999999</v>
      </c>
      <c r="G327" s="202"/>
      <c r="H327" s="202"/>
      <c r="I327" s="202"/>
      <c r="J327" s="202"/>
      <c r="K327" s="202"/>
      <c r="M327" s="167"/>
    </row>
    <row r="328" spans="1:14" ht="13.5" thickBot="1">
      <c r="D328" s="171" t="s">
        <v>515</v>
      </c>
      <c r="E328" s="172">
        <f>J276</f>
        <v>37.495168758461077</v>
      </c>
      <c r="F328" s="172">
        <f>J278</f>
        <v>32.098244659868229</v>
      </c>
      <c r="G328" s="202"/>
      <c r="H328" s="202"/>
      <c r="I328" s="202"/>
      <c r="J328" s="202"/>
      <c r="K328" s="202"/>
    </row>
    <row r="329" spans="1:14">
      <c r="F329" s="202"/>
      <c r="G329" s="202"/>
      <c r="H329" s="202"/>
      <c r="I329" s="202"/>
      <c r="J329" s="202"/>
      <c r="K329" s="202"/>
    </row>
    <row r="330" spans="1:14">
      <c r="A330" s="70">
        <f>IF(SUM(E330:F330)&lt;&gt;0,1,0)</f>
        <v>0</v>
      </c>
      <c r="E330" s="70">
        <f>IF(ROUND(E324-E328,0)&lt;&gt;0,1,0)</f>
        <v>0</v>
      </c>
      <c r="F330" s="70">
        <f>IF(ROUND(F324-F328,0)&lt;&gt;0,1,0)</f>
        <v>0</v>
      </c>
      <c r="G330" s="202"/>
      <c r="H330" s="202"/>
      <c r="I330" s="202"/>
      <c r="J330" s="202"/>
      <c r="K330" s="202"/>
      <c r="M330" s="202"/>
    </row>
    <row r="331" spans="1:14">
      <c r="E331" s="202"/>
      <c r="F331" s="202"/>
      <c r="G331" s="202"/>
      <c r="H331" s="202"/>
      <c r="I331" s="202"/>
      <c r="J331" s="202"/>
      <c r="K331" s="202"/>
      <c r="M331" s="202"/>
    </row>
    <row r="332" spans="1:14" s="107" customFormat="1">
      <c r="B332" s="107" t="s">
        <v>975</v>
      </c>
    </row>
    <row r="333" spans="1:14" ht="13.5" thickBot="1"/>
    <row r="334" spans="1:14" ht="13.5" thickBot="1">
      <c r="D334" s="140" t="s">
        <v>203</v>
      </c>
      <c r="E334" s="141" t="s">
        <v>198</v>
      </c>
      <c r="F334" s="141" t="s">
        <v>199</v>
      </c>
      <c r="G334" s="141" t="s">
        <v>200</v>
      </c>
      <c r="H334" s="141" t="s">
        <v>201</v>
      </c>
      <c r="I334" s="141" t="s">
        <v>202</v>
      </c>
      <c r="J334" s="141" t="s">
        <v>112</v>
      </c>
      <c r="M334" s="167" t="s">
        <v>513</v>
      </c>
      <c r="N334" s="202"/>
    </row>
    <row r="335" spans="1:14" ht="13.5" thickBot="1">
      <c r="D335" s="142" t="s">
        <v>493</v>
      </c>
      <c r="E335" s="315" t="s">
        <v>1032</v>
      </c>
      <c r="F335" s="315" t="s">
        <v>1032</v>
      </c>
      <c r="G335" s="315" t="s">
        <v>1032</v>
      </c>
      <c r="H335" s="315" t="s">
        <v>1032</v>
      </c>
      <c r="I335" s="315" t="s">
        <v>1032</v>
      </c>
      <c r="J335" s="316" t="s">
        <v>1032</v>
      </c>
      <c r="K335" s="70">
        <v>0</v>
      </c>
    </row>
    <row r="336" spans="1:14" ht="13.5" thickBot="1">
      <c r="D336" s="142" t="s">
        <v>494</v>
      </c>
      <c r="E336" s="315" t="s">
        <v>1032</v>
      </c>
      <c r="F336" s="315" t="s">
        <v>1032</v>
      </c>
      <c r="G336" s="315" t="s">
        <v>1032</v>
      </c>
      <c r="H336" s="315" t="s">
        <v>1032</v>
      </c>
      <c r="I336" s="315" t="s">
        <v>1032</v>
      </c>
      <c r="J336" s="316" t="s">
        <v>1032</v>
      </c>
      <c r="K336" s="70">
        <v>0</v>
      </c>
    </row>
    <row r="337" spans="1:14" ht="13.5" thickBot="1">
      <c r="D337" s="142" t="s">
        <v>495</v>
      </c>
      <c r="E337" s="315" t="s">
        <v>1032</v>
      </c>
      <c r="F337" s="315" t="s">
        <v>1032</v>
      </c>
      <c r="G337" s="315" t="s">
        <v>1032</v>
      </c>
      <c r="H337" s="315" t="s">
        <v>1032</v>
      </c>
      <c r="I337" s="315" t="s">
        <v>1032</v>
      </c>
      <c r="J337" s="316" t="s">
        <v>1032</v>
      </c>
      <c r="K337" s="70">
        <v>0</v>
      </c>
      <c r="L337" s="354" t="s">
        <v>1025</v>
      </c>
    </row>
    <row r="339" spans="1:14">
      <c r="A339" s="70">
        <f>IF(SUM(E339:K339)&lt;&gt;0,1,0)</f>
        <v>0</v>
      </c>
      <c r="K339" s="70">
        <f>IF(SUM(K335:K337)&lt;&gt;0,1,0)</f>
        <v>0</v>
      </c>
    </row>
    <row r="341" spans="1:14" s="107" customFormat="1">
      <c r="B341" s="107" t="s">
        <v>976</v>
      </c>
    </row>
    <row r="342" spans="1:14" ht="13.5" thickBot="1"/>
    <row r="343" spans="1:14" ht="13.5" thickBot="1">
      <c r="D343" s="140" t="s">
        <v>203</v>
      </c>
      <c r="E343" s="141" t="s">
        <v>198</v>
      </c>
      <c r="F343" s="141" t="s">
        <v>199</v>
      </c>
      <c r="G343" s="141" t="s">
        <v>200</v>
      </c>
      <c r="H343" s="141" t="s">
        <v>201</v>
      </c>
      <c r="I343" s="141" t="s">
        <v>202</v>
      </c>
      <c r="J343" s="141" t="s">
        <v>112</v>
      </c>
      <c r="M343" s="167" t="s">
        <v>511</v>
      </c>
      <c r="N343" s="202"/>
    </row>
    <row r="344" spans="1:14" ht="13.5" thickBot="1">
      <c r="D344" s="142" t="s">
        <v>493</v>
      </c>
      <c r="E344" s="490">
        <v>19.40424600187837</v>
      </c>
      <c r="F344" s="490">
        <v>3.7972873161364329</v>
      </c>
      <c r="G344" s="490">
        <v>23.179513930402781</v>
      </c>
      <c r="H344" s="490">
        <v>3.8636531679568007</v>
      </c>
      <c r="I344" s="490">
        <v>3.5412058966250863</v>
      </c>
      <c r="J344" s="491">
        <v>53.785906312999472</v>
      </c>
      <c r="K344" s="70">
        <v>0</v>
      </c>
      <c r="M344" s="167" t="s">
        <v>512</v>
      </c>
    </row>
    <row r="345" spans="1:14" ht="13.5" thickBot="1">
      <c r="D345" s="142" t="s">
        <v>494</v>
      </c>
      <c r="E345" s="490">
        <v>17.73304279196855</v>
      </c>
      <c r="F345" s="490">
        <v>3.4352352023544173</v>
      </c>
      <c r="G345" s="490">
        <v>18.164979868296911</v>
      </c>
      <c r="H345" s="490">
        <v>3.4054282931128794</v>
      </c>
      <c r="I345" s="490">
        <v>3.2578608708321188</v>
      </c>
      <c r="J345" s="491">
        <v>45.996547026564869</v>
      </c>
      <c r="K345" s="70">
        <v>0</v>
      </c>
    </row>
    <row r="346" spans="1:14" ht="13.5" thickBot="1">
      <c r="D346" s="142" t="s">
        <v>495</v>
      </c>
      <c r="E346" s="490">
        <v>17.63435431398522</v>
      </c>
      <c r="F346" s="490">
        <v>3.4293122387859927</v>
      </c>
      <c r="G346" s="490">
        <v>18.190255672003051</v>
      </c>
      <c r="H346" s="490">
        <v>3.4200601026116852</v>
      </c>
      <c r="I346" s="490">
        <v>3.2799478349185871</v>
      </c>
      <c r="J346" s="491">
        <v>45.953930162304538</v>
      </c>
      <c r="K346" s="70">
        <v>0</v>
      </c>
      <c r="L346" s="354"/>
    </row>
    <row r="348" spans="1:14">
      <c r="A348" s="70">
        <f>IF(SUM(E348:K348)&lt;&gt;0,1,0)</f>
        <v>0</v>
      </c>
      <c r="K348" s="70">
        <f>IF(SUM(K344:K346)&lt;&gt;0,1,0)</f>
        <v>0</v>
      </c>
    </row>
    <row r="350" spans="1:14" s="107" customFormat="1">
      <c r="B350" s="107" t="s">
        <v>884</v>
      </c>
    </row>
    <row r="351" spans="1:14" s="202" customFormat="1" ht="13.5" thickBot="1"/>
    <row r="352" spans="1:14" s="202" customFormat="1" ht="13.5" thickBot="1">
      <c r="D352" s="140" t="s">
        <v>203</v>
      </c>
      <c r="E352" s="141" t="s">
        <v>198</v>
      </c>
      <c r="F352" s="141" t="s">
        <v>199</v>
      </c>
      <c r="G352" s="141" t="s">
        <v>200</v>
      </c>
      <c r="H352" s="141" t="s">
        <v>201</v>
      </c>
      <c r="I352" s="141" t="s">
        <v>202</v>
      </c>
      <c r="J352" s="141" t="s">
        <v>112</v>
      </c>
    </row>
    <row r="353" spans="1:11" s="202" customFormat="1" ht="13.5" thickBot="1">
      <c r="D353" s="142" t="s">
        <v>415</v>
      </c>
      <c r="E353" s="205">
        <f>'3'!E79</f>
        <v>13.012869520178295</v>
      </c>
      <c r="F353" s="205">
        <f>'3'!F79</f>
        <v>13.19114455870012</v>
      </c>
      <c r="G353" s="205">
        <f>'3'!G79</f>
        <v>13.393456838449179</v>
      </c>
      <c r="H353" s="205">
        <f>'3'!H79</f>
        <v>13.557488562506313</v>
      </c>
      <c r="I353" s="205">
        <f>'3'!I79</f>
        <v>13.705951532618363</v>
      </c>
      <c r="J353" s="155">
        <f t="shared" ref="J353:J354" si="16">SUM(E353:I353)</f>
        <v>66.860911012452277</v>
      </c>
      <c r="K353" s="70">
        <f>IF(ROUND(J353-E$14,2)&lt;&gt;0,1,0)</f>
        <v>0</v>
      </c>
    </row>
    <row r="354" spans="1:11" s="202" customFormat="1" ht="13.5" thickBot="1">
      <c r="D354" s="142" t="s">
        <v>416</v>
      </c>
      <c r="E354" s="205">
        <f>'3'!E80</f>
        <v>11.523155310310045</v>
      </c>
      <c r="F354" s="205">
        <f>'3'!F80</f>
        <v>11.58627096695828</v>
      </c>
      <c r="G354" s="205">
        <f>'3'!G80</f>
        <v>11.690898214103964</v>
      </c>
      <c r="H354" s="205">
        <f>'3'!H80</f>
        <v>11.778454202891181</v>
      </c>
      <c r="I354" s="205">
        <f>'3'!I80</f>
        <v>11.868824849663225</v>
      </c>
      <c r="J354" s="155">
        <f t="shared" si="16"/>
        <v>58.447603543926704</v>
      </c>
      <c r="K354" s="70">
        <f>IF(ROUND(J354-F$14,2)&lt;&gt;0,1,0)</f>
        <v>0</v>
      </c>
    </row>
    <row r="355" spans="1:11" s="202" customFormat="1" ht="13.5" thickBot="1">
      <c r="D355" s="142" t="s">
        <v>417</v>
      </c>
      <c r="E355" s="205">
        <f>'3'!E81</f>
        <v>12.735089611495479</v>
      </c>
      <c r="F355" s="205">
        <f>'3'!F81</f>
        <v>12.850164965577923</v>
      </c>
      <c r="G355" s="205">
        <f>'3'!G81</f>
        <v>13.023089221365748</v>
      </c>
      <c r="H355" s="205">
        <f>'3'!H81</f>
        <v>13.176513414406264</v>
      </c>
      <c r="I355" s="205">
        <f>'3'!I81</f>
        <v>13.33032656038397</v>
      </c>
      <c r="J355" s="155">
        <f>SUM(E355:I355)</f>
        <v>65.11518377322939</v>
      </c>
      <c r="K355" s="70">
        <f>IF(ROUND(J355-G$14,2)&lt;&gt;0,1,0)</f>
        <v>0</v>
      </c>
    </row>
    <row r="356" spans="1:11" s="202" customFormat="1"/>
    <row r="357" spans="1:11" s="202" customFormat="1">
      <c r="A357" s="70">
        <f>IF(SUM(E357:K357)&lt;&gt;0,1,0)</f>
        <v>0</v>
      </c>
      <c r="K357" s="70">
        <f>IF(SUM(K353:K355)&lt;&gt;0,1,0)</f>
        <v>0</v>
      </c>
    </row>
    <row r="358" spans="1:11" s="202" customFormat="1"/>
    <row r="359" spans="1:11" s="107" customFormat="1">
      <c r="B359" s="107" t="s">
        <v>966</v>
      </c>
    </row>
    <row r="360" spans="1:11" s="202" customFormat="1" ht="13.5" thickBot="1"/>
    <row r="361" spans="1:11" s="202" customFormat="1" ht="13.5" thickBot="1">
      <c r="D361" s="140" t="s">
        <v>203</v>
      </c>
      <c r="E361" s="141" t="s">
        <v>198</v>
      </c>
      <c r="F361" s="141" t="s">
        <v>199</v>
      </c>
      <c r="G361" s="141" t="s">
        <v>200</v>
      </c>
      <c r="H361" s="141" t="s">
        <v>201</v>
      </c>
      <c r="I361" s="141" t="s">
        <v>202</v>
      </c>
      <c r="J361" s="141" t="s">
        <v>112</v>
      </c>
    </row>
    <row r="362" spans="1:11" s="202" customFormat="1" ht="13.5" thickBot="1">
      <c r="D362" s="142" t="s">
        <v>415</v>
      </c>
      <c r="E362" s="205">
        <f>'3'!E88</f>
        <v>0</v>
      </c>
      <c r="F362" s="205">
        <f>'3'!F88</f>
        <v>0</v>
      </c>
      <c r="G362" s="205">
        <f>'3'!G88</f>
        <v>0</v>
      </c>
      <c r="H362" s="205">
        <f>'3'!H88</f>
        <v>0</v>
      </c>
      <c r="I362" s="205">
        <f>'3'!I88</f>
        <v>0</v>
      </c>
      <c r="J362" s="155">
        <f t="shared" ref="J362:J363" si="17">SUM(E362:I362)</f>
        <v>0</v>
      </c>
      <c r="K362" s="70">
        <f>IF(ROUND(J362+E$18,2)&lt;&gt;0,1,0)</f>
        <v>0</v>
      </c>
    </row>
    <row r="363" spans="1:11" s="202" customFormat="1" ht="13.5" thickBot="1">
      <c r="D363" s="142" t="s">
        <v>416</v>
      </c>
      <c r="E363" s="205">
        <f>'3'!E89</f>
        <v>0.16000000000000003</v>
      </c>
      <c r="F363" s="205">
        <f>'3'!F89</f>
        <v>0.16000000000000003</v>
      </c>
      <c r="G363" s="205">
        <f>'3'!G89</f>
        <v>0.16000000000000003</v>
      </c>
      <c r="H363" s="205">
        <f>'3'!H89</f>
        <v>0.16000000000000003</v>
      </c>
      <c r="I363" s="205">
        <f>'3'!I89</f>
        <v>0.16000000000000003</v>
      </c>
      <c r="J363" s="155">
        <f t="shared" si="17"/>
        <v>0.80000000000000016</v>
      </c>
      <c r="K363" s="70">
        <f>IF(ROUND(J363+F$18,2)&lt;&gt;0,1,0)</f>
        <v>0</v>
      </c>
    </row>
    <row r="364" spans="1:11" s="202" customFormat="1" ht="13.5" thickBot="1">
      <c r="D364" s="142" t="s">
        <v>417</v>
      </c>
      <c r="E364" s="205">
        <f>'3'!E90</f>
        <v>0.1637075693964988</v>
      </c>
      <c r="F364" s="205">
        <f>'3'!F90</f>
        <v>0.1637075693964988</v>
      </c>
      <c r="G364" s="205">
        <f>'3'!G90</f>
        <v>0.1637075693964988</v>
      </c>
      <c r="H364" s="205">
        <f>'3'!H90</f>
        <v>0.1637075693964988</v>
      </c>
      <c r="I364" s="205">
        <f>'3'!I90</f>
        <v>0.1637075693964988</v>
      </c>
      <c r="J364" s="155">
        <f>SUM(E364:I364)</f>
        <v>0.81853784698249399</v>
      </c>
      <c r="K364" s="70">
        <f>IF(ROUND(J364+G$18,2)&lt;&gt;0,1,0)</f>
        <v>0</v>
      </c>
    </row>
    <row r="365" spans="1:11" s="202" customFormat="1"/>
    <row r="366" spans="1:11" s="202" customFormat="1">
      <c r="A366" s="70">
        <f>IF(SUM(E366:K366)&lt;&gt;0,1,0)</f>
        <v>0</v>
      </c>
      <c r="K366" s="70">
        <f>IF(SUM(K362:K364)&lt;&gt;0,1,0)</f>
        <v>0</v>
      </c>
    </row>
    <row r="367" spans="1:11" s="202" customFormat="1"/>
    <row r="368" spans="1:11" s="107" customFormat="1">
      <c r="B368" s="107" t="s">
        <v>32</v>
      </c>
    </row>
  </sheetData>
  <mergeCells count="5">
    <mergeCell ref="N248:T248"/>
    <mergeCell ref="D229:D230"/>
    <mergeCell ref="E229:I229"/>
    <mergeCell ref="N151:V151"/>
    <mergeCell ref="N169:AG169"/>
  </mergeCells>
  <conditionalFormatting sqref="B2">
    <cfRule type="cellIs" dxfId="12" priority="1" operator="notEqual">
      <formula>"No Errors Found"</formula>
    </cfRule>
  </conditionalFormatting>
  <hyperlinks>
    <hyperlink ref="B3:D3" location="Cover!A1" display="Go to Cover Sheet" xr:uid="{E849D59A-A97D-4634-80D0-BBC28ECD4171}"/>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636F0-EABA-40BF-A32B-BBF2C7B4E86F}">
  <sheetPr codeName="Sheet26"/>
  <dimension ref="A1:W636"/>
  <sheetViews>
    <sheetView showGridLines="0" zoomScaleNormal="100" workbookViewId="0">
      <pane xSplit="1" ySplit="4" topLeftCell="B593" activePane="bottomRight" state="frozen"/>
      <selection activeCell="B5" sqref="B5"/>
      <selection pane="topRight" activeCell="B5" sqref="B5"/>
      <selection pane="bottomLeft" activeCell="B5" sqref="B5"/>
      <selection pane="bottomRight" activeCell="B597" sqref="B597"/>
    </sheetView>
  </sheetViews>
  <sheetFormatPr defaultColWidth="9.1640625" defaultRowHeight="12.75"/>
  <cols>
    <col min="1" max="3" width="4.1640625" style="105" customWidth="1"/>
    <col min="4" max="4" width="35.83203125" style="105" customWidth="1"/>
    <col min="5" max="10" width="10.1640625" style="105" customWidth="1"/>
    <col min="11" max="11" width="12.33203125" style="105" customWidth="1"/>
    <col min="12" max="12" width="55" style="105" customWidth="1"/>
    <col min="13" max="18" width="12.33203125" style="105" customWidth="1"/>
    <col min="19" max="20" width="15.33203125" style="105" customWidth="1"/>
    <col min="21" max="21" width="12.33203125" style="105" customWidth="1"/>
    <col min="22" max="23" width="15.33203125" style="105" customWidth="1"/>
    <col min="24" max="16384" width="9.1640625" style="105"/>
  </cols>
  <sheetData>
    <row r="1" spans="1:9" ht="21">
      <c r="A1" s="65">
        <f>IF(SUM($A6:$A636)&gt;0,1,0)</f>
        <v>0</v>
      </c>
      <c r="B1" s="104" t="s">
        <v>614</v>
      </c>
    </row>
    <row r="2" spans="1:9" s="94" customFormat="1" ht="11.25">
      <c r="B2" s="95" t="str">
        <f>Title_Msg</f>
        <v>No Errors Found</v>
      </c>
    </row>
    <row r="3" spans="1:9" s="94" customFormat="1">
      <c r="B3" s="96" t="s">
        <v>51</v>
      </c>
      <c r="C3" s="96"/>
      <c r="D3" s="96"/>
      <c r="E3" s="97"/>
    </row>
    <row r="4" spans="1:9" s="94" customFormat="1">
      <c r="B4" s="98" t="str">
        <f>Model_Name</f>
        <v>Power and Water Corporation (PWC) - Revised Regulatory Proposal Tables and Charts</v>
      </c>
    </row>
    <row r="6" spans="1:9" s="107" customFormat="1">
      <c r="B6" s="107" t="s">
        <v>531</v>
      </c>
    </row>
    <row r="7" spans="1:9" ht="13.5" thickBot="1"/>
    <row r="8" spans="1:9" ht="51.75" thickBot="1">
      <c r="D8" s="140" t="s">
        <v>203</v>
      </c>
      <c r="E8" s="174" t="s">
        <v>516</v>
      </c>
      <c r="F8" s="175" t="s">
        <v>517</v>
      </c>
      <c r="G8" s="175" t="s">
        <v>518</v>
      </c>
      <c r="H8" s="175" t="s">
        <v>519</v>
      </c>
      <c r="I8" s="174" t="s">
        <v>520</v>
      </c>
    </row>
    <row r="9" spans="1:9" ht="13.5" thickBot="1">
      <c r="D9" s="369" t="s">
        <v>521</v>
      </c>
      <c r="E9" s="370"/>
      <c r="F9" s="370"/>
      <c r="G9" s="370"/>
      <c r="H9" s="370"/>
      <c r="I9" s="371"/>
    </row>
    <row r="10" spans="1:9" ht="13.5" thickBot="1">
      <c r="D10" s="176" t="s">
        <v>146</v>
      </c>
      <c r="E10" s="154">
        <f>'[4]Input|Base year adjustments'!$J$14*'[4]Input|Rate of change'!$N$30</f>
        <v>14.52256511793875</v>
      </c>
      <c r="F10" s="154">
        <v>0</v>
      </c>
      <c r="G10" s="154">
        <f>'[4]Input|Base year adjustments'!$M$14*'[4]Input|Rate of change'!$O$20</f>
        <v>1.9324155801597762</v>
      </c>
      <c r="H10" s="154">
        <f>'[4]Input|Base year adjustments'!$N$14*'[4]Input|Rate of change'!$O$20</f>
        <v>-2.2307833964247203</v>
      </c>
      <c r="I10" s="155">
        <f>SUM(E10:H10)</f>
        <v>14.224197301673808</v>
      </c>
    </row>
    <row r="11" spans="1:9" ht="13.5" thickBot="1">
      <c r="D11" s="176" t="s">
        <v>522</v>
      </c>
      <c r="E11" s="154">
        <f>'[4]Input|Base year adjustments'!$J$13*'[4]Input|Rate of change'!$N$30</f>
        <v>4.2363690663741105</v>
      </c>
      <c r="F11" s="154">
        <v>0</v>
      </c>
      <c r="G11" s="154">
        <v>0</v>
      </c>
      <c r="H11" s="154">
        <v>0</v>
      </c>
      <c r="I11" s="155">
        <f t="shared" ref="I11:I20" si="0">SUM(E11:H11)</f>
        <v>4.2363690663741105</v>
      </c>
    </row>
    <row r="12" spans="1:9" ht="13.5" thickBot="1">
      <c r="D12" s="176" t="s">
        <v>523</v>
      </c>
      <c r="E12" s="154">
        <f>'[4]Input|Base year adjustments'!$J$15*'[4]Input|Rate of change'!$N$30</f>
        <v>9.2210134945995765</v>
      </c>
      <c r="F12" s="154">
        <f>'[4]Input|Base year adjustments'!$L$15*'[4]Input|Rate of change'!$O$20</f>
        <v>-0.73034034151756255</v>
      </c>
      <c r="G12" s="154">
        <f>'[4]Input|Base year adjustments'!$M$15*'[4]Input|Rate of change'!$O$20</f>
        <v>-1.9324155801597762</v>
      </c>
      <c r="H12" s="154">
        <v>0</v>
      </c>
      <c r="I12" s="155">
        <f t="shared" si="0"/>
        <v>6.5582575729222379</v>
      </c>
    </row>
    <row r="13" spans="1:9" ht="13.5" thickBot="1">
      <c r="D13" s="176" t="s">
        <v>524</v>
      </c>
      <c r="E13" s="154">
        <f>'[4]Input|Base year adjustments'!$J$17*'[4]Input|Rate of change'!$N$30</f>
        <v>39.13733658893679</v>
      </c>
      <c r="F13" s="154">
        <f>'[4]Input|Base year adjustments'!$L$17*'[4]Input|Rate of change'!$O$20</f>
        <v>-7.2223405095395341</v>
      </c>
      <c r="G13" s="154">
        <v>0</v>
      </c>
      <c r="H13" s="154">
        <f>'[4]Input|Base year adjustments'!$N$17*'[4]Input|Rate of change'!$O$20</f>
        <v>-3.0701616728118459</v>
      </c>
      <c r="I13" s="155">
        <f t="shared" si="0"/>
        <v>28.844834406585409</v>
      </c>
    </row>
    <row r="14" spans="1:9" ht="13.5" thickBot="1">
      <c r="D14" s="176" t="s">
        <v>525</v>
      </c>
      <c r="E14" s="154">
        <f>'[4]Input|Base year adjustments'!$J$18*'[4]Input|Rate of change'!$N$30</f>
        <v>13.789794973899918</v>
      </c>
      <c r="F14" s="154">
        <v>0</v>
      </c>
      <c r="G14" s="154">
        <v>0</v>
      </c>
      <c r="H14" s="154">
        <f>'[4]Input|Base year adjustments'!$N$18*'[4]Input|Rate of change'!$O$20</f>
        <v>-1.3358244170045048</v>
      </c>
      <c r="I14" s="155">
        <f t="shared" si="0"/>
        <v>12.453970556895413</v>
      </c>
    </row>
    <row r="15" spans="1:9" ht="13.5" thickBot="1">
      <c r="D15" s="176" t="s">
        <v>526</v>
      </c>
      <c r="E15" s="154">
        <f>'[4]Input|Base year adjustments'!$J$16*'[4]Input|Rate of change'!$N$30</f>
        <v>7.3577165052874269</v>
      </c>
      <c r="F15" s="154">
        <v>0</v>
      </c>
      <c r="G15" s="154">
        <v>0</v>
      </c>
      <c r="H15" s="154">
        <v>0</v>
      </c>
      <c r="I15" s="155">
        <f t="shared" si="0"/>
        <v>7.3577165052874269</v>
      </c>
    </row>
    <row r="16" spans="1:9" ht="13.5" thickBot="1">
      <c r="D16" s="176" t="s">
        <v>627</v>
      </c>
      <c r="E16" s="154">
        <f>'[4]Input|Base year adjustments'!$J$19*'[4]Input|Rate of change'!$N$30</f>
        <v>0.10518603420945517</v>
      </c>
      <c r="F16" s="154">
        <v>0</v>
      </c>
      <c r="G16" s="154">
        <v>0</v>
      </c>
      <c r="H16" s="154">
        <v>0</v>
      </c>
      <c r="I16" s="155">
        <f t="shared" si="0"/>
        <v>0.10518603420945517</v>
      </c>
    </row>
    <row r="17" spans="1:14" ht="13.5" thickBot="1">
      <c r="D17" s="369" t="s">
        <v>527</v>
      </c>
      <c r="E17" s="370"/>
      <c r="F17" s="370"/>
      <c r="G17" s="370"/>
      <c r="H17" s="370"/>
      <c r="I17" s="371"/>
    </row>
    <row r="18" spans="1:14" ht="13.5" thickBot="1">
      <c r="D18" s="176" t="s">
        <v>446</v>
      </c>
      <c r="E18" s="154">
        <f>'[4]Calc|Opex forecast'!$M$20</f>
        <v>-0.11883176704805244</v>
      </c>
      <c r="F18" s="154">
        <v>0</v>
      </c>
      <c r="G18" s="154">
        <v>0</v>
      </c>
      <c r="H18" s="154">
        <v>0</v>
      </c>
      <c r="I18" s="155">
        <f t="shared" si="0"/>
        <v>-0.11883176704805244</v>
      </c>
    </row>
    <row r="19" spans="1:14" ht="13.5" thickBot="1">
      <c r="D19" s="176" t="s">
        <v>528</v>
      </c>
      <c r="E19" s="154">
        <f>'[4]Input|Reported opex'!$M$42*'[4]Input|Rate of change'!$N$30</f>
        <v>-0.41847185415153926</v>
      </c>
      <c r="F19" s="154">
        <v>0</v>
      </c>
      <c r="G19" s="154">
        <v>0</v>
      </c>
      <c r="H19" s="154">
        <v>0</v>
      </c>
      <c r="I19" s="155">
        <f t="shared" si="0"/>
        <v>-0.41847185415153926</v>
      </c>
    </row>
    <row r="20" spans="1:14" ht="13.5" thickBot="1">
      <c r="D20" s="176" t="s">
        <v>529</v>
      </c>
      <c r="E20" s="154">
        <f>'[4]Calc|Opex forecast'!$M$26</f>
        <v>-6.3011397423561162</v>
      </c>
      <c r="F20" s="154">
        <v>0</v>
      </c>
      <c r="G20" s="154">
        <v>0</v>
      </c>
      <c r="H20" s="154">
        <v>0</v>
      </c>
      <c r="I20" s="155">
        <f t="shared" si="0"/>
        <v>-6.3011397423561162</v>
      </c>
    </row>
    <row r="21" spans="1:14" ht="13.5" thickBot="1">
      <c r="D21" s="177" t="s">
        <v>530</v>
      </c>
      <c r="E21" s="155">
        <f>SUM(E10:E16,E18:E20)</f>
        <v>81.531538417690328</v>
      </c>
      <c r="F21" s="155">
        <f t="shared" ref="F21:H21" si="1">SUM(F10:F16,F18:F20)</f>
        <v>-7.9526808510570968</v>
      </c>
      <c r="G21" s="155">
        <f t="shared" si="1"/>
        <v>0</v>
      </c>
      <c r="H21" s="155">
        <f t="shared" si="1"/>
        <v>-6.6367694862410715</v>
      </c>
      <c r="I21" s="155">
        <f>SUM(I10:I16,I18:I20)</f>
        <v>66.942088080392153</v>
      </c>
    </row>
    <row r="23" spans="1:14">
      <c r="A23" s="70">
        <f>IF(SUM(E23:I23)&lt;&gt;0,1,0)</f>
        <v>0</v>
      </c>
      <c r="H23" s="65"/>
      <c r="I23" s="65">
        <f>IF(ROUND('[4]Calc|Opex forecast'!$M$39-I21,2)=0,0,1)</f>
        <v>0</v>
      </c>
    </row>
    <row r="25" spans="1:14" s="107" customFormat="1">
      <c r="B25" s="107" t="s">
        <v>532</v>
      </c>
    </row>
    <row r="26" spans="1:14" ht="13.5" thickBot="1"/>
    <row r="27" spans="1:14" ht="13.5" thickBot="1">
      <c r="D27" s="140" t="s">
        <v>203</v>
      </c>
      <c r="E27" s="134" t="s">
        <v>533</v>
      </c>
      <c r="F27" s="134" t="s">
        <v>534</v>
      </c>
      <c r="G27" s="134" t="s">
        <v>535</v>
      </c>
      <c r="L27" s="338" t="s">
        <v>635</v>
      </c>
      <c r="M27" s="339"/>
      <c r="N27" s="340"/>
    </row>
    <row r="28" spans="1:14" ht="13.5" thickBot="1">
      <c r="D28" s="372" t="s">
        <v>521</v>
      </c>
      <c r="E28" s="373"/>
      <c r="F28" s="373"/>
      <c r="G28" s="374"/>
      <c r="L28" s="339"/>
      <c r="M28" s="339"/>
      <c r="N28" s="340"/>
    </row>
    <row r="29" spans="1:14" ht="39" thickBot="1">
      <c r="D29" s="178" t="s">
        <v>146</v>
      </c>
      <c r="E29" s="154">
        <v>17.766252505441287</v>
      </c>
      <c r="F29" s="154">
        <v>13.106515405383334</v>
      </c>
      <c r="G29" s="154">
        <f>I10</f>
        <v>14.224197301673808</v>
      </c>
      <c r="L29" s="330" t="s">
        <v>203</v>
      </c>
      <c r="M29" s="331" t="s">
        <v>637</v>
      </c>
      <c r="N29" s="331" t="s">
        <v>636</v>
      </c>
    </row>
    <row r="30" spans="1:14" ht="13.5" thickBot="1">
      <c r="D30" s="178" t="s">
        <v>522</v>
      </c>
      <c r="E30" s="154">
        <v>4.8710025845451481</v>
      </c>
      <c r="F30" s="154">
        <v>3.8804000710397872</v>
      </c>
      <c r="G30" s="154">
        <f t="shared" ref="G30:G35" si="2">I11</f>
        <v>4.2363690663741105</v>
      </c>
      <c r="L30" s="336" t="s">
        <v>522</v>
      </c>
      <c r="M30" s="337">
        <v>-1</v>
      </c>
      <c r="N30" s="337">
        <f>M30*$M$35</f>
        <v>-0.99431247172374726</v>
      </c>
    </row>
    <row r="31" spans="1:14" ht="13.5" thickBot="1">
      <c r="D31" s="178" t="s">
        <v>523</v>
      </c>
      <c r="E31" s="154">
        <v>6.80089945536744</v>
      </c>
      <c r="F31" s="154">
        <v>6.8060793033328082</v>
      </c>
      <c r="G31" s="154">
        <f t="shared" si="2"/>
        <v>6.5582575729222379</v>
      </c>
      <c r="L31" s="336" t="s">
        <v>146</v>
      </c>
      <c r="M31" s="337">
        <v>-4.7</v>
      </c>
      <c r="N31" s="337">
        <f>M31*$M$35</f>
        <v>-4.6732686171016127</v>
      </c>
    </row>
    <row r="32" spans="1:14" ht="13.5" thickBot="1">
      <c r="D32" s="178" t="s">
        <v>524</v>
      </c>
      <c r="E32" s="154">
        <v>30.598531500709054</v>
      </c>
      <c r="F32" s="154">
        <v>25.849136751027238</v>
      </c>
      <c r="G32" s="154">
        <f t="shared" si="2"/>
        <v>28.844834406585409</v>
      </c>
      <c r="L32" s="336" t="s">
        <v>524</v>
      </c>
      <c r="M32" s="337">
        <v>-4.8</v>
      </c>
      <c r="N32" s="337">
        <f>M32*$M$35</f>
        <v>-4.7726998642739868</v>
      </c>
    </row>
    <row r="33" spans="4:14" ht="13.5" thickBot="1">
      <c r="D33" s="178" t="s">
        <v>525</v>
      </c>
      <c r="E33" s="154">
        <v>8.1601051561939464</v>
      </c>
      <c r="F33" s="154">
        <v>8.1663202317685659</v>
      </c>
      <c r="G33" s="154">
        <f t="shared" si="2"/>
        <v>12.453970556895413</v>
      </c>
      <c r="L33" s="332" t="s">
        <v>112</v>
      </c>
      <c r="M33" s="341">
        <f>SUM(M30:M32)</f>
        <v>-10.5</v>
      </c>
      <c r="N33" s="341">
        <f>SUM(N30:N32)</f>
        <v>-10.440280953099347</v>
      </c>
    </row>
    <row r="34" spans="4:14" ht="13.5" thickBot="1">
      <c r="D34" s="178" t="s">
        <v>526</v>
      </c>
      <c r="E34" s="154">
        <v>7.7207804585322917</v>
      </c>
      <c r="F34" s="154">
        <v>7.7266609261397958</v>
      </c>
      <c r="G34" s="154">
        <f t="shared" si="2"/>
        <v>7.3577165052874269</v>
      </c>
      <c r="L34" s="336" t="s">
        <v>617</v>
      </c>
      <c r="M34" s="337">
        <v>-10.440280953099347</v>
      </c>
      <c r="N34" s="337"/>
    </row>
    <row r="35" spans="4:14" ht="13.5" thickBot="1">
      <c r="D35" s="176" t="s">
        <v>627</v>
      </c>
      <c r="E35" s="154">
        <v>-0.16209974511825812</v>
      </c>
      <c r="F35" s="154">
        <v>-0.16222320702803167</v>
      </c>
      <c r="G35" s="154">
        <f t="shared" si="2"/>
        <v>0.10518603420945517</v>
      </c>
      <c r="L35" s="336" t="s">
        <v>75</v>
      </c>
      <c r="M35" s="342">
        <f>M34/M33</f>
        <v>0.99431247172374726</v>
      </c>
      <c r="N35" s="337"/>
    </row>
    <row r="36" spans="4:14" ht="13.5" thickBot="1">
      <c r="D36" s="372" t="s">
        <v>527</v>
      </c>
      <c r="E36" s="373"/>
      <c r="F36" s="373"/>
      <c r="G36" s="374"/>
    </row>
    <row r="37" spans="4:14" ht="13.5" thickBot="1">
      <c r="D37" s="178" t="s">
        <v>446</v>
      </c>
      <c r="E37" s="154">
        <v>1.3450996868568458E-2</v>
      </c>
      <c r="F37" s="154">
        <v>1.3456866202087555E-2</v>
      </c>
      <c r="G37" s="154">
        <f>I18</f>
        <v>-0.11883176704805244</v>
      </c>
    </row>
    <row r="38" spans="4:14" ht="13.5" thickBot="1">
      <c r="D38" s="178" t="s">
        <v>528</v>
      </c>
      <c r="E38" s="154">
        <v>0</v>
      </c>
      <c r="F38" s="154">
        <v>-0.78329718358811384</v>
      </c>
      <c r="G38" s="154">
        <f>I19</f>
        <v>-0.41847185415153926</v>
      </c>
    </row>
    <row r="39" spans="4:14" ht="13.5" thickBot="1">
      <c r="D39" s="178" t="s">
        <v>529</v>
      </c>
      <c r="E39" s="154">
        <v>-5.4684205441130862</v>
      </c>
      <c r="F39" s="154">
        <v>-5.4725855207040643</v>
      </c>
      <c r="G39" s="154">
        <f>I20</f>
        <v>-6.3011397423561162</v>
      </c>
    </row>
    <row r="40" spans="4:14" ht="15.75" thickBot="1">
      <c r="D40" s="201" t="s">
        <v>658</v>
      </c>
      <c r="E40" s="154">
        <v>-7.0325134530549862</v>
      </c>
      <c r="F40" s="154">
        <v>0</v>
      </c>
      <c r="G40" s="154">
        <v>0</v>
      </c>
    </row>
    <row r="41" spans="4:14" ht="13.5" thickBot="1">
      <c r="D41" s="372" t="s">
        <v>112</v>
      </c>
      <c r="E41" s="373"/>
      <c r="F41" s="373"/>
      <c r="G41" s="374"/>
    </row>
    <row r="42" spans="4:14" ht="13.5" thickBot="1">
      <c r="D42" s="179" t="s">
        <v>536</v>
      </c>
      <c r="E42" s="155">
        <f t="shared" ref="E42:F42" si="3">SUM(E37:E40,E29:E35)</f>
        <v>63.267988915371404</v>
      </c>
      <c r="F42" s="155">
        <f t="shared" si="3"/>
        <v>59.1304636435734</v>
      </c>
      <c r="G42" s="155">
        <f>SUM(G37:G40,G29:G35)</f>
        <v>66.942088080392153</v>
      </c>
    </row>
    <row r="43" spans="4:14" ht="15.75" thickBot="1">
      <c r="D43" s="180" t="s">
        <v>537</v>
      </c>
      <c r="E43" s="194">
        <v>0.1</v>
      </c>
      <c r="F43" s="194">
        <v>0.13914832187106066</v>
      </c>
      <c r="G43" s="194">
        <f>-(I21/E21-1)</f>
        <v>0.17894241443790326</v>
      </c>
    </row>
    <row r="44" spans="4:14" s="202" customFormat="1" ht="45" customHeight="1">
      <c r="D44" s="375" t="s">
        <v>660</v>
      </c>
      <c r="E44" s="375"/>
      <c r="F44" s="375"/>
      <c r="G44" s="375"/>
    </row>
    <row r="45" spans="4:14" ht="33.4" customHeight="1">
      <c r="D45" s="381" t="s">
        <v>659</v>
      </c>
      <c r="E45" s="382"/>
      <c r="F45" s="382"/>
      <c r="G45" s="382"/>
    </row>
    <row r="46" spans="4:14">
      <c r="F46" s="132"/>
    </row>
    <row r="49" spans="1:16" s="107" customFormat="1">
      <c r="B49" s="107" t="s">
        <v>595</v>
      </c>
    </row>
    <row r="50" spans="1:16" ht="13.5" thickBot="1"/>
    <row r="51" spans="1:16" ht="26.25" thickBot="1">
      <c r="D51" s="140" t="s">
        <v>203</v>
      </c>
      <c r="E51" s="134" t="s">
        <v>596</v>
      </c>
      <c r="F51" s="134" t="s">
        <v>597</v>
      </c>
      <c r="G51" s="134" t="s">
        <v>112</v>
      </c>
    </row>
    <row r="52" spans="1:16" ht="13.5" thickBot="1">
      <c r="D52" s="178" t="s">
        <v>598</v>
      </c>
      <c r="E52" s="191">
        <v>0.50796573793570254</v>
      </c>
      <c r="F52" s="191">
        <v>1.5387909924843659</v>
      </c>
      <c r="G52" s="191">
        <f>SUM(E52:F52)</f>
        <v>2.0467567304200687</v>
      </c>
    </row>
    <row r="53" spans="1:16" ht="13.5" thickBot="1">
      <c r="D53" s="178" t="s">
        <v>599</v>
      </c>
      <c r="E53" s="191">
        <v>0</v>
      </c>
      <c r="F53" s="191">
        <v>0.11297470821989772</v>
      </c>
      <c r="G53" s="191">
        <f t="shared" ref="G53:G54" si="4">SUM(E53:F53)</f>
        <v>0.11297470821989772</v>
      </c>
    </row>
    <row r="54" spans="1:16" ht="13.5" thickBot="1">
      <c r="D54" s="178" t="s">
        <v>600</v>
      </c>
      <c r="E54" s="191">
        <v>0.22237460358186006</v>
      </c>
      <c r="F54" s="191">
        <v>0.23124726643146859</v>
      </c>
      <c r="G54" s="191">
        <f t="shared" si="4"/>
        <v>0.45362187001332865</v>
      </c>
    </row>
    <row r="55" spans="1:16" ht="13.5" thickBot="1">
      <c r="D55" s="179" t="s">
        <v>112</v>
      </c>
      <c r="E55" s="192">
        <f>SUM(E52:E54)</f>
        <v>0.73034034151756266</v>
      </c>
      <c r="F55" s="192">
        <f>SUM(F52:F54)</f>
        <v>1.8830129671357323</v>
      </c>
      <c r="G55" s="192">
        <f>SUM(E55:F55)</f>
        <v>2.613353308653295</v>
      </c>
    </row>
    <row r="56" spans="1:16">
      <c r="E56" s="9"/>
      <c r="F56" s="9"/>
      <c r="G56" s="9"/>
    </row>
    <row r="57" spans="1:16">
      <c r="A57" s="70">
        <f>IF(SUM(E57:G57)&lt;&gt;0,1,0)</f>
        <v>0</v>
      </c>
      <c r="G57" s="65">
        <f>IF(ROUND(G55+SUM(F12:G12),1)=0,0,1)</f>
        <v>0</v>
      </c>
    </row>
    <row r="59" spans="1:16" s="107" customFormat="1">
      <c r="B59" s="107" t="s">
        <v>640</v>
      </c>
    </row>
    <row r="61" spans="1:16">
      <c r="L61" s="338" t="s">
        <v>634</v>
      </c>
      <c r="M61" s="340"/>
      <c r="N61" s="340"/>
      <c r="O61" s="340"/>
      <c r="P61" s="340"/>
    </row>
    <row r="62" spans="1:16" ht="13.5" thickBot="1">
      <c r="L62" s="340"/>
      <c r="M62" s="340"/>
      <c r="N62" s="340"/>
      <c r="O62" s="340"/>
      <c r="P62" s="340"/>
    </row>
    <row r="63" spans="1:16" ht="13.5" thickBot="1">
      <c r="L63" s="394" t="s">
        <v>203</v>
      </c>
      <c r="M63" s="376" t="s">
        <v>653</v>
      </c>
      <c r="N63" s="376"/>
      <c r="O63" s="377" t="s">
        <v>654</v>
      </c>
      <c r="P63" s="378"/>
    </row>
    <row r="64" spans="1:16" ht="26.25" thickBot="1">
      <c r="L64" s="393"/>
      <c r="M64" s="343" t="s">
        <v>657</v>
      </c>
      <c r="N64" s="343" t="s">
        <v>652</v>
      </c>
      <c r="O64" s="343" t="s">
        <v>657</v>
      </c>
      <c r="P64" s="343" t="s">
        <v>652</v>
      </c>
    </row>
    <row r="65" spans="2:16" ht="26.25" thickBot="1">
      <c r="L65" s="332" t="s">
        <v>655</v>
      </c>
      <c r="M65" s="337">
        <v>2.8624643463870321</v>
      </c>
      <c r="N65" s="337">
        <v>1.2044744235560976</v>
      </c>
      <c r="O65" s="337">
        <v>2.7333651268874757</v>
      </c>
      <c r="P65" s="337">
        <v>0.10863804453017134</v>
      </c>
    </row>
    <row r="66" spans="2:16" ht="26.25" thickBot="1">
      <c r="L66" s="332" t="s">
        <v>656</v>
      </c>
      <c r="M66" s="337">
        <v>1.5032702241640057</v>
      </c>
      <c r="N66" s="337">
        <v>0.59695992299749845</v>
      </c>
      <c r="O66" s="337">
        <v>4.1548296765649182</v>
      </c>
      <c r="P66" s="337">
        <v>0.20235707869539232</v>
      </c>
    </row>
    <row r="69" spans="2:16" ht="13.5" customHeight="1"/>
    <row r="70" spans="2:16" ht="29.25" customHeight="1"/>
    <row r="80" spans="2:16" s="107" customFormat="1">
      <c r="B80" s="107" t="s">
        <v>538</v>
      </c>
    </row>
    <row r="81" spans="2:10" ht="13.5" thickBot="1"/>
    <row r="82" spans="2:10" ht="39" thickBot="1">
      <c r="D82" s="140" t="s">
        <v>203</v>
      </c>
      <c r="E82" s="134" t="s">
        <v>205</v>
      </c>
      <c r="F82" s="134" t="s">
        <v>206</v>
      </c>
      <c r="G82" s="134" t="s">
        <v>207</v>
      </c>
      <c r="H82" s="181" t="s">
        <v>539</v>
      </c>
      <c r="I82" s="181" t="s">
        <v>540</v>
      </c>
      <c r="J82" s="134" t="s">
        <v>541</v>
      </c>
    </row>
    <row r="83" spans="2:10" ht="13.5" thickBot="1">
      <c r="D83" s="178" t="s">
        <v>147</v>
      </c>
      <c r="E83" s="154">
        <v>6.792003580079597</v>
      </c>
      <c r="F83" s="154">
        <v>6.7894385226400642</v>
      </c>
      <c r="G83" s="154">
        <f>E12</f>
        <v>9.2210134945995765</v>
      </c>
      <c r="H83" s="154">
        <f>F12</f>
        <v>-0.73034034151756255</v>
      </c>
      <c r="I83" s="154">
        <f>G12</f>
        <v>-1.9324155801597762</v>
      </c>
      <c r="J83" s="154">
        <f>SUM(G83:I83)</f>
        <v>6.5582575729222379</v>
      </c>
    </row>
    <row r="84" spans="2:10" ht="13.5" thickBot="1">
      <c r="D84" s="178" t="s">
        <v>146</v>
      </c>
      <c r="E84" s="154">
        <v>18.523219390854806</v>
      </c>
      <c r="F84" s="154">
        <v>17.736312667906748</v>
      </c>
      <c r="G84" s="154">
        <f>E10</f>
        <v>14.52256511793875</v>
      </c>
      <c r="H84" s="154">
        <v>0</v>
      </c>
      <c r="I84" s="154">
        <f>G10</f>
        <v>1.9324155801597762</v>
      </c>
      <c r="J84" s="154">
        <f>SUM(G84:I84)</f>
        <v>16.454980698098527</v>
      </c>
    </row>
    <row r="85" spans="2:10" ht="13.5" thickBot="1">
      <c r="D85" s="179" t="s">
        <v>112</v>
      </c>
      <c r="E85" s="155">
        <f>SUM(E83:E84)</f>
        <v>25.315222970934403</v>
      </c>
      <c r="F85" s="155">
        <f t="shared" ref="F85:J85" si="5">SUM(F83:F84)</f>
        <v>24.525751190546814</v>
      </c>
      <c r="G85" s="155">
        <f t="shared" si="5"/>
        <v>23.743578612538329</v>
      </c>
      <c r="H85" s="155">
        <f t="shared" si="5"/>
        <v>-0.73034034151756255</v>
      </c>
      <c r="I85" s="155">
        <f t="shared" si="5"/>
        <v>0</v>
      </c>
      <c r="J85" s="155">
        <f t="shared" si="5"/>
        <v>23.013238271020764</v>
      </c>
    </row>
    <row r="89" spans="2:10" s="107" customFormat="1">
      <c r="B89" s="107" t="s">
        <v>542</v>
      </c>
    </row>
    <row r="90" spans="2:10" ht="13.5" thickBot="1"/>
    <row r="91" spans="2:10" ht="26.25" thickBot="1">
      <c r="D91" s="140" t="s">
        <v>203</v>
      </c>
      <c r="E91" s="134" t="s">
        <v>206</v>
      </c>
      <c r="F91" s="134" t="s">
        <v>207</v>
      </c>
      <c r="G91" s="134" t="s">
        <v>543</v>
      </c>
    </row>
    <row r="92" spans="2:10" ht="13.5" thickBot="1">
      <c r="D92" s="178" t="s">
        <v>544</v>
      </c>
      <c r="E92" s="154">
        <v>69.888359598637322</v>
      </c>
      <c r="F92" s="154">
        <v>43.937628030745024</v>
      </c>
      <c r="G92" s="154">
        <f>SUM('[3]Total by category'!$T$25:$Y$30)/COUNTA('[3]Total by category'!$T$24:$Y$24)</f>
        <v>62.067305127120193</v>
      </c>
    </row>
    <row r="96" spans="2:10" s="107" customFormat="1">
      <c r="B96" s="107" t="s">
        <v>547</v>
      </c>
    </row>
    <row r="97" spans="2:5" ht="13.5" thickBot="1"/>
    <row r="98" spans="2:5" ht="13.5" thickBot="1">
      <c r="D98" s="140" t="s">
        <v>203</v>
      </c>
      <c r="E98" s="134" t="s">
        <v>207</v>
      </c>
    </row>
    <row r="99" spans="2:5" ht="13.5" thickBot="1">
      <c r="D99" s="144" t="s">
        <v>992</v>
      </c>
      <c r="E99" s="154">
        <f>-'[4]Input|Base year adjustments'!$L44*'[4]Input|Rate of change'!$O$20</f>
        <v>3.4930319522900724</v>
      </c>
    </row>
    <row r="100" spans="2:5" ht="13.5" thickBot="1">
      <c r="D100" s="144" t="s">
        <v>993</v>
      </c>
      <c r="E100" s="154">
        <f>-'[4]Input|Base year adjustments'!$L45*'[4]Input|Rate of change'!$O$20</f>
        <v>0.6543381077737328</v>
      </c>
    </row>
    <row r="101" spans="2:5" ht="13.5" thickBot="1">
      <c r="D101" s="144" t="s">
        <v>661</v>
      </c>
      <c r="E101" s="154">
        <f>-'[4]Input|Base year adjustments'!$L46*'[4]Input|Rate of change'!$O$20</f>
        <v>1.02384228215663</v>
      </c>
    </row>
    <row r="102" spans="2:5" ht="13.5" thickBot="1">
      <c r="D102" s="179" t="s">
        <v>112</v>
      </c>
      <c r="E102" s="155">
        <f>SUM(E99:E101)</f>
        <v>5.1712123422204348</v>
      </c>
    </row>
    <row r="106" spans="2:5" s="107" customFormat="1">
      <c r="B106" s="107" t="s">
        <v>548</v>
      </c>
    </row>
    <row r="107" spans="2:5" ht="13.5" thickBot="1"/>
    <row r="108" spans="2:5" ht="13.5" thickBot="1">
      <c r="D108" s="140" t="s">
        <v>203</v>
      </c>
      <c r="E108" s="134" t="s">
        <v>207</v>
      </c>
    </row>
    <row r="109" spans="2:5" ht="13.5" thickBot="1">
      <c r="D109" s="144" t="s">
        <v>546</v>
      </c>
      <c r="E109" s="154">
        <f>-'[4]Input|Base year adjustments'!$L$47*'[4]Input|Rate of change'!$O$20</f>
        <v>2.0511281673190989</v>
      </c>
    </row>
    <row r="113" spans="2:6" s="107" customFormat="1">
      <c r="B113" s="107" t="s">
        <v>549</v>
      </c>
    </row>
    <row r="114" spans="2:6" ht="13.5" thickBot="1"/>
    <row r="115" spans="2:6" ht="13.5" thickBot="1">
      <c r="D115" s="140" t="s">
        <v>203</v>
      </c>
      <c r="E115" s="134" t="s">
        <v>207</v>
      </c>
    </row>
    <row r="116" spans="2:6" ht="13.5" thickBot="1">
      <c r="D116" s="144" t="s">
        <v>146</v>
      </c>
      <c r="E116" s="154">
        <f>-SUM('[4]Input|Base year adjustments'!$N$78:$N$79)*'[4]Input|Rate of change'!$O$20</f>
        <v>2.2307833964247203</v>
      </c>
    </row>
    <row r="117" spans="2:6" ht="13.5" thickBot="1">
      <c r="D117" s="144" t="s">
        <v>524</v>
      </c>
      <c r="E117" s="154">
        <f>-'[4]Input|Base year adjustments'!$N$80*'[4]Input|Rate of change'!$O$20</f>
        <v>3.0701616728118459</v>
      </c>
    </row>
    <row r="118" spans="2:6" ht="13.5" thickBot="1">
      <c r="D118" s="144" t="s">
        <v>525</v>
      </c>
      <c r="E118" s="154">
        <f>-'[4]Input|Base year adjustments'!$N$81*'[4]Input|Rate of change'!$O$20</f>
        <v>1.3358244170045048</v>
      </c>
    </row>
    <row r="119" spans="2:6" ht="13.5" thickBot="1">
      <c r="D119" s="179" t="s">
        <v>112</v>
      </c>
      <c r="E119" s="155">
        <f>SUM(E116:E118)</f>
        <v>6.6367694862410715</v>
      </c>
    </row>
    <row r="123" spans="2:6" s="107" customFormat="1">
      <c r="B123" s="107" t="s">
        <v>647</v>
      </c>
    </row>
    <row r="124" spans="2:6" ht="13.5" thickBot="1"/>
    <row r="125" spans="2:6" ht="26.25" thickBot="1">
      <c r="D125" s="140" t="s">
        <v>203</v>
      </c>
      <c r="E125" s="134" t="s">
        <v>533</v>
      </c>
      <c r="F125" s="134" t="s">
        <v>465</v>
      </c>
    </row>
    <row r="126" spans="2:6" ht="15.75" thickBot="1">
      <c r="D126" s="204" t="s">
        <v>651</v>
      </c>
      <c r="E126" s="205">
        <f>E29+0.5*E40</f>
        <v>14.249995778913794</v>
      </c>
      <c r="F126" s="205">
        <f>F29</f>
        <v>13.106515405383334</v>
      </c>
    </row>
    <row r="127" spans="2:6" ht="13.5" thickBot="1">
      <c r="D127" s="144" t="s">
        <v>551</v>
      </c>
      <c r="E127" s="154"/>
      <c r="F127" s="154">
        <f>F126-E126</f>
        <v>-1.1434803735304602</v>
      </c>
    </row>
    <row r="128" spans="2:6" ht="66.400000000000006" customHeight="1">
      <c r="D128" s="379" t="s">
        <v>552</v>
      </c>
      <c r="E128" s="380"/>
      <c r="F128" s="380"/>
    </row>
    <row r="132" spans="2:23" s="107" customFormat="1">
      <c r="B132" s="107" t="s">
        <v>553</v>
      </c>
    </row>
    <row r="133" spans="2:23" ht="13.5" thickBot="1"/>
    <row r="134" spans="2:23" ht="77.25" thickBot="1">
      <c r="D134" s="140" t="s">
        <v>203</v>
      </c>
      <c r="E134" s="182" t="s">
        <v>206</v>
      </c>
      <c r="F134" s="134" t="s">
        <v>207</v>
      </c>
      <c r="G134" s="134" t="s">
        <v>554</v>
      </c>
    </row>
    <row r="135" spans="2:23" ht="13.5" thickBot="1">
      <c r="D135" s="144" t="s">
        <v>555</v>
      </c>
      <c r="E135" s="154">
        <v>17.736312667906748</v>
      </c>
      <c r="F135" s="154">
        <f>E10</f>
        <v>14.52256511793875</v>
      </c>
      <c r="G135" s="154">
        <f>SUM(E10:G10)</f>
        <v>16.454980698098527</v>
      </c>
    </row>
    <row r="136" spans="2:23" ht="40.15" customHeight="1">
      <c r="D136" s="375" t="s">
        <v>1022</v>
      </c>
      <c r="E136" s="375"/>
      <c r="F136" s="375"/>
      <c r="G136" s="375"/>
    </row>
    <row r="139" spans="2:23" s="107" customFormat="1">
      <c r="B139" s="107" t="s">
        <v>994</v>
      </c>
    </row>
    <row r="141" spans="2:23">
      <c r="L141" s="338" t="s">
        <v>628</v>
      </c>
      <c r="M141" s="338"/>
      <c r="N141" s="340"/>
      <c r="O141" s="340"/>
      <c r="P141" s="340"/>
      <c r="Q141" s="340"/>
      <c r="R141" s="340"/>
      <c r="S141" s="340"/>
      <c r="T141" s="340"/>
      <c r="U141" s="340"/>
      <c r="V141" s="340"/>
      <c r="W141" s="340"/>
    </row>
    <row r="142" spans="2:23" ht="13.5" thickBot="1">
      <c r="L142" s="340"/>
      <c r="M142" s="340"/>
      <c r="N142" s="340"/>
      <c r="O142" s="340"/>
      <c r="P142" s="340"/>
      <c r="Q142" s="340"/>
      <c r="R142" s="340"/>
      <c r="S142" s="340"/>
      <c r="T142" s="340"/>
      <c r="U142" s="340"/>
      <c r="V142" s="340"/>
      <c r="W142" s="340"/>
    </row>
    <row r="143" spans="2:23" ht="26.25" thickBot="1">
      <c r="L143" s="330" t="s">
        <v>349</v>
      </c>
      <c r="M143" s="331" t="s">
        <v>377</v>
      </c>
      <c r="N143" s="331" t="s">
        <v>251</v>
      </c>
      <c r="O143" s="331" t="s">
        <v>252</v>
      </c>
      <c r="P143" s="331" t="s">
        <v>253</v>
      </c>
      <c r="Q143" s="331" t="s">
        <v>254</v>
      </c>
      <c r="R143" s="331" t="s">
        <v>255</v>
      </c>
      <c r="S143" s="331" t="s">
        <v>204</v>
      </c>
      <c r="T143" s="331" t="s">
        <v>205</v>
      </c>
      <c r="U143" s="331" t="s">
        <v>206</v>
      </c>
      <c r="V143" s="331" t="s">
        <v>629</v>
      </c>
      <c r="W143" s="331" t="s">
        <v>630</v>
      </c>
    </row>
    <row r="144" spans="2:23" ht="13.5" thickBot="1">
      <c r="L144" s="344" t="s">
        <v>639</v>
      </c>
      <c r="M144" s="345"/>
      <c r="N144" s="345"/>
      <c r="O144" s="345"/>
      <c r="P144" s="345"/>
      <c r="Q144" s="345"/>
      <c r="R144" s="345"/>
      <c r="S144" s="345"/>
      <c r="T144" s="345"/>
      <c r="U144" s="345"/>
      <c r="V144" s="345"/>
      <c r="W144" s="345"/>
    </row>
    <row r="145" spans="1:23" ht="13.5" thickBot="1">
      <c r="L145" s="332" t="s">
        <v>633</v>
      </c>
      <c r="M145" s="337">
        <v>8.2876208400000007</v>
      </c>
      <c r="N145" s="337">
        <v>9.5220635199999961</v>
      </c>
      <c r="O145" s="337">
        <v>9.8502074299999993</v>
      </c>
      <c r="P145" s="337">
        <v>15.947426607805648</v>
      </c>
      <c r="Q145" s="337">
        <v>22.44878031</v>
      </c>
      <c r="R145" s="337">
        <v>0</v>
      </c>
      <c r="S145" s="337">
        <v>0</v>
      </c>
      <c r="T145" s="337">
        <v>0</v>
      </c>
      <c r="U145" s="337">
        <v>0</v>
      </c>
      <c r="V145" s="337">
        <v>0</v>
      </c>
      <c r="W145" s="337">
        <v>0</v>
      </c>
    </row>
    <row r="146" spans="1:23" ht="13.5" thickBot="1">
      <c r="L146" s="332" t="s">
        <v>631</v>
      </c>
      <c r="M146" s="337">
        <v>0</v>
      </c>
      <c r="N146" s="337">
        <v>0</v>
      </c>
      <c r="O146" s="337">
        <v>0</v>
      </c>
      <c r="P146" s="337">
        <v>0</v>
      </c>
      <c r="Q146" s="337">
        <v>0</v>
      </c>
      <c r="R146" s="337">
        <v>7.9262987699999981</v>
      </c>
      <c r="S146" s="337">
        <v>6.5440990900000005</v>
      </c>
      <c r="T146" s="337">
        <v>5.8838086499999989</v>
      </c>
      <c r="U146" s="337">
        <v>5.2807547100000027</v>
      </c>
      <c r="V146" s="337">
        <v>3.6370661399999995</v>
      </c>
      <c r="W146" s="337">
        <v>3.6370661399999995</v>
      </c>
    </row>
    <row r="147" spans="1:23" ht="13.5" thickBot="1">
      <c r="L147" s="332" t="s">
        <v>632</v>
      </c>
      <c r="M147" s="337">
        <v>0</v>
      </c>
      <c r="N147" s="337">
        <v>0</v>
      </c>
      <c r="O147" s="337">
        <v>0</v>
      </c>
      <c r="P147" s="337">
        <v>0</v>
      </c>
      <c r="Q147" s="337">
        <v>0</v>
      </c>
      <c r="R147" s="337">
        <v>10.550207230000002</v>
      </c>
      <c r="S147" s="337">
        <v>13.495441679999999</v>
      </c>
      <c r="T147" s="337">
        <v>11.480480140000003</v>
      </c>
      <c r="U147" s="337">
        <v>11.591512470000001</v>
      </c>
      <c r="V147" s="337">
        <v>12.349624908588016</v>
      </c>
      <c r="W147" s="337">
        <v>10.455099830000002</v>
      </c>
    </row>
    <row r="148" spans="1:23" ht="13.5" thickBot="1">
      <c r="L148" s="344" t="s">
        <v>638</v>
      </c>
      <c r="M148" s="345"/>
      <c r="N148" s="345"/>
      <c r="O148" s="345"/>
      <c r="P148" s="345"/>
      <c r="Q148" s="345"/>
      <c r="R148" s="345"/>
      <c r="S148" s="345"/>
      <c r="T148" s="345"/>
      <c r="U148" s="345"/>
      <c r="V148" s="345"/>
      <c r="W148" s="345"/>
    </row>
    <row r="149" spans="1:23" ht="13.5" thickBot="1">
      <c r="L149" s="332" t="s">
        <v>633</v>
      </c>
      <c r="M149" s="337">
        <f>IF(M145=0,NA(),M145/Input_Inflation!J$39)</f>
        <v>10.355066570564199</v>
      </c>
      <c r="N149" s="337">
        <f>IF(N145=0,NA(),N145/Input_Inflation!K$39)</f>
        <v>11.633732615816408</v>
      </c>
      <c r="O149" s="337">
        <f>IF(O145=0,NA(),O145/Input_Inflation!L$39)</f>
        <v>11.646231021725677</v>
      </c>
      <c r="P149" s="337">
        <f>IF(P145=0,NA(),P145/Input_Inflation!M$39)</f>
        <v>18.41817244754068</v>
      </c>
      <c r="Q149" s="337">
        <f>IF(Q145=0,NA(),Q145/Input_Inflation!N$39)</f>
        <v>25.46876882050833</v>
      </c>
      <c r="R149" s="337" t="e">
        <f>IF(R145=0,NA(),R145/Input_Inflation!O$39)</f>
        <v>#N/A</v>
      </c>
      <c r="S149" s="337" t="e">
        <f>IF(S145=0,NA(),S145/Input_Inflation!P$39)</f>
        <v>#N/A</v>
      </c>
      <c r="T149" s="337" t="e">
        <f>IF(T145=0,NA(),T145/Input_Inflation!Q$39)</f>
        <v>#N/A</v>
      </c>
      <c r="U149" s="337" t="e">
        <f>IF(U145=0,NA(),U145/Input_Inflation!R$39)</f>
        <v>#N/A</v>
      </c>
      <c r="V149" s="337" t="e">
        <f>IF(V145=0,NA(),V145/Input_Inflation!S$39)</f>
        <v>#N/A</v>
      </c>
      <c r="W149" s="337" t="e">
        <f>IF(W145=0,NA(),W145/Input_Inflation!S$39)</f>
        <v>#N/A</v>
      </c>
    </row>
    <row r="150" spans="1:23" ht="13.5" thickBot="1">
      <c r="L150" s="332" t="s">
        <v>631</v>
      </c>
      <c r="M150" s="337" t="e">
        <f>IF(M146=0,NA(),M146/Input_Inflation!J$39)</f>
        <v>#N/A</v>
      </c>
      <c r="N150" s="337" t="e">
        <f>IF(N146=0,NA(),N146/Input_Inflation!K$39)</f>
        <v>#N/A</v>
      </c>
      <c r="O150" s="337" t="e">
        <f>IF(O146=0,NA(),O146/Input_Inflation!L$39)</f>
        <v>#N/A</v>
      </c>
      <c r="P150" s="337" t="e">
        <f>IF(P146=0,NA(),P146/Input_Inflation!M$39)</f>
        <v>#N/A</v>
      </c>
      <c r="Q150" s="337" t="e">
        <f>IF(Q146=0,NA(),Q146/Input_Inflation!N$39)</f>
        <v>#N/A</v>
      </c>
      <c r="R150" s="337">
        <f>IF(R146=0,NA(),R146/Input_Inflation!O$39)</f>
        <v>8.7559750674969656</v>
      </c>
      <c r="S150" s="337">
        <f>IF(S146=0,NA(),S146/Input_Inflation!P$39)</f>
        <v>7.069297682090113</v>
      </c>
      <c r="T150" s="337">
        <f>IF(T146=0,NA(),T146/Input_Inflation!Q$39)</f>
        <v>6.2765069042461858</v>
      </c>
      <c r="U150" s="337">
        <f>IF(U146=0,NA(),U146/Input_Inflation!R$39)</f>
        <v>5.5511873810358541</v>
      </c>
      <c r="V150" s="337">
        <f>IF(V146=0,NA(),V146/Input_Inflation!S$39)</f>
        <v>3.7481484371419591</v>
      </c>
      <c r="W150" s="337">
        <f>IF(W146=0,NA(),W146/Input_Inflation!S$39)</f>
        <v>3.7481484371419591</v>
      </c>
    </row>
    <row r="151" spans="1:23" ht="13.5" thickBot="1">
      <c r="L151" s="332" t="s">
        <v>632</v>
      </c>
      <c r="M151" s="337" t="e">
        <f>IF(M147=0,NA(),M147/Input_Inflation!J$39)</f>
        <v>#N/A</v>
      </c>
      <c r="N151" s="337" t="e">
        <f>IF(N147=0,NA(),N147/Input_Inflation!K$39)</f>
        <v>#N/A</v>
      </c>
      <c r="O151" s="337" t="e">
        <f>IF(O147=0,NA(),O147/Input_Inflation!L$39)</f>
        <v>#N/A</v>
      </c>
      <c r="P151" s="337" t="e">
        <f>IF(P147=0,NA(),P147/Input_Inflation!M$39)</f>
        <v>#N/A</v>
      </c>
      <c r="Q151" s="337" t="e">
        <f>IF(Q147=0,NA(),Q147/Input_Inflation!N$39)</f>
        <v>#N/A</v>
      </c>
      <c r="R151" s="337">
        <f>IF(R147=0,NA(),R147/Input_Inflation!O$39)</f>
        <v>11.654538157512103</v>
      </c>
      <c r="S151" s="337">
        <f>IF(S147=0,NA(),S147/Input_Inflation!P$39)</f>
        <v>14.578522310732048</v>
      </c>
      <c r="T151" s="337">
        <f>IF(T147=0,NA(),T147/Input_Inflation!Q$39)</f>
        <v>12.246712486608695</v>
      </c>
      <c r="U151" s="337">
        <f>IF(U147=0,NA(),U147/Input_Inflation!R$39)</f>
        <v>12.185125286870923</v>
      </c>
      <c r="V151" s="337">
        <f>IF(V147=0,NA(),V147/Input_Inflation!S$39)</f>
        <v>12.726803835470967</v>
      </c>
      <c r="W151" s="337">
        <f>IF(W147=0,NA(),W147/Input_Inflation!S$39)</f>
        <v>10.774416680796921</v>
      </c>
    </row>
    <row r="154" spans="1:23">
      <c r="V154" s="198"/>
    </row>
    <row r="159" spans="1:23">
      <c r="A159" s="70">
        <f>IF(SUM(M159:W159)&lt;&gt;0,1,0)</f>
        <v>0</v>
      </c>
      <c r="U159" s="65">
        <f>IF(ROUND(SUM(U150:U151)-E29,1)&lt;&gt;0,1,0)</f>
        <v>0</v>
      </c>
      <c r="V159" s="65">
        <f>IF(ROUND(SUM(V150:V151)-SUM(E10,G10),1)&lt;&gt;0,1,0)</f>
        <v>0</v>
      </c>
      <c r="W159" s="65">
        <f>IF(ROUND(SUM(W150:W151)-E10,1)&lt;&gt;0,1,0)</f>
        <v>0</v>
      </c>
    </row>
    <row r="161" spans="2:10" s="107" customFormat="1">
      <c r="B161" s="107" t="s">
        <v>995</v>
      </c>
    </row>
    <row r="162" spans="2:10" ht="13.5" thickBot="1"/>
    <row r="163" spans="2:10" ht="26.25" thickBot="1">
      <c r="D163" s="140" t="s">
        <v>203</v>
      </c>
      <c r="E163" s="182" t="s">
        <v>255</v>
      </c>
      <c r="F163" s="182" t="s">
        <v>204</v>
      </c>
      <c r="G163" s="182" t="s">
        <v>205</v>
      </c>
      <c r="H163" s="182" t="s">
        <v>206</v>
      </c>
      <c r="I163" s="182" t="s">
        <v>207</v>
      </c>
      <c r="J163" s="182" t="s">
        <v>1021</v>
      </c>
    </row>
    <row r="164" spans="2:10" ht="13.5" thickBot="1">
      <c r="D164" s="144" t="s">
        <v>594</v>
      </c>
      <c r="E164" s="154">
        <v>0.8550818337303665</v>
      </c>
      <c r="F164" s="154">
        <v>0.71296046586251172</v>
      </c>
      <c r="G164" s="154">
        <v>0.66934585369798527</v>
      </c>
      <c r="H164" s="154">
        <v>0.55351092736362206</v>
      </c>
      <c r="I164" s="154">
        <v>0.43735783988215576</v>
      </c>
      <c r="J164" s="155">
        <f>I164-I185</f>
        <v>0.29162725080242075</v>
      </c>
    </row>
    <row r="168" spans="2:10" s="107" customFormat="1">
      <c r="B168" s="107" t="s">
        <v>996</v>
      </c>
    </row>
    <row r="169" spans="2:10" ht="13.5" thickBot="1"/>
    <row r="170" spans="2:10" ht="26.25" thickBot="1">
      <c r="D170" s="199" t="s">
        <v>203</v>
      </c>
      <c r="E170" s="182" t="s">
        <v>255</v>
      </c>
      <c r="F170" s="182" t="s">
        <v>204</v>
      </c>
      <c r="G170" s="182" t="s">
        <v>205</v>
      </c>
      <c r="H170" s="182" t="s">
        <v>206</v>
      </c>
      <c r="I170" s="182" t="s">
        <v>207</v>
      </c>
      <c r="J170" s="182" t="s">
        <v>1021</v>
      </c>
    </row>
    <row r="171" spans="2:10" ht="26.25" thickBot="1">
      <c r="D171" s="144" t="s">
        <v>1027</v>
      </c>
      <c r="E171" s="154">
        <v>3.7711316507930865</v>
      </c>
      <c r="F171" s="154">
        <v>2.7481291499950671</v>
      </c>
      <c r="G171" s="154">
        <v>2.6678333316045828</v>
      </c>
      <c r="H171" s="154">
        <v>2.3843895393362096</v>
      </c>
      <c r="I171" s="154">
        <v>1.4373884349296615</v>
      </c>
      <c r="J171" s="155">
        <f>I171-I186</f>
        <v>0.95844096990726912</v>
      </c>
    </row>
    <row r="175" spans="2:10" s="107" customFormat="1">
      <c r="B175" s="107" t="s">
        <v>997</v>
      </c>
    </row>
    <row r="176" spans="2:10" ht="13.5" thickBot="1"/>
    <row r="177" spans="2:10" ht="26.25" thickBot="1">
      <c r="D177" s="199" t="s">
        <v>203</v>
      </c>
      <c r="E177" s="182" t="s">
        <v>255</v>
      </c>
      <c r="F177" s="182" t="s">
        <v>204</v>
      </c>
      <c r="G177" s="182" t="s">
        <v>205</v>
      </c>
      <c r="H177" s="182" t="s">
        <v>206</v>
      </c>
      <c r="I177" s="182" t="s">
        <v>207</v>
      </c>
      <c r="J177" s="182" t="s">
        <v>1021</v>
      </c>
    </row>
    <row r="178" spans="2:10" ht="26.25" thickBot="1">
      <c r="D178" s="144" t="s">
        <v>615</v>
      </c>
      <c r="E178" s="154">
        <v>4.0434937149236871</v>
      </c>
      <c r="F178" s="154">
        <v>3.5385581146346445</v>
      </c>
      <c r="G178" s="154">
        <v>2.8774887044129254</v>
      </c>
      <c r="H178" s="154">
        <v>2.5585940792359376</v>
      </c>
      <c r="I178" s="154">
        <v>1.8364725276934215</v>
      </c>
      <c r="J178" s="155">
        <f>I178-I187</f>
        <v>1.574219199051476</v>
      </c>
    </row>
    <row r="182" spans="2:10" s="107" customFormat="1">
      <c r="B182" s="107" t="s">
        <v>649</v>
      </c>
    </row>
    <row r="183" spans="2:10" ht="13.5" thickBot="1"/>
    <row r="184" spans="2:10" ht="63.75">
      <c r="D184" s="185" t="s">
        <v>203</v>
      </c>
      <c r="E184" s="183" t="s">
        <v>565</v>
      </c>
      <c r="F184" s="186" t="s">
        <v>556</v>
      </c>
      <c r="G184" s="186" t="s">
        <v>557</v>
      </c>
      <c r="H184" s="186" t="s">
        <v>558</v>
      </c>
      <c r="I184" s="186" t="s">
        <v>559</v>
      </c>
    </row>
    <row r="185" spans="2:10" ht="13.5" thickBot="1">
      <c r="D185" s="138" t="s">
        <v>560</v>
      </c>
      <c r="E185" s="154">
        <f>'[4]Input|Base year adjustments'!L96*'[4]Input|Rate of change'!$O$20</f>
        <v>0.437191767239205</v>
      </c>
      <c r="F185" s="154">
        <f>'[4]Input|Base year adjustments'!M96</f>
        <v>3</v>
      </c>
      <c r="G185" s="154">
        <f>'[4]Input|Base year adjustments'!N96</f>
        <v>4.5</v>
      </c>
      <c r="H185" s="197">
        <f>-'[4]Input|Base year adjustments'!O96</f>
        <v>0.33333333333333337</v>
      </c>
      <c r="I185" s="154">
        <f>E185*H185</f>
        <v>0.14573058907973502</v>
      </c>
    </row>
    <row r="186" spans="2:10" ht="26.25" thickBot="1">
      <c r="D186" s="138" t="s">
        <v>1034</v>
      </c>
      <c r="E186" s="154">
        <f>'[4]Input|Base year adjustments'!L97*'[4]Input|Rate of change'!$O$20</f>
        <v>1.4368423950671769</v>
      </c>
      <c r="F186" s="154">
        <f>'[4]Input|Base year adjustments'!M97</f>
        <v>3</v>
      </c>
      <c r="G186" s="154">
        <f>'[4]Input|Base year adjustments'!N97</f>
        <v>4.5</v>
      </c>
      <c r="H186" s="197">
        <f>-'[4]Input|Base year adjustments'!O97</f>
        <v>0.33333333333333337</v>
      </c>
      <c r="I186" s="205">
        <f t="shared" ref="I186:I187" si="6">E186*H186</f>
        <v>0.47894746502239238</v>
      </c>
    </row>
    <row r="187" spans="2:10" ht="13.5" thickBot="1">
      <c r="D187" s="138" t="s">
        <v>561</v>
      </c>
      <c r="E187" s="154">
        <f>'[4]Input|Base year adjustments'!L98*'[4]Input|Rate of change'!$O$20</f>
        <v>1.8357733004936174</v>
      </c>
      <c r="F187" s="154">
        <f>'[4]Input|Base year adjustments'!M98</f>
        <v>3</v>
      </c>
      <c r="G187" s="154">
        <f>'[4]Input|Base year adjustments'!N98</f>
        <v>3.5</v>
      </c>
      <c r="H187" s="197">
        <f>-'[4]Input|Base year adjustments'!O98</f>
        <v>0.1428571428571429</v>
      </c>
      <c r="I187" s="205">
        <f t="shared" si="6"/>
        <v>0.26225332864194545</v>
      </c>
    </row>
    <row r="188" spans="2:10" ht="13.5" thickBot="1">
      <c r="D188" s="139" t="s">
        <v>112</v>
      </c>
      <c r="E188" s="155">
        <f>SUM(E185:E187)</f>
        <v>3.7098074627999993</v>
      </c>
      <c r="F188" s="154"/>
      <c r="G188" s="154"/>
      <c r="H188" s="184"/>
      <c r="I188" s="155">
        <f>SUM(I185:I187)</f>
        <v>0.88693138274407279</v>
      </c>
    </row>
    <row r="192" spans="2:10" s="107" customFormat="1">
      <c r="B192" s="107" t="s">
        <v>998</v>
      </c>
    </row>
    <row r="193" s="202" customFormat="1"/>
    <row r="194" s="202" customFormat="1"/>
    <row r="195" s="202" customFormat="1"/>
    <row r="196" s="202" customFormat="1"/>
    <row r="197" s="202" customFormat="1"/>
    <row r="198" s="202" customFormat="1"/>
    <row r="199" s="202" customFormat="1"/>
    <row r="200" s="202" customFormat="1"/>
    <row r="201" s="202" customFormat="1"/>
    <row r="202" s="202" customFormat="1"/>
    <row r="203" s="202" customFormat="1"/>
    <row r="204" s="202" customFormat="1"/>
    <row r="205" s="202" customFormat="1"/>
    <row r="206" s="202" customFormat="1"/>
    <row r="207" s="202" customFormat="1"/>
    <row r="208" s="202" customFormat="1"/>
    <row r="209" spans="1:7" s="202" customFormat="1"/>
    <row r="210" spans="1:7" s="202" customFormat="1"/>
    <row r="211" spans="1:7" s="202" customFormat="1"/>
    <row r="212" spans="1:7" s="202" customFormat="1"/>
    <row r="213" spans="1:7" s="202" customFormat="1"/>
    <row r="214" spans="1:7" s="107" customFormat="1">
      <c r="B214" s="107" t="s">
        <v>675</v>
      </c>
    </row>
    <row r="215" spans="1:7" ht="13.5" thickBot="1"/>
    <row r="216" spans="1:7" ht="25.5">
      <c r="D216" s="383" t="s">
        <v>203</v>
      </c>
      <c r="E216" s="183" t="s">
        <v>616</v>
      </c>
      <c r="F216" s="385" t="s">
        <v>558</v>
      </c>
      <c r="G216" s="385" t="s">
        <v>559</v>
      </c>
    </row>
    <row r="217" spans="1:7" ht="26.25" thickBot="1">
      <c r="D217" s="384"/>
      <c r="E217" s="188" t="s">
        <v>146</v>
      </c>
      <c r="F217" s="386"/>
      <c r="G217" s="386"/>
    </row>
    <row r="218" spans="1:7" ht="13.5" thickBot="1">
      <c r="D218" s="138" t="s">
        <v>560</v>
      </c>
      <c r="E218" s="154">
        <f>'[4]Input|Base year adjustments'!L101*'[4]Input|Rate of change'!$O$20</f>
        <v>2.0982493024214977</v>
      </c>
      <c r="F218" s="197">
        <f>-'[4]Input|Base year adjustments'!O101</f>
        <v>0.1</v>
      </c>
      <c r="G218" s="154">
        <f>E218*F218</f>
        <v>0.20982493024214977</v>
      </c>
    </row>
    <row r="219" spans="1:7" ht="26.25" thickBot="1">
      <c r="D219" s="138" t="s">
        <v>1034</v>
      </c>
      <c r="E219" s="154">
        <f>'[4]Input|Base year adjustments'!L102*'[4]Input|Rate of change'!$O$20</f>
        <v>6.2888544541048095</v>
      </c>
      <c r="F219" s="197">
        <f>-'[4]Input|Base year adjustments'!O102</f>
        <v>0.1</v>
      </c>
      <c r="G219" s="205">
        <f t="shared" ref="G219:G220" si="7">E219*F219</f>
        <v>0.62888544541048097</v>
      </c>
    </row>
    <row r="220" spans="1:7" ht="13.5" thickBot="1">
      <c r="D220" s="138" t="s">
        <v>561</v>
      </c>
      <c r="E220" s="154">
        <f>'[4]Input|Base year adjustments'!L103*'[4]Input|Rate of change'!$O$20</f>
        <v>4.2095136502334709</v>
      </c>
      <c r="F220" s="197">
        <f>-'[4]Input|Base year adjustments'!O103</f>
        <v>0.12</v>
      </c>
      <c r="G220" s="205">
        <f t="shared" si="7"/>
        <v>0.50514163802801648</v>
      </c>
    </row>
    <row r="221" spans="1:7" ht="13.5" thickBot="1">
      <c r="D221" s="139" t="s">
        <v>112</v>
      </c>
      <c r="E221" s="155">
        <f>SUM(E218:E220)</f>
        <v>12.59661740675978</v>
      </c>
      <c r="F221" s="184"/>
      <c r="G221" s="155">
        <f>SUM(G218:G220)</f>
        <v>1.3438520136806473</v>
      </c>
    </row>
    <row r="222" spans="1:7">
      <c r="D222" s="189"/>
      <c r="E222" s="190"/>
      <c r="F222" s="190"/>
      <c r="G222" s="190"/>
    </row>
    <row r="223" spans="1:7">
      <c r="A223" s="70">
        <f>IF(SUM(E223:G223)&lt;&gt;0,1,0)</f>
        <v>0</v>
      </c>
      <c r="D223" s="189"/>
      <c r="E223" s="189"/>
      <c r="F223" s="189"/>
      <c r="G223" s="70">
        <f>IF(G221+I188+H10&lt;&gt;0,1,0)</f>
        <v>0</v>
      </c>
    </row>
    <row r="224" spans="1:7">
      <c r="D224" s="189"/>
      <c r="E224" s="189"/>
      <c r="F224" s="190"/>
      <c r="G224" s="190"/>
    </row>
    <row r="225" spans="1:17" s="107" customFormat="1">
      <c r="B225" s="107" t="s">
        <v>999</v>
      </c>
    </row>
    <row r="226" spans="1:17">
      <c r="A226" s="202"/>
    </row>
    <row r="227" spans="1:17" s="202" customFormat="1">
      <c r="L227" s="338" t="s">
        <v>668</v>
      </c>
      <c r="M227" s="340"/>
      <c r="N227" s="340"/>
      <c r="O227" s="340"/>
      <c r="P227" s="340"/>
      <c r="Q227" s="340"/>
    </row>
    <row r="228" spans="1:17" s="202" customFormat="1" ht="13.5" thickBot="1">
      <c r="L228" s="340"/>
      <c r="M228" s="340"/>
      <c r="N228" s="340"/>
      <c r="O228" s="340"/>
      <c r="P228" s="340"/>
      <c r="Q228" s="340"/>
    </row>
    <row r="229" spans="1:17" ht="13.5" thickBot="1">
      <c r="D229" s="202"/>
      <c r="L229" s="330" t="s">
        <v>662</v>
      </c>
      <c r="M229" s="331" t="s">
        <v>255</v>
      </c>
      <c r="N229" s="331" t="s">
        <v>204</v>
      </c>
      <c r="O229" s="331" t="s">
        <v>205</v>
      </c>
      <c r="P229" s="331" t="s">
        <v>206</v>
      </c>
      <c r="Q229" s="331" t="s">
        <v>207</v>
      </c>
    </row>
    <row r="230" spans="1:17" s="202" customFormat="1" ht="13.5" thickBot="1">
      <c r="L230" s="332" t="s">
        <v>663</v>
      </c>
      <c r="M230" s="337">
        <f>CUSTOMER_O!O19</f>
        <v>10.909123307198861</v>
      </c>
      <c r="N230" s="337">
        <f>CUSTOMER_O!P19</f>
        <v>0.79320214669051881</v>
      </c>
      <c r="O230" s="337">
        <f>CUSTOMER_O!Q19</f>
        <v>1.4208998548621188</v>
      </c>
      <c r="P230" s="337">
        <f>CUSTOMER_O!R19</f>
        <v>2.7273504273504274</v>
      </c>
      <c r="Q230" s="337">
        <f>CUSTOMER_O!S19</f>
        <v>4.8741079999999997</v>
      </c>
    </row>
    <row r="231" spans="1:17" s="202" customFormat="1" ht="13.5" thickBot="1">
      <c r="L231" s="332" t="s">
        <v>664</v>
      </c>
      <c r="M231" s="337">
        <f>CUSTOMER_O!O9</f>
        <v>0.18460441910192449</v>
      </c>
      <c r="N231" s="337">
        <f>CUSTOMER_O!P9</f>
        <v>0.14311270125223613</v>
      </c>
      <c r="O231" s="337">
        <f>CUSTOMER_O!Q9</f>
        <v>1.3062409288824383E-2</v>
      </c>
      <c r="P231" s="337">
        <f>CUSTOMER_O!R9</f>
        <v>3.2267358110054739E-2</v>
      </c>
      <c r="Q231" s="337">
        <f>CUSTOMER_O!S9</f>
        <v>0.163443</v>
      </c>
    </row>
    <row r="232" spans="1:17" s="202" customFormat="1" ht="13.5" thickBot="1">
      <c r="L232" s="332" t="s">
        <v>665</v>
      </c>
      <c r="M232" s="337">
        <v>4</v>
      </c>
      <c r="N232" s="337">
        <f>M232</f>
        <v>4</v>
      </c>
      <c r="O232" s="337">
        <f t="shared" ref="O232:Q232" si="8">N232</f>
        <v>4</v>
      </c>
      <c r="P232" s="337">
        <f t="shared" si="8"/>
        <v>4</v>
      </c>
      <c r="Q232" s="337">
        <f t="shared" si="8"/>
        <v>4</v>
      </c>
    </row>
    <row r="233" spans="1:17" s="202" customFormat="1" ht="13.5" thickBot="1">
      <c r="L233" s="332" t="s">
        <v>666</v>
      </c>
      <c r="M233" s="337">
        <v>0.1</v>
      </c>
      <c r="N233" s="337">
        <f>M233</f>
        <v>0.1</v>
      </c>
      <c r="O233" s="337">
        <f t="shared" ref="O233:Q233" si="9">N233</f>
        <v>0.1</v>
      </c>
      <c r="P233" s="337">
        <f t="shared" si="9"/>
        <v>0.1</v>
      </c>
      <c r="Q233" s="337">
        <f t="shared" si="9"/>
        <v>0.1</v>
      </c>
    </row>
    <row r="234" spans="1:17" s="202" customFormat="1">
      <c r="L234" s="203" t="s">
        <v>667</v>
      </c>
      <c r="M234" s="340"/>
      <c r="N234" s="340"/>
      <c r="O234" s="340"/>
      <c r="P234" s="340"/>
      <c r="Q234" s="340"/>
    </row>
    <row r="235" spans="1:17" s="202" customFormat="1"/>
    <row r="236" spans="1:17" s="202" customFormat="1"/>
    <row r="237" spans="1:17" s="202" customFormat="1"/>
    <row r="238" spans="1:17" s="202" customFormat="1"/>
    <row r="239" spans="1:17" s="202" customFormat="1"/>
    <row r="240" spans="1:17" s="202" customFormat="1"/>
    <row r="241" spans="2:17" s="202" customFormat="1"/>
    <row r="242" spans="2:17" s="202" customFormat="1"/>
    <row r="245" spans="2:17" s="107" customFormat="1">
      <c r="B245" s="107" t="s">
        <v>1000</v>
      </c>
    </row>
    <row r="247" spans="2:17" s="202" customFormat="1">
      <c r="L247" s="338" t="s">
        <v>669</v>
      </c>
      <c r="M247" s="340"/>
      <c r="N247" s="340"/>
      <c r="O247" s="340"/>
      <c r="P247" s="340"/>
      <c r="Q247" s="340"/>
    </row>
    <row r="248" spans="2:17" s="202" customFormat="1" ht="13.5" thickBot="1">
      <c r="L248" s="340"/>
      <c r="M248" s="340"/>
      <c r="N248" s="340"/>
      <c r="O248" s="340"/>
      <c r="P248" s="340"/>
      <c r="Q248" s="340"/>
    </row>
    <row r="249" spans="2:17" ht="13.5" thickBot="1">
      <c r="D249" s="202"/>
      <c r="L249" s="330" t="s">
        <v>662</v>
      </c>
      <c r="M249" s="331" t="s">
        <v>255</v>
      </c>
      <c r="N249" s="331" t="s">
        <v>204</v>
      </c>
      <c r="O249" s="331" t="s">
        <v>205</v>
      </c>
      <c r="P249" s="331" t="s">
        <v>206</v>
      </c>
      <c r="Q249" s="331" t="s">
        <v>207</v>
      </c>
    </row>
    <row r="250" spans="2:17" ht="13.5" thickBot="1">
      <c r="L250" s="332" t="s">
        <v>673</v>
      </c>
      <c r="M250" s="337">
        <f>CUSTOMER_O!O22</f>
        <v>110.96922333225915</v>
      </c>
      <c r="N250" s="337">
        <f>CUSTOMER_O!P22</f>
        <v>180.47451865129642</v>
      </c>
      <c r="O250" s="337">
        <f>CUSTOMER_O!Q22</f>
        <v>103.15073264095889</v>
      </c>
      <c r="P250" s="337">
        <f>CUSTOMER_O!R22</f>
        <v>128.50836326763965</v>
      </c>
      <c r="Q250" s="337">
        <f>CUSTOMER_O!S22</f>
        <v>97.003474999999938</v>
      </c>
    </row>
    <row r="251" spans="2:17" s="202" customFormat="1" ht="13.5" thickBot="1">
      <c r="L251" s="332" t="s">
        <v>674</v>
      </c>
      <c r="M251" s="337">
        <f>CUSTOMER_O!O12</f>
        <v>1.7899774411859459</v>
      </c>
      <c r="N251" s="337">
        <f>CUSTOMER_O!P12</f>
        <v>1.5335785146954286</v>
      </c>
      <c r="O251" s="337">
        <f>CUSTOMER_O!Q12</f>
        <v>1.882997081986755</v>
      </c>
      <c r="P251" s="337">
        <f>CUSTOMER_O!R12</f>
        <v>1.8278696482314398</v>
      </c>
      <c r="Q251" s="337">
        <f>CUSTOMER_O!S12</f>
        <v>1.8836829999999924</v>
      </c>
    </row>
    <row r="252" spans="2:17" s="202" customFormat="1" ht="13.5" thickBot="1">
      <c r="L252" s="332" t="s">
        <v>665</v>
      </c>
      <c r="M252" s="337">
        <v>140</v>
      </c>
      <c r="N252" s="337">
        <f>M252</f>
        <v>140</v>
      </c>
      <c r="O252" s="337">
        <f t="shared" ref="O252:Q252" si="10">N252</f>
        <v>140</v>
      </c>
      <c r="P252" s="337">
        <f t="shared" si="10"/>
        <v>140</v>
      </c>
      <c r="Q252" s="337">
        <f t="shared" si="10"/>
        <v>140</v>
      </c>
    </row>
    <row r="253" spans="2:17" s="202" customFormat="1" ht="13.5" thickBot="1">
      <c r="L253" s="332" t="s">
        <v>666</v>
      </c>
      <c r="M253" s="337">
        <v>2</v>
      </c>
      <c r="N253" s="337">
        <f>M253</f>
        <v>2</v>
      </c>
      <c r="O253" s="337">
        <f t="shared" ref="O253:Q253" si="11">N253</f>
        <v>2</v>
      </c>
      <c r="P253" s="337">
        <f t="shared" si="11"/>
        <v>2</v>
      </c>
      <c r="Q253" s="337">
        <f t="shared" si="11"/>
        <v>2</v>
      </c>
    </row>
    <row r="254" spans="2:17" s="202" customFormat="1">
      <c r="L254" s="203" t="s">
        <v>667</v>
      </c>
    </row>
    <row r="255" spans="2:17" s="202" customFormat="1"/>
    <row r="256" spans="2:17" s="202" customFormat="1"/>
    <row r="257" spans="2:17" s="202" customFormat="1"/>
    <row r="258" spans="2:17" s="202" customFormat="1"/>
    <row r="259" spans="2:17" s="202" customFormat="1"/>
    <row r="260" spans="2:17" s="202" customFormat="1"/>
    <row r="261" spans="2:17" s="202" customFormat="1"/>
    <row r="262" spans="2:17" s="202" customFormat="1"/>
    <row r="263" spans="2:17" s="202" customFormat="1"/>
    <row r="264" spans="2:17" s="202" customFormat="1"/>
    <row r="265" spans="2:17" s="107" customFormat="1">
      <c r="B265" s="107" t="s">
        <v>1001</v>
      </c>
    </row>
    <row r="267" spans="2:17">
      <c r="L267" s="338" t="s">
        <v>670</v>
      </c>
      <c r="M267" s="340"/>
      <c r="N267" s="340"/>
      <c r="O267" s="340"/>
      <c r="P267" s="340"/>
      <c r="Q267" s="340"/>
    </row>
    <row r="268" spans="2:17" ht="13.5" thickBot="1">
      <c r="D268" s="202"/>
      <c r="L268" s="340"/>
      <c r="M268" s="340"/>
      <c r="N268" s="340"/>
      <c r="O268" s="340"/>
      <c r="P268" s="340"/>
      <c r="Q268" s="340"/>
    </row>
    <row r="269" spans="2:17" ht="13.5" thickBot="1">
      <c r="L269" s="330" t="s">
        <v>662</v>
      </c>
      <c r="M269" s="331" t="s">
        <v>255</v>
      </c>
      <c r="N269" s="331" t="s">
        <v>204</v>
      </c>
      <c r="O269" s="331" t="s">
        <v>205</v>
      </c>
      <c r="P269" s="331" t="s">
        <v>206</v>
      </c>
      <c r="Q269" s="331" t="s">
        <v>207</v>
      </c>
    </row>
    <row r="270" spans="2:17" ht="13.5" thickBot="1">
      <c r="L270" s="332" t="s">
        <v>671</v>
      </c>
      <c r="M270" s="337">
        <f>CUSTOMER_O!O21</f>
        <v>108.13784614953545</v>
      </c>
      <c r="N270" s="337">
        <f>CUSTOMER_O!P21</f>
        <v>172.80976439929805</v>
      </c>
      <c r="O270" s="337">
        <f>CUSTOMER_O!Q21</f>
        <v>261.89745535351352</v>
      </c>
      <c r="P270" s="337">
        <f>CUSTOMER_O!R21</f>
        <v>164.84313237119764</v>
      </c>
      <c r="Q270" s="337">
        <f>CUSTOMER_O!S21</f>
        <v>191.03254899999988</v>
      </c>
    </row>
    <row r="271" spans="2:17" s="202" customFormat="1" ht="13.5" thickBot="1">
      <c r="L271" s="332" t="s">
        <v>672</v>
      </c>
      <c r="M271" s="337">
        <f>CUSTOMER_O!O11</f>
        <v>1.7713192340674191</v>
      </c>
      <c r="N271" s="337">
        <f>CUSTOMER_O!P11</f>
        <v>2.2146997819496854</v>
      </c>
      <c r="O271" s="337">
        <f>CUSTOMER_O!Q11</f>
        <v>3.6666756998455146</v>
      </c>
      <c r="P271" s="337">
        <f>CUSTOMER_O!R11</f>
        <v>2.8454143389199249</v>
      </c>
      <c r="Q271" s="337">
        <f>CUSTOMER_O!S11</f>
        <v>2.7149289999999899</v>
      </c>
    </row>
    <row r="272" spans="2:17" s="202" customFormat="1" ht="13.5" thickBot="1">
      <c r="L272" s="332" t="s">
        <v>665</v>
      </c>
      <c r="M272" s="337">
        <v>90</v>
      </c>
      <c r="N272" s="337">
        <f>M272</f>
        <v>90</v>
      </c>
      <c r="O272" s="337">
        <f t="shared" ref="O272:Q272" si="12">N272</f>
        <v>90</v>
      </c>
      <c r="P272" s="337">
        <f t="shared" si="12"/>
        <v>90</v>
      </c>
      <c r="Q272" s="337">
        <f t="shared" si="12"/>
        <v>90</v>
      </c>
    </row>
    <row r="273" spans="2:17" s="202" customFormat="1" ht="13.5" thickBot="1">
      <c r="L273" s="332" t="s">
        <v>666</v>
      </c>
      <c r="M273" s="337">
        <v>3</v>
      </c>
      <c r="N273" s="337">
        <f>M273</f>
        <v>3</v>
      </c>
      <c r="O273" s="337">
        <f t="shared" ref="O273:Q273" si="13">N273</f>
        <v>3</v>
      </c>
      <c r="P273" s="337">
        <f t="shared" si="13"/>
        <v>3</v>
      </c>
      <c r="Q273" s="337">
        <f t="shared" si="13"/>
        <v>3</v>
      </c>
    </row>
    <row r="274" spans="2:17" s="202" customFormat="1">
      <c r="L274" s="203" t="s">
        <v>667</v>
      </c>
    </row>
    <row r="275" spans="2:17" s="202" customFormat="1"/>
    <row r="276" spans="2:17" s="202" customFormat="1"/>
    <row r="277" spans="2:17" s="202" customFormat="1"/>
    <row r="278" spans="2:17" s="202" customFormat="1"/>
    <row r="279" spans="2:17" s="202" customFormat="1"/>
    <row r="280" spans="2:17" s="202" customFormat="1"/>
    <row r="281" spans="2:17" s="202" customFormat="1"/>
    <row r="282" spans="2:17" s="202" customFormat="1"/>
    <row r="283" spans="2:17" s="202" customFormat="1"/>
    <row r="285" spans="2:17" s="107" customFormat="1">
      <c r="B285" s="107" t="s">
        <v>676</v>
      </c>
    </row>
    <row r="286" spans="2:17" ht="13.5" thickBot="1"/>
    <row r="287" spans="2:17" ht="26.25" thickBot="1">
      <c r="D287" s="185" t="s">
        <v>203</v>
      </c>
      <c r="E287" s="134" t="s">
        <v>562</v>
      </c>
    </row>
    <row r="288" spans="2:17" ht="26.25" thickBot="1">
      <c r="D288" s="138" t="s">
        <v>563</v>
      </c>
      <c r="E288" s="154">
        <f>I188</f>
        <v>0.88693138274407279</v>
      </c>
    </row>
    <row r="289" spans="1:7" ht="26.25" thickBot="1">
      <c r="D289" s="138" t="s">
        <v>564</v>
      </c>
      <c r="E289" s="154">
        <f>G221</f>
        <v>1.3438520136806473</v>
      </c>
    </row>
    <row r="290" spans="1:7" s="202" customFormat="1" ht="13.5" thickBot="1">
      <c r="D290" s="139" t="s">
        <v>112</v>
      </c>
      <c r="E290" s="155">
        <f>SUM(E288:E289)</f>
        <v>2.2307833964247203</v>
      </c>
    </row>
    <row r="292" spans="1:7">
      <c r="A292" s="70">
        <f>IF(SUM(E292)&lt;&gt;0,1,0)</f>
        <v>0</v>
      </c>
      <c r="E292" s="70">
        <f>IF(E290+H10&lt;&gt;0,1,0)</f>
        <v>0</v>
      </c>
    </row>
    <row r="294" spans="1:7" s="107" customFormat="1">
      <c r="B294" s="107" t="s">
        <v>650</v>
      </c>
    </row>
    <row r="295" spans="1:7" ht="13.5" thickBot="1"/>
    <row r="296" spans="1:7" ht="51.75" thickBot="1">
      <c r="D296" s="185" t="s">
        <v>203</v>
      </c>
      <c r="E296" s="134" t="s">
        <v>566</v>
      </c>
    </row>
    <row r="297" spans="1:7" ht="13.5" thickBot="1">
      <c r="D297" s="144" t="s">
        <v>555</v>
      </c>
      <c r="E297" s="154">
        <f>I10</f>
        <v>14.224197301673808</v>
      </c>
      <c r="G297" s="202"/>
    </row>
    <row r="299" spans="1:7">
      <c r="E299" s="202"/>
    </row>
    <row r="301" spans="1:7" s="107" customFormat="1">
      <c r="B301" s="107" t="s">
        <v>677</v>
      </c>
    </row>
    <row r="302" spans="1:7" ht="13.5" thickBot="1"/>
    <row r="303" spans="1:7" ht="26.25" thickBot="1">
      <c r="D303" s="185" t="s">
        <v>203</v>
      </c>
      <c r="E303" s="134" t="s">
        <v>533</v>
      </c>
      <c r="F303" s="134" t="s">
        <v>465</v>
      </c>
    </row>
    <row r="304" spans="1:7" ht="13.5" thickBot="1">
      <c r="D304" s="144" t="s">
        <v>550</v>
      </c>
      <c r="E304" s="154">
        <f>E30</f>
        <v>4.8710025845451481</v>
      </c>
      <c r="F304" s="154">
        <f>F30</f>
        <v>3.8804000710397872</v>
      </c>
    </row>
    <row r="305" spans="2:15" ht="28.5" customHeight="1" thickBot="1">
      <c r="D305" s="144" t="s">
        <v>567</v>
      </c>
      <c r="E305" s="154"/>
      <c r="F305" s="154">
        <f>F304-E304</f>
        <v>-0.99060251350536088</v>
      </c>
    </row>
    <row r="306" spans="2:15" s="202" customFormat="1"/>
    <row r="309" spans="2:15" s="107" customFormat="1">
      <c r="B309" s="107" t="s">
        <v>568</v>
      </c>
    </row>
    <row r="310" spans="2:15" ht="13.5" thickBot="1"/>
    <row r="311" spans="2:15" ht="13.5" thickBot="1">
      <c r="D311" s="185" t="s">
        <v>203</v>
      </c>
      <c r="E311" s="182" t="s">
        <v>206</v>
      </c>
      <c r="F311" s="134" t="s">
        <v>207</v>
      </c>
    </row>
    <row r="312" spans="2:15" ht="13.5" thickBot="1">
      <c r="D312" s="144" t="s">
        <v>569</v>
      </c>
      <c r="E312" s="154">
        <v>4.8627939301895404</v>
      </c>
      <c r="F312" s="154">
        <f>E11</f>
        <v>4.2363690663741105</v>
      </c>
    </row>
    <row r="313" spans="2:15" s="202" customFormat="1"/>
    <row r="316" spans="2:15" s="107" customFormat="1">
      <c r="B316" s="107" t="s">
        <v>1019</v>
      </c>
    </row>
    <row r="317" spans="2:15" s="202" customFormat="1"/>
    <row r="318" spans="2:15" s="202" customFormat="1">
      <c r="L318" s="338" t="s">
        <v>1015</v>
      </c>
    </row>
    <row r="319" spans="2:15" s="202" customFormat="1"/>
    <row r="320" spans="2:15" s="202" customFormat="1" ht="13.5" thickBot="1">
      <c r="L320" s="392" t="s">
        <v>619</v>
      </c>
      <c r="M320" s="390" t="s">
        <v>1014</v>
      </c>
      <c r="N320" s="388" t="s">
        <v>1018</v>
      </c>
      <c r="O320" s="389"/>
    </row>
    <row r="321" spans="2:15" s="202" customFormat="1" ht="51.75" thickBot="1">
      <c r="L321" s="393"/>
      <c r="M321" s="391"/>
      <c r="N321" s="331" t="s">
        <v>1017</v>
      </c>
      <c r="O321" s="331" t="s">
        <v>1016</v>
      </c>
    </row>
    <row r="322" spans="2:15" s="202" customFormat="1" ht="13.5" thickBot="1">
      <c r="L322" s="332" t="s">
        <v>302</v>
      </c>
      <c r="M322" s="337">
        <v>28.025689664673106</v>
      </c>
      <c r="N322" s="337">
        <v>3.1927544837510715</v>
      </c>
      <c r="O322" s="337">
        <v>1.8298462073494157</v>
      </c>
    </row>
    <row r="323" spans="2:15" s="202" customFormat="1" ht="13.5" thickBot="1">
      <c r="L323" s="332" t="s">
        <v>622</v>
      </c>
      <c r="M323" s="337">
        <v>4.8515526782812195</v>
      </c>
      <c r="N323" s="337">
        <v>0.27404242434007225</v>
      </c>
      <c r="O323" s="337">
        <v>0.12973442805423474</v>
      </c>
    </row>
    <row r="324" spans="2:15" s="202" customFormat="1" ht="13.5" thickBot="1">
      <c r="L324" s="332" t="s">
        <v>305</v>
      </c>
      <c r="M324" s="337">
        <v>6.3345340436024173</v>
      </c>
      <c r="N324" s="337">
        <v>0.54009394292707869</v>
      </c>
      <c r="O324" s="337"/>
    </row>
    <row r="325" spans="2:15" s="202" customFormat="1" ht="13.5" thickBot="1">
      <c r="L325" s="332" t="s">
        <v>304</v>
      </c>
      <c r="M325" s="337">
        <v>6.7239427040395716</v>
      </c>
      <c r="N325" s="337">
        <v>0.4607774173945135</v>
      </c>
      <c r="O325" s="337">
        <v>0.43056711035031314</v>
      </c>
    </row>
    <row r="326" spans="2:15" s="202" customFormat="1" ht="13.5" thickBot="1">
      <c r="L326" s="332" t="s">
        <v>1013</v>
      </c>
      <c r="M326" s="337">
        <v>10.093091750138877</v>
      </c>
      <c r="N326" s="337">
        <v>1.0618455562161191</v>
      </c>
      <c r="O326" s="337">
        <v>0.95116872806937602</v>
      </c>
    </row>
    <row r="327" spans="2:15" s="202" customFormat="1" ht="13.5" thickBot="1">
      <c r="L327" s="332" t="s">
        <v>1012</v>
      </c>
      <c r="M327" s="337">
        <v>13.018925198851113</v>
      </c>
      <c r="N327" s="337">
        <v>0.89739455555494352</v>
      </c>
      <c r="O327" s="337">
        <v>0.69451790081329234</v>
      </c>
    </row>
    <row r="328" spans="2:15" s="202" customFormat="1" ht="13.5" thickBot="1">
      <c r="L328" s="332" t="s">
        <v>1011</v>
      </c>
      <c r="M328" s="337">
        <f>AVERAGE(M327,M326)</f>
        <v>11.556008474494995</v>
      </c>
      <c r="N328" s="337">
        <f>AVERAGE(N327,N326)</f>
        <v>0.97962005588553125</v>
      </c>
      <c r="O328" s="337">
        <f>AVERAGE(O327,O326)</f>
        <v>0.82284331444133418</v>
      </c>
    </row>
    <row r="329" spans="2:15" s="202" customFormat="1"/>
    <row r="330" spans="2:15" s="107" customFormat="1">
      <c r="B330" s="107" t="s">
        <v>1020</v>
      </c>
    </row>
    <row r="331" spans="2:15" s="202" customFormat="1"/>
    <row r="332" spans="2:15" s="202" customFormat="1"/>
    <row r="333" spans="2:15" s="202" customFormat="1"/>
    <row r="334" spans="2:15" s="202" customFormat="1"/>
    <row r="335" spans="2:15" s="202" customFormat="1"/>
    <row r="336" spans="2:15" s="202" customFormat="1"/>
    <row r="337" spans="2:20" s="202" customFormat="1"/>
    <row r="338" spans="2:20" s="202" customFormat="1"/>
    <row r="339" spans="2:20" s="202" customFormat="1"/>
    <row r="340" spans="2:20" s="202" customFormat="1"/>
    <row r="341" spans="2:20" s="202" customFormat="1"/>
    <row r="342" spans="2:20" s="202" customFormat="1"/>
    <row r="343" spans="2:20" s="202" customFormat="1"/>
    <row r="344" spans="2:20" s="202" customFormat="1"/>
    <row r="345" spans="2:20" s="202" customFormat="1"/>
    <row r="346" spans="2:20" s="202" customFormat="1"/>
    <row r="347" spans="2:20" s="202" customFormat="1"/>
    <row r="348" spans="2:20" s="107" customFormat="1">
      <c r="B348" s="107" t="s">
        <v>1002</v>
      </c>
    </row>
    <row r="350" spans="2:20">
      <c r="L350" s="338" t="s">
        <v>624</v>
      </c>
      <c r="M350" s="338"/>
      <c r="N350" s="338"/>
      <c r="O350" s="338"/>
      <c r="P350" s="340"/>
      <c r="Q350" s="340"/>
      <c r="R350" s="340"/>
      <c r="S350" s="340"/>
      <c r="T350" s="340"/>
    </row>
    <row r="351" spans="2:20" ht="13.5" thickBot="1">
      <c r="L351" s="340"/>
      <c r="M351" s="340"/>
      <c r="N351" s="340"/>
      <c r="O351" s="340"/>
      <c r="P351" s="340"/>
      <c r="Q351" s="340"/>
      <c r="R351" s="340"/>
      <c r="S351" s="340"/>
      <c r="T351" s="340"/>
    </row>
    <row r="352" spans="2:20" ht="13.5" thickBot="1">
      <c r="L352" s="330" t="s">
        <v>619</v>
      </c>
      <c r="M352" s="331">
        <v>2013</v>
      </c>
      <c r="N352" s="331">
        <v>2014</v>
      </c>
      <c r="O352" s="331">
        <v>2015</v>
      </c>
      <c r="P352" s="331">
        <v>2016</v>
      </c>
      <c r="Q352" s="331">
        <v>2017</v>
      </c>
      <c r="R352" s="331">
        <v>2018</v>
      </c>
      <c r="S352" s="331" t="s">
        <v>620</v>
      </c>
      <c r="T352" s="331" t="s">
        <v>623</v>
      </c>
    </row>
    <row r="353" spans="2:21" ht="13.5" thickBot="1">
      <c r="L353" s="332" t="s">
        <v>302</v>
      </c>
      <c r="M353" s="337" t="e">
        <f>NA()</f>
        <v>#N/A</v>
      </c>
      <c r="N353" s="337" t="e">
        <f>NA()</f>
        <v>#N/A</v>
      </c>
      <c r="O353" s="337">
        <v>376.01128253299788</v>
      </c>
      <c r="P353" s="337">
        <v>380.432258547223</v>
      </c>
      <c r="Q353" s="337">
        <v>422.81961715881943</v>
      </c>
      <c r="R353" s="337" t="e">
        <f>NA()</f>
        <v>#N/A</v>
      </c>
      <c r="S353" s="341">
        <v>392.63438209673041</v>
      </c>
      <c r="T353" s="341" t="e">
        <f>NA()</f>
        <v>#N/A</v>
      </c>
      <c r="U353" s="200"/>
    </row>
    <row r="354" spans="2:21" ht="13.5" thickBot="1">
      <c r="L354" s="332" t="s">
        <v>622</v>
      </c>
      <c r="M354" s="337">
        <v>160.22564793673752</v>
      </c>
      <c r="N354" s="337">
        <v>167.79052217563915</v>
      </c>
      <c r="O354" s="337">
        <v>192.07434995421966</v>
      </c>
      <c r="P354" s="337">
        <v>189.67165752813816</v>
      </c>
      <c r="Q354" s="337">
        <v>167.98927440211384</v>
      </c>
      <c r="R354" s="337" t="e">
        <f>NA()</f>
        <v>#N/A</v>
      </c>
      <c r="S354" s="341">
        <v>182.62049860733211</v>
      </c>
      <c r="T354" s="341" t="e">
        <f>NA()</f>
        <v>#N/A</v>
      </c>
    </row>
    <row r="355" spans="2:21" ht="13.5" thickBot="1">
      <c r="L355" s="332" t="s">
        <v>305</v>
      </c>
      <c r="M355" s="337">
        <v>268.34117110490536</v>
      </c>
      <c r="N355" s="337">
        <v>375.40213821785846</v>
      </c>
      <c r="O355" s="337">
        <v>218.27321769928886</v>
      </c>
      <c r="P355" s="337">
        <v>215.54279894682378</v>
      </c>
      <c r="Q355" s="337">
        <v>227.8622582804939</v>
      </c>
      <c r="R355" s="337" t="e">
        <f>NA()</f>
        <v>#N/A</v>
      </c>
      <c r="S355" s="341">
        <v>221.30735687020606</v>
      </c>
      <c r="T355" s="341" t="e">
        <f>NA()</f>
        <v>#N/A</v>
      </c>
    </row>
    <row r="356" spans="2:21" ht="13.5" thickBot="1">
      <c r="L356" s="332" t="s">
        <v>304</v>
      </c>
      <c r="M356" s="337">
        <v>919.92233849469528</v>
      </c>
      <c r="N356" s="337">
        <v>865.51155006089152</v>
      </c>
      <c r="O356" s="337">
        <v>693.25135628288308</v>
      </c>
      <c r="P356" s="337">
        <v>475.10215061173881</v>
      </c>
      <c r="Q356" s="337">
        <v>526.77115367017598</v>
      </c>
      <c r="R356" s="337" t="e">
        <f>NA()</f>
        <v>#N/A</v>
      </c>
      <c r="S356" s="341">
        <v>565.81747597034462</v>
      </c>
      <c r="T356" s="341" t="e">
        <f>NA()</f>
        <v>#N/A</v>
      </c>
    </row>
    <row r="357" spans="2:21" ht="13.5" thickBot="1">
      <c r="L357" s="332" t="s">
        <v>303</v>
      </c>
      <c r="M357" s="337">
        <v>454.29742908644494</v>
      </c>
      <c r="N357" s="337">
        <v>469.21870923647128</v>
      </c>
      <c r="O357" s="337">
        <v>494.7329012730155</v>
      </c>
      <c r="P357" s="337">
        <v>488.54419885072269</v>
      </c>
      <c r="Q357" s="337">
        <v>474.43010794038332</v>
      </c>
      <c r="R357" s="337" t="e">
        <f>NA()</f>
        <v>#N/A</v>
      </c>
      <c r="S357" s="341">
        <v>485.99801037341052</v>
      </c>
      <c r="T357" s="341" t="e">
        <f>NA()</f>
        <v>#N/A</v>
      </c>
    </row>
    <row r="358" spans="2:21" ht="13.5" thickBot="1">
      <c r="L358" s="332" t="s">
        <v>134</v>
      </c>
      <c r="M358" s="337" t="e">
        <f>NA()</f>
        <v>#N/A</v>
      </c>
      <c r="N358" s="337">
        <v>724.33665976353473</v>
      </c>
      <c r="O358" s="337">
        <v>739.16349087050219</v>
      </c>
      <c r="P358" s="337">
        <v>599.55019812796297</v>
      </c>
      <c r="Q358" s="337">
        <v>345.90937047869829</v>
      </c>
      <c r="R358" s="337">
        <v>291.52005628818949</v>
      </c>
      <c r="S358" s="341">
        <v>453.88898731576313</v>
      </c>
      <c r="T358" s="341">
        <v>325.11500462284476</v>
      </c>
    </row>
    <row r="363" spans="2:21" s="107" customFormat="1">
      <c r="B363" s="107" t="s">
        <v>1003</v>
      </c>
    </row>
    <row r="365" spans="2:21">
      <c r="L365" s="338" t="s">
        <v>625</v>
      </c>
      <c r="M365" s="338"/>
      <c r="N365" s="338"/>
      <c r="O365" s="338"/>
      <c r="P365" s="340"/>
      <c r="Q365" s="340"/>
      <c r="R365" s="340"/>
      <c r="S365" s="340"/>
      <c r="T365" s="340"/>
    </row>
    <row r="366" spans="2:21" ht="13.5" thickBot="1">
      <c r="L366" s="340"/>
      <c r="M366" s="340"/>
      <c r="N366" s="340"/>
      <c r="O366" s="340"/>
      <c r="P366" s="340"/>
      <c r="Q366" s="340"/>
      <c r="R366" s="340"/>
      <c r="S366" s="340"/>
      <c r="T366" s="340"/>
    </row>
    <row r="367" spans="2:21" ht="26.25" thickBot="1">
      <c r="L367" s="330" t="s">
        <v>619</v>
      </c>
      <c r="M367" s="331">
        <v>2013</v>
      </c>
      <c r="N367" s="331">
        <v>2014</v>
      </c>
      <c r="O367" s="331">
        <v>2015</v>
      </c>
      <c r="P367" s="331">
        <v>2016</v>
      </c>
      <c r="Q367" s="331">
        <v>2017</v>
      </c>
      <c r="R367" s="331">
        <v>2018</v>
      </c>
      <c r="S367" s="331" t="s">
        <v>620</v>
      </c>
      <c r="T367" s="331" t="s">
        <v>621</v>
      </c>
    </row>
    <row r="368" spans="2:21" ht="13.5" thickBot="1">
      <c r="L368" s="332" t="s">
        <v>302</v>
      </c>
      <c r="M368" s="337">
        <v>0</v>
      </c>
      <c r="N368" s="337">
        <v>0</v>
      </c>
      <c r="O368" s="337">
        <v>103.45563609183708</v>
      </c>
      <c r="P368" s="337">
        <v>104.67202216040745</v>
      </c>
      <c r="Q368" s="337">
        <v>113.92242340366009</v>
      </c>
      <c r="R368" s="337">
        <v>0</v>
      </c>
      <c r="S368" s="341">
        <v>107.29516057159034</v>
      </c>
      <c r="T368" s="341">
        <v>0</v>
      </c>
    </row>
    <row r="369" spans="2:20" ht="13.5" thickBot="1">
      <c r="L369" s="332" t="s">
        <v>622</v>
      </c>
      <c r="M369" s="337">
        <v>31.528836975079262</v>
      </c>
      <c r="N369" s="337">
        <v>14.575157932074209</v>
      </c>
      <c r="O369" s="337">
        <v>70.251192952558412</v>
      </c>
      <c r="P369" s="337">
        <v>69.372408204514045</v>
      </c>
      <c r="Q369" s="337">
        <v>56.485508596515622</v>
      </c>
      <c r="R369" s="337">
        <v>0</v>
      </c>
      <c r="S369" s="341">
        <v>64.744613328110802</v>
      </c>
      <c r="T369" s="341">
        <v>0</v>
      </c>
    </row>
    <row r="370" spans="2:20" ht="13.5" thickBot="1">
      <c r="L370" s="332" t="s">
        <v>305</v>
      </c>
      <c r="M370" s="337">
        <v>81.317052943148639</v>
      </c>
      <c r="N370" s="337">
        <v>107.95125025982226</v>
      </c>
      <c r="O370" s="337">
        <v>60.818389798654003</v>
      </c>
      <c r="P370" s="337">
        <v>60.05760167379227</v>
      </c>
      <c r="Q370" s="337">
        <v>85.261826554164358</v>
      </c>
      <c r="R370" s="337">
        <v>0</v>
      </c>
      <c r="S370" s="341">
        <v>68.710122128050884</v>
      </c>
      <c r="T370" s="341">
        <v>0</v>
      </c>
    </row>
    <row r="371" spans="2:20" ht="13.5" thickBot="1">
      <c r="L371" s="332" t="s">
        <v>304</v>
      </c>
      <c r="M371" s="337">
        <v>115.46707749572893</v>
      </c>
      <c r="N371" s="337">
        <v>165.6757956867566</v>
      </c>
      <c r="O371" s="337">
        <v>105.78633976681908</v>
      </c>
      <c r="P371" s="337">
        <v>48.187649572495161</v>
      </c>
      <c r="Q371" s="337">
        <v>68.527861951841189</v>
      </c>
      <c r="R371" s="337">
        <v>0</v>
      </c>
      <c r="S371" s="341">
        <v>70.771976597615563</v>
      </c>
      <c r="T371" s="341">
        <v>0</v>
      </c>
    </row>
    <row r="372" spans="2:20" ht="13.5" thickBot="1">
      <c r="L372" s="332" t="s">
        <v>303</v>
      </c>
      <c r="M372" s="337">
        <v>57.565901888159608</v>
      </c>
      <c r="N372" s="337">
        <v>66.531610889940339</v>
      </c>
      <c r="O372" s="337">
        <v>66.259220878904515</v>
      </c>
      <c r="P372" s="337">
        <v>65.430372424117337</v>
      </c>
      <c r="Q372" s="337">
        <v>70.028501116960186</v>
      </c>
      <c r="R372" s="337">
        <v>0</v>
      </c>
      <c r="S372" s="341">
        <v>67.12803387748022</v>
      </c>
      <c r="T372" s="341">
        <v>0</v>
      </c>
    </row>
    <row r="373" spans="2:20" ht="13.5" thickBot="1">
      <c r="L373" s="332" t="s">
        <v>134</v>
      </c>
      <c r="M373" s="337">
        <v>0</v>
      </c>
      <c r="N373" s="337">
        <v>236.27686414686863</v>
      </c>
      <c r="O373" s="337">
        <v>253.82299621507383</v>
      </c>
      <c r="P373" s="337">
        <v>186.10615933755739</v>
      </c>
      <c r="Q373" s="337">
        <v>105.20518216843799</v>
      </c>
      <c r="R373" s="337">
        <v>68.930009567027938</v>
      </c>
      <c r="S373" s="341">
        <v>129.82455341504982</v>
      </c>
      <c r="T373" s="341">
        <v>95.265937165587033</v>
      </c>
    </row>
    <row r="378" spans="2:20" s="107" customFormat="1">
      <c r="B378" s="107" t="s">
        <v>570</v>
      </c>
    </row>
    <row r="379" spans="2:20" ht="13.5" thickBot="1"/>
    <row r="380" spans="2:20" ht="51.75" thickBot="1">
      <c r="D380" s="185" t="s">
        <v>203</v>
      </c>
      <c r="E380" s="134" t="s">
        <v>566</v>
      </c>
    </row>
    <row r="381" spans="2:20" ht="13.5" thickBot="1">
      <c r="D381" s="144" t="s">
        <v>569</v>
      </c>
      <c r="E381" s="154">
        <f>I11</f>
        <v>4.2363690663741105</v>
      </c>
    </row>
    <row r="385" spans="2:6" s="107" customFormat="1">
      <c r="B385" s="107" t="s">
        <v>678</v>
      </c>
    </row>
    <row r="386" spans="2:6" ht="13.5" thickBot="1"/>
    <row r="387" spans="2:6" ht="26.25" thickBot="1">
      <c r="D387" s="185" t="s">
        <v>203</v>
      </c>
      <c r="E387" s="134" t="s">
        <v>533</v>
      </c>
      <c r="F387" s="134" t="s">
        <v>465</v>
      </c>
    </row>
    <row r="388" spans="2:6" ht="15.75" thickBot="1">
      <c r="D388" s="144" t="s">
        <v>651</v>
      </c>
      <c r="E388" s="154">
        <f>E32+E40*0.5</f>
        <v>27.08227477418156</v>
      </c>
      <c r="F388" s="154">
        <f>F32</f>
        <v>25.849136751027238</v>
      </c>
    </row>
    <row r="389" spans="2:6" ht="19.350000000000001" customHeight="1" thickBot="1">
      <c r="D389" s="144" t="s">
        <v>567</v>
      </c>
      <c r="E389" s="154"/>
      <c r="F389" s="154">
        <f>F127</f>
        <v>-1.1434803735304602</v>
      </c>
    </row>
    <row r="390" spans="2:6" ht="87.75" customHeight="1">
      <c r="D390" s="379" t="s">
        <v>571</v>
      </c>
      <c r="E390" s="380"/>
      <c r="F390" s="380"/>
    </row>
    <row r="394" spans="2:6" s="107" customFormat="1">
      <c r="B394" s="107" t="s">
        <v>572</v>
      </c>
    </row>
    <row r="395" spans="2:6" ht="13.5" thickBot="1"/>
    <row r="396" spans="2:6" ht="13.5" thickBot="1">
      <c r="D396" s="185" t="s">
        <v>203</v>
      </c>
      <c r="E396" s="134" t="s">
        <v>206</v>
      </c>
      <c r="F396" s="134" t="s">
        <v>207</v>
      </c>
    </row>
    <row r="397" spans="2:6" ht="13.5" thickBot="1">
      <c r="D397" s="144" t="s">
        <v>573</v>
      </c>
      <c r="E397" s="154">
        <v>3.7947314866704449</v>
      </c>
      <c r="F397" s="154">
        <v>3.230299926473803</v>
      </c>
    </row>
    <row r="398" spans="2:6" ht="13.5" thickBot="1">
      <c r="D398" s="144" t="s">
        <v>574</v>
      </c>
      <c r="E398" s="154">
        <v>3.43258270816695</v>
      </c>
      <c r="F398" s="154">
        <v>6.4829491421139673</v>
      </c>
    </row>
    <row r="399" spans="2:6" ht="13.5" thickBot="1">
      <c r="D399" s="144" t="s">
        <v>575</v>
      </c>
      <c r="E399" s="154">
        <v>2.8781032615842963</v>
      </c>
      <c r="F399" s="154">
        <v>2.7558666260704254</v>
      </c>
    </row>
    <row r="400" spans="2:6" ht="13.5" thickBot="1">
      <c r="D400" s="144" t="s">
        <v>576</v>
      </c>
      <c r="E400" s="154">
        <v>14.757517058365622</v>
      </c>
      <c r="F400" s="154">
        <v>21.783325040918704</v>
      </c>
    </row>
    <row r="401" spans="2:6" ht="13.5" thickBot="1">
      <c r="D401" s="144" t="s">
        <v>577</v>
      </c>
      <c r="E401" s="154">
        <v>0.56060809013204393</v>
      </c>
      <c r="F401" s="154">
        <v>0.45459573125443486</v>
      </c>
    </row>
    <row r="402" spans="2:6" ht="13.5" thickBot="1">
      <c r="D402" s="144" t="s">
        <v>101</v>
      </c>
      <c r="E402" s="154">
        <v>4.8224613185966554</v>
      </c>
      <c r="F402" s="154">
        <v>4.0447011953555343</v>
      </c>
    </row>
    <row r="403" spans="2:6" ht="13.5" thickBot="1">
      <c r="D403" s="146" t="s">
        <v>112</v>
      </c>
      <c r="E403" s="155">
        <f>SUM(E397:E402)</f>
        <v>30.24600392351601</v>
      </c>
      <c r="F403" s="155">
        <f t="shared" ref="F403" si="14">SUM(F397:F402)</f>
        <v>38.751737662186869</v>
      </c>
    </row>
    <row r="407" spans="2:6" s="107" customFormat="1">
      <c r="B407" s="107" t="s">
        <v>601</v>
      </c>
    </row>
    <row r="408" spans="2:6" ht="13.5" thickBot="1"/>
    <row r="409" spans="2:6" ht="13.5" thickBot="1">
      <c r="D409" s="185" t="s">
        <v>203</v>
      </c>
      <c r="E409" s="134" t="s">
        <v>207</v>
      </c>
    </row>
    <row r="410" spans="2:6" ht="13.5" thickBot="1">
      <c r="D410" s="144" t="s">
        <v>602</v>
      </c>
      <c r="E410" s="154">
        <v>3.9362084580000003</v>
      </c>
    </row>
    <row r="411" spans="2:6" ht="26.25" thickBot="1">
      <c r="D411" s="144" t="s">
        <v>618</v>
      </c>
      <c r="E411" s="154">
        <v>0.38993840099999999</v>
      </c>
    </row>
    <row r="412" spans="2:6" ht="13.5" thickBot="1">
      <c r="D412" s="144" t="s">
        <v>268</v>
      </c>
      <c r="E412" s="154">
        <v>0.97060450079999994</v>
      </c>
    </row>
    <row r="413" spans="2:6" ht="13.5" thickBot="1">
      <c r="D413" s="144" t="s">
        <v>603</v>
      </c>
      <c r="E413" s="154">
        <v>1.1837303498094764</v>
      </c>
    </row>
    <row r="414" spans="2:6" ht="13.5" thickBot="1">
      <c r="D414" s="146" t="s">
        <v>112</v>
      </c>
      <c r="E414" s="155">
        <f>SUM(E410:E413)</f>
        <v>6.4804817096094762</v>
      </c>
    </row>
    <row r="418" spans="2:5" s="107" customFormat="1">
      <c r="B418" s="107" t="s">
        <v>604</v>
      </c>
    </row>
    <row r="419" spans="2:5" ht="13.5" thickBot="1"/>
    <row r="420" spans="2:5" ht="13.5" thickBot="1">
      <c r="D420" s="185" t="s">
        <v>203</v>
      </c>
      <c r="E420" s="134" t="s">
        <v>605</v>
      </c>
    </row>
    <row r="421" spans="2:5" ht="13.5" thickBot="1">
      <c r="D421" s="146" t="s">
        <v>606</v>
      </c>
      <c r="E421" s="155">
        <f>SUM(E422:E426)</f>
        <v>4.4293535422903769</v>
      </c>
    </row>
    <row r="422" spans="2:5" ht="13.5" thickBot="1">
      <c r="D422" s="144" t="s">
        <v>607</v>
      </c>
      <c r="E422" s="154">
        <v>1.7794068299999999</v>
      </c>
    </row>
    <row r="423" spans="2:5" ht="26.25" thickBot="1">
      <c r="D423" s="144" t="s">
        <v>618</v>
      </c>
      <c r="E423" s="154">
        <v>0.1949692005</v>
      </c>
    </row>
    <row r="424" spans="2:5" ht="26.25" thickBot="1">
      <c r="D424" s="144" t="s">
        <v>1028</v>
      </c>
      <c r="E424" s="154">
        <v>1.3812404204999997</v>
      </c>
    </row>
    <row r="425" spans="2:5" ht="13.5" thickBot="1">
      <c r="D425" s="144" t="s">
        <v>268</v>
      </c>
      <c r="E425" s="154">
        <v>0.46570884600000001</v>
      </c>
    </row>
    <row r="426" spans="2:5" ht="13.5" thickBot="1">
      <c r="D426" s="144" t="s">
        <v>603</v>
      </c>
      <c r="E426" s="154">
        <v>0.60802824529037769</v>
      </c>
    </row>
    <row r="427" spans="2:5" ht="13.5" thickBot="1">
      <c r="D427" s="146" t="s">
        <v>517</v>
      </c>
      <c r="E427" s="155">
        <v>2.0511281673190989</v>
      </c>
    </row>
    <row r="428" spans="2:5" ht="13.5" thickBot="1">
      <c r="D428" s="146" t="s">
        <v>112</v>
      </c>
      <c r="E428" s="155">
        <f>E427+E421</f>
        <v>6.4804817096094762</v>
      </c>
    </row>
    <row r="432" spans="2:5" s="107" customFormat="1">
      <c r="B432" s="107" t="s">
        <v>578</v>
      </c>
    </row>
    <row r="433" spans="2:7" ht="13.5" thickBot="1"/>
    <row r="434" spans="2:7" ht="26.25" thickBot="1">
      <c r="D434" s="185" t="s">
        <v>203</v>
      </c>
      <c r="E434" s="134" t="s">
        <v>206</v>
      </c>
      <c r="F434" s="134" t="s">
        <v>207</v>
      </c>
      <c r="G434" s="134" t="s">
        <v>543</v>
      </c>
    </row>
    <row r="435" spans="2:7" ht="13.5" thickBot="1">
      <c r="D435" s="178" t="s">
        <v>544</v>
      </c>
      <c r="E435" s="154">
        <f>E92</f>
        <v>69.888359598637322</v>
      </c>
      <c r="F435" s="154">
        <f>F92</f>
        <v>43.937628030745024</v>
      </c>
      <c r="G435" s="154">
        <f>G92</f>
        <v>62.067305127120193</v>
      </c>
    </row>
    <row r="439" spans="2:7" s="107" customFormat="1">
      <c r="B439" s="107" t="s">
        <v>679</v>
      </c>
    </row>
    <row r="440" spans="2:7" ht="13.5" thickBot="1"/>
    <row r="441" spans="2:7" ht="13.5" thickBot="1">
      <c r="D441" s="185" t="s">
        <v>203</v>
      </c>
      <c r="E441" s="134" t="s">
        <v>207</v>
      </c>
    </row>
    <row r="442" spans="2:7" ht="13.5" thickBot="1">
      <c r="D442" s="144" t="s">
        <v>992</v>
      </c>
      <c r="E442" s="154">
        <f>-'[4]Input|Base year adjustments'!$L$44*'[4]Input|Rate of change'!$O$20</f>
        <v>3.4930319522900724</v>
      </c>
    </row>
    <row r="443" spans="2:7" ht="13.5" thickBot="1">
      <c r="D443" s="144" t="s">
        <v>993</v>
      </c>
      <c r="E443" s="154">
        <f>-'[4]Input|Base year adjustments'!$L45*'[4]Input|Rate of change'!$O$20</f>
        <v>0.6543381077737328</v>
      </c>
    </row>
    <row r="444" spans="2:7" ht="13.5" thickBot="1">
      <c r="D444" s="146" t="s">
        <v>579</v>
      </c>
      <c r="E444" s="155">
        <f>SUM(E442:E443)</f>
        <v>4.147370060063805</v>
      </c>
    </row>
    <row r="448" spans="2:7" s="107" customFormat="1">
      <c r="B448" s="107" t="s">
        <v>680</v>
      </c>
    </row>
    <row r="449" spans="2:5" ht="13.5" thickBot="1"/>
    <row r="450" spans="2:5" ht="13.5" thickBot="1">
      <c r="D450" s="185" t="s">
        <v>203</v>
      </c>
      <c r="E450" s="134" t="s">
        <v>207</v>
      </c>
    </row>
    <row r="451" spans="2:5" ht="26.25" thickBot="1">
      <c r="D451" s="144" t="s">
        <v>1029</v>
      </c>
      <c r="E451" s="154">
        <f>-'[4]Input|Base year adjustments'!$L46*'[4]Input|Rate of change'!$O$20</f>
        <v>1.02384228215663</v>
      </c>
    </row>
    <row r="455" spans="2:5" s="107" customFormat="1">
      <c r="B455" s="107" t="s">
        <v>681</v>
      </c>
    </row>
    <row r="456" spans="2:5" ht="13.5" thickBot="1"/>
    <row r="457" spans="2:5" ht="13.5" thickBot="1">
      <c r="D457" s="185" t="s">
        <v>203</v>
      </c>
      <c r="E457" s="134" t="s">
        <v>207</v>
      </c>
    </row>
    <row r="458" spans="2:5" ht="13.5" thickBot="1">
      <c r="D458" s="144" t="s">
        <v>546</v>
      </c>
      <c r="E458" s="154">
        <f>E109</f>
        <v>2.0511281673190989</v>
      </c>
    </row>
    <row r="459" spans="2:5" ht="13.5" thickBot="1">
      <c r="D459" s="144" t="s">
        <v>580</v>
      </c>
      <c r="E459" s="154">
        <f>E444</f>
        <v>4.147370060063805</v>
      </c>
    </row>
    <row r="460" spans="2:5" ht="13.5" thickBot="1">
      <c r="D460" s="144" t="s">
        <v>545</v>
      </c>
      <c r="E460" s="154">
        <f>E451</f>
        <v>1.02384228215663</v>
      </c>
    </row>
    <row r="461" spans="2:5" ht="13.5" thickBot="1">
      <c r="D461" s="179" t="s">
        <v>579</v>
      </c>
      <c r="E461" s="155">
        <f>SUM(E458:E460)</f>
        <v>7.2223405095395341</v>
      </c>
    </row>
    <row r="465" spans="2:5" s="107" customFormat="1">
      <c r="B465" s="107" t="s">
        <v>682</v>
      </c>
    </row>
    <row r="466" spans="2:5" ht="13.5" thickBot="1"/>
    <row r="467" spans="2:5" ht="13.5" thickBot="1">
      <c r="D467" s="185" t="s">
        <v>203</v>
      </c>
      <c r="E467" s="134" t="s">
        <v>207</v>
      </c>
    </row>
    <row r="468" spans="2:5" ht="13.5" thickBot="1">
      <c r="D468" s="144" t="s">
        <v>581</v>
      </c>
      <c r="E468" s="154">
        <f>-H13</f>
        <v>3.0701616728118459</v>
      </c>
    </row>
    <row r="472" spans="2:5" s="107" customFormat="1">
      <c r="B472" s="107" t="s">
        <v>582</v>
      </c>
    </row>
    <row r="473" spans="2:5" ht="13.5" thickBot="1"/>
    <row r="474" spans="2:5" ht="51.75" thickBot="1">
      <c r="D474" s="185" t="s">
        <v>203</v>
      </c>
      <c r="E474" s="134" t="s">
        <v>566</v>
      </c>
    </row>
    <row r="475" spans="2:5" ht="13.5" thickBot="1">
      <c r="D475" s="144" t="s">
        <v>583</v>
      </c>
      <c r="E475" s="154">
        <f>I13</f>
        <v>28.844834406585409</v>
      </c>
    </row>
    <row r="479" spans="2:5" s="107" customFormat="1">
      <c r="B479" s="107" t="s">
        <v>648</v>
      </c>
    </row>
    <row r="480" spans="2:5" ht="13.5" thickBot="1"/>
    <row r="481" spans="2:8" ht="26.25" thickBot="1">
      <c r="D481" s="193" t="s">
        <v>203</v>
      </c>
      <c r="E481" s="134" t="s">
        <v>533</v>
      </c>
      <c r="F481" s="134" t="s">
        <v>465</v>
      </c>
    </row>
    <row r="482" spans="2:8" ht="13.5" thickBot="1">
      <c r="D482" s="144" t="s">
        <v>550</v>
      </c>
      <c r="E482" s="154">
        <f>E33</f>
        <v>8.1601051561939464</v>
      </c>
      <c r="F482" s="154">
        <f>F33</f>
        <v>8.1663202317685659</v>
      </c>
    </row>
    <row r="483" spans="2:8" ht="26.25" thickBot="1">
      <c r="D483" s="144" t="s">
        <v>567</v>
      </c>
      <c r="E483" s="154"/>
      <c r="F483" s="154">
        <f>F482-E482</f>
        <v>6.215075574619533E-3</v>
      </c>
    </row>
    <row r="487" spans="2:8" s="107" customFormat="1">
      <c r="B487" s="107" t="s">
        <v>683</v>
      </c>
    </row>
    <row r="488" spans="2:8" ht="13.5" thickBot="1"/>
    <row r="489" spans="2:8" ht="13.5" thickBot="1">
      <c r="D489" s="199" t="s">
        <v>203</v>
      </c>
      <c r="E489" s="182" t="s">
        <v>206</v>
      </c>
      <c r="F489" s="134" t="s">
        <v>207</v>
      </c>
    </row>
    <row r="490" spans="2:8" ht="13.5" thickBot="1">
      <c r="D490" s="144" t="s">
        <v>584</v>
      </c>
      <c r="E490" s="154">
        <v>8.1463536786346591</v>
      </c>
      <c r="F490" s="154">
        <f>E14</f>
        <v>13.789794973899918</v>
      </c>
    </row>
    <row r="491" spans="2:8" ht="42.75" customHeight="1">
      <c r="D491" s="387" t="s">
        <v>1023</v>
      </c>
      <c r="E491" s="387"/>
      <c r="F491" s="387"/>
      <c r="H491" s="202"/>
    </row>
    <row r="494" spans="2:8" s="107" customFormat="1">
      <c r="B494" s="107" t="s">
        <v>1005</v>
      </c>
    </row>
    <row r="495" spans="2:8" s="202" customFormat="1" ht="13.5" thickBot="1"/>
    <row r="496" spans="2:8" s="202" customFormat="1" ht="13.5" thickBot="1">
      <c r="D496" s="349" t="s">
        <v>203</v>
      </c>
      <c r="E496" s="328" t="s">
        <v>206</v>
      </c>
      <c r="F496" s="328" t="s">
        <v>207</v>
      </c>
    </row>
    <row r="497" spans="2:6" s="202" customFormat="1" ht="26.25" thickBot="1">
      <c r="D497" s="138" t="s">
        <v>1004</v>
      </c>
      <c r="E497" s="205">
        <v>56.413898281319291</v>
      </c>
      <c r="F497" s="205">
        <v>54.602920402401068</v>
      </c>
    </row>
    <row r="498" spans="2:6" s="202" customFormat="1"/>
    <row r="499" spans="2:6" s="202" customFormat="1"/>
    <row r="500" spans="2:6" s="202" customFormat="1"/>
    <row r="501" spans="2:6" s="107" customFormat="1">
      <c r="B501" s="107" t="s">
        <v>1006</v>
      </c>
    </row>
    <row r="502" spans="2:6" s="202" customFormat="1" ht="13.5" thickBot="1"/>
    <row r="503" spans="2:6" s="202" customFormat="1" ht="39" thickBot="1">
      <c r="D503" s="349" t="s">
        <v>203</v>
      </c>
      <c r="E503" s="328" t="s">
        <v>1007</v>
      </c>
      <c r="F503" s="328" t="s">
        <v>1008</v>
      </c>
    </row>
    <row r="504" spans="2:6" s="202" customFormat="1" ht="13.5" thickBot="1">
      <c r="D504" s="138" t="s">
        <v>1009</v>
      </c>
      <c r="E504" s="205">
        <v>8.7885181381021944</v>
      </c>
      <c r="F504" s="205">
        <v>13.789794973899919</v>
      </c>
    </row>
    <row r="505" spans="2:6" s="202" customFormat="1"/>
    <row r="506" spans="2:6" s="202" customFormat="1"/>
    <row r="507" spans="2:6" s="202" customFormat="1"/>
    <row r="508" spans="2:6" s="107" customFormat="1">
      <c r="B508" s="107" t="s">
        <v>1010</v>
      </c>
    </row>
    <row r="509" spans="2:6" ht="13.5" thickBot="1"/>
    <row r="510" spans="2:6" ht="51.75" thickBot="1">
      <c r="D510" s="185" t="s">
        <v>203</v>
      </c>
      <c r="E510" s="134" t="s">
        <v>566</v>
      </c>
    </row>
    <row r="511" spans="2:6" ht="13.5" thickBot="1">
      <c r="D511" s="144" t="s">
        <v>584</v>
      </c>
      <c r="E511" s="154">
        <f>I14</f>
        <v>12.453970556895413</v>
      </c>
      <c r="F511" s="202"/>
    </row>
    <row r="515" spans="2:6" s="107" customFormat="1">
      <c r="B515" s="107" t="s">
        <v>684</v>
      </c>
    </row>
    <row r="516" spans="2:6" ht="13.5" thickBot="1"/>
    <row r="517" spans="2:6" ht="26.25" thickBot="1">
      <c r="D517" s="185" t="s">
        <v>203</v>
      </c>
      <c r="E517" s="134" t="s">
        <v>533</v>
      </c>
      <c r="F517" s="134" t="s">
        <v>465</v>
      </c>
    </row>
    <row r="518" spans="2:6" ht="13.5" thickBot="1">
      <c r="D518" s="144" t="s">
        <v>550</v>
      </c>
      <c r="E518" s="154">
        <f>E31</f>
        <v>6.80089945536744</v>
      </c>
      <c r="F518" s="154">
        <f>F31</f>
        <v>6.8060793033328082</v>
      </c>
    </row>
    <row r="519" spans="2:6" ht="13.5" thickBot="1">
      <c r="D519" s="144" t="s">
        <v>551</v>
      </c>
      <c r="E519" s="154"/>
      <c r="F519" s="154">
        <f>F518-E518</f>
        <v>5.1798479653681895E-3</v>
      </c>
    </row>
    <row r="523" spans="2:6" s="107" customFormat="1">
      <c r="B523" s="107" t="s">
        <v>585</v>
      </c>
    </row>
    <row r="524" spans="2:6" ht="13.5" thickBot="1"/>
    <row r="525" spans="2:6" ht="13.5" thickBot="1">
      <c r="D525" s="185" t="s">
        <v>203</v>
      </c>
      <c r="E525" s="182" t="s">
        <v>206</v>
      </c>
      <c r="F525" s="134" t="s">
        <v>207</v>
      </c>
    </row>
    <row r="526" spans="2:6" ht="13.5" thickBot="1">
      <c r="D526" s="144" t="s">
        <v>587</v>
      </c>
      <c r="E526" s="154">
        <v>6.7894385226400642</v>
      </c>
      <c r="F526" s="154">
        <f>E12</f>
        <v>9.2210134945995765</v>
      </c>
    </row>
    <row r="530" spans="2:11" s="107" customFormat="1">
      <c r="B530" s="107" t="s">
        <v>588</v>
      </c>
    </row>
    <row r="531" spans="2:11" ht="13.5" thickBot="1"/>
    <row r="532" spans="2:11" ht="51.75" thickBot="1">
      <c r="D532" s="185" t="s">
        <v>203</v>
      </c>
      <c r="E532" s="134" t="s">
        <v>566</v>
      </c>
    </row>
    <row r="533" spans="2:11" ht="13.5" thickBot="1">
      <c r="D533" s="144" t="s">
        <v>587</v>
      </c>
      <c r="E533" s="154">
        <f>I12</f>
        <v>6.5582575729222379</v>
      </c>
    </row>
    <row r="537" spans="2:11" s="107" customFormat="1">
      <c r="B537" s="107" t="s">
        <v>589</v>
      </c>
    </row>
    <row r="538" spans="2:11" ht="13.5" thickBot="1"/>
    <row r="539" spans="2:11" ht="39" thickBot="1">
      <c r="D539" s="185" t="s">
        <v>203</v>
      </c>
      <c r="E539" s="134" t="s">
        <v>205</v>
      </c>
      <c r="F539" s="134" t="s">
        <v>206</v>
      </c>
      <c r="G539" s="134" t="s">
        <v>207</v>
      </c>
      <c r="H539" s="134" t="s">
        <v>539</v>
      </c>
      <c r="I539" s="134" t="s">
        <v>540</v>
      </c>
      <c r="J539" s="134" t="s">
        <v>685</v>
      </c>
    </row>
    <row r="540" spans="2:11" ht="13.5" thickBot="1">
      <c r="D540" s="178" t="s">
        <v>147</v>
      </c>
      <c r="E540" s="205">
        <f>E83</f>
        <v>6.792003580079597</v>
      </c>
      <c r="F540" s="205">
        <f t="shared" ref="F540:I540" si="15">F83</f>
        <v>6.7894385226400642</v>
      </c>
      <c r="G540" s="205">
        <f t="shared" si="15"/>
        <v>9.2210134945995765</v>
      </c>
      <c r="H540" s="205">
        <f t="shared" si="15"/>
        <v>-0.73034034151756255</v>
      </c>
      <c r="I540" s="205">
        <f t="shared" si="15"/>
        <v>-1.9324155801597762</v>
      </c>
      <c r="J540" s="154">
        <f>SUM(G540:I540)</f>
        <v>6.5582575729222379</v>
      </c>
      <c r="K540" s="132"/>
    </row>
    <row r="541" spans="2:11" ht="13.5" thickBot="1">
      <c r="D541" s="178" t="s">
        <v>146</v>
      </c>
      <c r="E541" s="205">
        <f t="shared" ref="E541:I541" si="16">E84</f>
        <v>18.523219390854806</v>
      </c>
      <c r="F541" s="205">
        <f t="shared" si="16"/>
        <v>17.736312667906748</v>
      </c>
      <c r="G541" s="205">
        <f t="shared" si="16"/>
        <v>14.52256511793875</v>
      </c>
      <c r="H541" s="205">
        <f t="shared" si="16"/>
        <v>0</v>
      </c>
      <c r="I541" s="205">
        <f t="shared" si="16"/>
        <v>1.9324155801597762</v>
      </c>
      <c r="J541" s="154">
        <f t="shared" ref="J541" si="17">SUM(G541:I541)</f>
        <v>16.454980698098527</v>
      </c>
      <c r="K541" s="132"/>
    </row>
    <row r="542" spans="2:11" ht="13.5" thickBot="1">
      <c r="D542" s="179" t="s">
        <v>112</v>
      </c>
      <c r="E542" s="155">
        <f t="shared" ref="E542:J542" si="18">SUM(E540:E541)</f>
        <v>25.315222970934403</v>
      </c>
      <c r="F542" s="155">
        <f t="shared" si="18"/>
        <v>24.525751190546814</v>
      </c>
      <c r="G542" s="155">
        <f t="shared" si="18"/>
        <v>23.743578612538329</v>
      </c>
      <c r="H542" s="155">
        <f t="shared" si="18"/>
        <v>-0.73034034151756255</v>
      </c>
      <c r="I542" s="155">
        <f t="shared" si="18"/>
        <v>0</v>
      </c>
      <c r="J542" s="155">
        <f t="shared" si="18"/>
        <v>23.013238271020764</v>
      </c>
    </row>
    <row r="546" spans="2:6" s="107" customFormat="1">
      <c r="B546" s="107" t="s">
        <v>686</v>
      </c>
    </row>
    <row r="547" spans="2:6" ht="13.5" thickBot="1"/>
    <row r="548" spans="2:6" ht="26.25" thickBot="1">
      <c r="D548" s="185" t="s">
        <v>203</v>
      </c>
      <c r="E548" s="134" t="s">
        <v>533</v>
      </c>
      <c r="F548" s="134" t="s">
        <v>465</v>
      </c>
    </row>
    <row r="549" spans="2:6" ht="13.5" thickBot="1">
      <c r="D549" s="144" t="s">
        <v>550</v>
      </c>
      <c r="E549" s="154">
        <f>E34</f>
        <v>7.7207804585322917</v>
      </c>
      <c r="F549" s="154">
        <f>F34</f>
        <v>7.7266609261397958</v>
      </c>
    </row>
    <row r="550" spans="2:6" ht="13.5" thickBot="1">
      <c r="D550" s="144" t="s">
        <v>551</v>
      </c>
      <c r="E550" s="154"/>
      <c r="F550" s="154">
        <f>F549-E549</f>
        <v>5.8804676075041584E-3</v>
      </c>
    </row>
    <row r="554" spans="2:6" s="107" customFormat="1">
      <c r="B554" s="107" t="s">
        <v>590</v>
      </c>
    </row>
    <row r="555" spans="2:6" ht="13.5" thickBot="1"/>
    <row r="556" spans="2:6" ht="13.5" thickBot="1">
      <c r="D556" s="185" t="s">
        <v>203</v>
      </c>
      <c r="E556" s="182" t="s">
        <v>206</v>
      </c>
      <c r="F556" s="134" t="s">
        <v>207</v>
      </c>
    </row>
    <row r="557" spans="2:6" ht="13.5" thickBot="1">
      <c r="D557" s="144" t="s">
        <v>591</v>
      </c>
      <c r="E557" s="154">
        <v>7.7077693346333431</v>
      </c>
      <c r="F557" s="154">
        <f>E15</f>
        <v>7.3577165052874269</v>
      </c>
    </row>
    <row r="561" spans="2:5" s="107" customFormat="1">
      <c r="B561" s="107" t="s">
        <v>592</v>
      </c>
    </row>
    <row r="562" spans="2:5" ht="13.5" thickBot="1"/>
    <row r="563" spans="2:5" ht="51.75" thickBot="1">
      <c r="D563" s="185" t="s">
        <v>203</v>
      </c>
      <c r="E563" s="134" t="s">
        <v>566</v>
      </c>
    </row>
    <row r="564" spans="2:5" ht="13.5" thickBot="1">
      <c r="D564" s="144" t="s">
        <v>591</v>
      </c>
      <c r="E564" s="154">
        <f>I15</f>
        <v>7.3577165052874269</v>
      </c>
    </row>
    <row r="568" spans="2:5" s="107" customFormat="1">
      <c r="B568" s="107" t="s">
        <v>593</v>
      </c>
    </row>
    <row r="569" spans="2:5" ht="13.5" thickBot="1"/>
    <row r="570" spans="2:5" ht="13.5" thickBot="1">
      <c r="D570" s="185" t="s">
        <v>203</v>
      </c>
      <c r="E570" s="134" t="s">
        <v>207</v>
      </c>
    </row>
    <row r="571" spans="2:5" ht="13.5" thickBot="1">
      <c r="D571" s="144" t="s">
        <v>524</v>
      </c>
      <c r="E571" s="154">
        <f>-'[4]Input|Base year adjustments'!$K$29*'[4]Input|Rate of change'!$O$20</f>
        <v>0.81303138130532704</v>
      </c>
    </row>
    <row r="572" spans="2:5" ht="13.5" thickBot="1">
      <c r="D572" s="144" t="s">
        <v>525</v>
      </c>
      <c r="E572" s="154">
        <f>-'[4]Input|Base year adjustments'!$K$30*'[4]Input|Rate of change'!$O$20</f>
        <v>0.29049070867936377</v>
      </c>
    </row>
    <row r="573" spans="2:5" ht="13.5" thickBot="1">
      <c r="D573" s="144" t="s">
        <v>586</v>
      </c>
      <c r="E573" s="154">
        <f>-SUM('[4]Input|Base year adjustments'!$K$27:$K$28)*'[4]Input|Rate of change'!$O$20</f>
        <v>5.1976176523714246</v>
      </c>
    </row>
    <row r="574" spans="2:5" ht="13.5" thickBot="1">
      <c r="D574" s="146" t="s">
        <v>112</v>
      </c>
      <c r="E574" s="155">
        <f>SUM(E571:E573)</f>
        <v>6.3011397423561153</v>
      </c>
    </row>
    <row r="578" spans="2:2" s="107" customFormat="1">
      <c r="B578" s="107" t="s">
        <v>967</v>
      </c>
    </row>
    <row r="579" spans="2:2" s="202" customFormat="1"/>
    <row r="580" spans="2:2" s="202" customFormat="1"/>
    <row r="581" spans="2:2" s="202" customFormat="1"/>
    <row r="582" spans="2:2" s="202" customFormat="1"/>
    <row r="583" spans="2:2" s="202" customFormat="1"/>
    <row r="584" spans="2:2" s="202" customFormat="1"/>
    <row r="585" spans="2:2" s="202" customFormat="1"/>
    <row r="586" spans="2:2" s="202" customFormat="1"/>
    <row r="587" spans="2:2" s="202" customFormat="1"/>
    <row r="588" spans="2:2" s="202" customFormat="1"/>
    <row r="589" spans="2:2" s="202" customFormat="1"/>
    <row r="590" spans="2:2" s="202" customFormat="1"/>
    <row r="591" spans="2:2" s="202" customFormat="1"/>
    <row r="592" spans="2:2" s="202" customFormat="1"/>
    <row r="593" spans="2:2" s="202" customFormat="1"/>
    <row r="594" spans="2:2" s="202" customFormat="1"/>
    <row r="595" spans="2:2" s="202" customFormat="1"/>
    <row r="596" spans="2:2" s="202" customFormat="1"/>
    <row r="597" spans="2:2" s="107" customFormat="1">
      <c r="B597" s="107" t="s">
        <v>1033</v>
      </c>
    </row>
    <row r="598" spans="2:2" s="202" customFormat="1"/>
    <row r="599" spans="2:2" s="202" customFormat="1"/>
    <row r="600" spans="2:2" s="202" customFormat="1"/>
    <row r="601" spans="2:2" s="202" customFormat="1"/>
    <row r="602" spans="2:2" s="202" customFormat="1"/>
    <row r="603" spans="2:2" s="202" customFormat="1"/>
    <row r="604" spans="2:2" s="202" customFormat="1"/>
    <row r="605" spans="2:2" s="202" customFormat="1"/>
    <row r="606" spans="2:2" s="202" customFormat="1"/>
    <row r="607" spans="2:2" s="202" customFormat="1"/>
    <row r="608" spans="2:2" s="202" customFormat="1"/>
    <row r="609" spans="2:2" s="202" customFormat="1"/>
    <row r="610" spans="2:2" s="202" customFormat="1"/>
    <row r="611" spans="2:2" s="202" customFormat="1"/>
    <row r="612" spans="2:2" s="202" customFormat="1"/>
    <row r="613" spans="2:2" s="202" customFormat="1"/>
    <row r="614" spans="2:2" s="202" customFormat="1"/>
    <row r="615" spans="2:2" s="202" customFormat="1"/>
    <row r="616" spans="2:2" s="107" customFormat="1">
      <c r="B616" s="107" t="s">
        <v>968</v>
      </c>
    </row>
    <row r="617" spans="2:2" s="202" customFormat="1"/>
    <row r="618" spans="2:2" s="202" customFormat="1"/>
    <row r="619" spans="2:2" s="202" customFormat="1"/>
    <row r="620" spans="2:2" s="202" customFormat="1"/>
    <row r="621" spans="2:2" s="202" customFormat="1"/>
    <row r="622" spans="2:2" s="202" customFormat="1"/>
    <row r="623" spans="2:2" s="202" customFormat="1"/>
    <row r="624" spans="2:2" s="202" customFormat="1"/>
    <row r="625" spans="2:2" s="202" customFormat="1"/>
    <row r="626" spans="2:2" s="202" customFormat="1"/>
    <row r="627" spans="2:2" s="202" customFormat="1"/>
    <row r="628" spans="2:2" s="202" customFormat="1"/>
    <row r="629" spans="2:2" s="202" customFormat="1"/>
    <row r="630" spans="2:2" s="202" customFormat="1"/>
    <row r="631" spans="2:2" s="202" customFormat="1"/>
    <row r="632" spans="2:2" s="202" customFormat="1"/>
    <row r="633" spans="2:2" s="202" customFormat="1"/>
    <row r="634" spans="2:2" s="202" customFormat="1"/>
    <row r="635" spans="2:2" s="202" customFormat="1"/>
    <row r="636" spans="2:2" s="107" customFormat="1">
      <c r="B636" s="107" t="s">
        <v>32</v>
      </c>
    </row>
  </sheetData>
  <mergeCells count="20">
    <mergeCell ref="D491:F491"/>
    <mergeCell ref="N320:O320"/>
    <mergeCell ref="M320:M321"/>
    <mergeCell ref="L320:L321"/>
    <mergeCell ref="L63:L64"/>
    <mergeCell ref="D44:G44"/>
    <mergeCell ref="M63:N63"/>
    <mergeCell ref="O63:P63"/>
    <mergeCell ref="D390:F390"/>
    <mergeCell ref="D45:G45"/>
    <mergeCell ref="D128:F128"/>
    <mergeCell ref="D216:D217"/>
    <mergeCell ref="F216:F217"/>
    <mergeCell ref="G216:G217"/>
    <mergeCell ref="D136:G136"/>
    <mergeCell ref="D9:I9"/>
    <mergeCell ref="D17:I17"/>
    <mergeCell ref="D28:G28"/>
    <mergeCell ref="D36:G36"/>
    <mergeCell ref="D41:G41"/>
  </mergeCells>
  <conditionalFormatting sqref="B2">
    <cfRule type="cellIs" dxfId="11" priority="1" operator="notEqual">
      <formula>"No Errors Found"</formula>
    </cfRule>
  </conditionalFormatting>
  <hyperlinks>
    <hyperlink ref="B3:D3" location="Cover!A1" display="Go to Cover Sheet" xr:uid="{8589479E-B98A-46EC-9AFE-4D0548289C74}"/>
    <hyperlink ref="J82" location="_ftn1" display="_ftn1" xr:uid="{10308536-71A3-4AB9-B831-E5AAA081EDF6}"/>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E83"/>
  <sheetViews>
    <sheetView showGridLines="0" zoomScale="120" zoomScaleNormal="80" workbookViewId="0">
      <pane xSplit="1" ySplit="4" topLeftCell="B5" activePane="bottomRight" state="frozen"/>
      <selection activeCell="B5" sqref="B5"/>
      <selection pane="topRight" activeCell="B5" sqref="B5"/>
      <selection pane="bottomLeft" activeCell="B5" sqref="B5"/>
      <selection pane="bottomRight" activeCell="O57" sqref="O57"/>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IF(SUM($A6:$A83)&gt;0,1,0)</f>
        <v>0</v>
      </c>
      <c r="B1" s="104" t="s">
        <v>300</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613</v>
      </c>
    </row>
    <row r="25" spans="2:2" s="107" customFormat="1">
      <c r="B25" s="107" t="s">
        <v>612</v>
      </c>
    </row>
    <row r="27" spans="2:2" s="202" customFormat="1"/>
    <row r="28" spans="2:2" s="202" customFormat="1"/>
    <row r="29" spans="2:2" s="202" customFormat="1"/>
    <row r="30" spans="2:2" s="202" customFormat="1"/>
    <row r="31" spans="2:2" s="202" customFormat="1"/>
    <row r="32" spans="2:2" s="202" customFormat="1"/>
    <row r="33" s="202" customFormat="1"/>
    <row r="34" s="202" customFormat="1"/>
    <row r="35" s="202" customFormat="1"/>
    <row r="36" s="202" customFormat="1"/>
    <row r="37" s="202" customFormat="1"/>
    <row r="38" s="202" customFormat="1"/>
    <row r="39" s="202" customFormat="1"/>
    <row r="40" s="202" customFormat="1"/>
    <row r="41" s="202" customFormat="1"/>
    <row r="42" s="202" customFormat="1"/>
    <row r="43" s="202" customFormat="1"/>
    <row r="44" s="202" customFormat="1"/>
    <row r="45" s="202" customFormat="1"/>
    <row r="46" s="202" customFormat="1"/>
    <row r="47" s="202" customFormat="1"/>
    <row r="48" s="202" customFormat="1"/>
    <row r="49" spans="2:2" s="202" customFormat="1"/>
    <row r="50" spans="2:2" s="202" customFormat="1"/>
    <row r="51" spans="2:2" s="202" customFormat="1"/>
    <row r="52" spans="2:2" s="202" customFormat="1"/>
    <row r="54" spans="2:2" s="107" customFormat="1">
      <c r="B54" s="107" t="s">
        <v>1026</v>
      </c>
    </row>
    <row r="55" spans="2:2" s="202" customFormat="1"/>
    <row r="56" spans="2:2" s="202" customFormat="1"/>
    <row r="57" spans="2:2" s="202" customFormat="1"/>
    <row r="58" spans="2:2" s="202" customFormat="1"/>
    <row r="59" spans="2:2" s="202" customFormat="1"/>
    <row r="60" spans="2:2" s="202" customFormat="1"/>
    <row r="61" spans="2:2" s="202" customFormat="1"/>
    <row r="62" spans="2:2" s="202" customFormat="1"/>
    <row r="63" spans="2:2" s="202" customFormat="1"/>
    <row r="64" spans="2:2" s="202" customFormat="1"/>
    <row r="65" s="202" customFormat="1"/>
    <row r="66" s="202" customFormat="1"/>
    <row r="67" s="202" customFormat="1"/>
    <row r="68" s="202" customFormat="1"/>
    <row r="69" s="202" customFormat="1"/>
    <row r="70" s="202" customFormat="1"/>
    <row r="71" s="202" customFormat="1"/>
    <row r="72" s="202" customFormat="1"/>
    <row r="73" s="202" customFormat="1"/>
    <row r="74" s="202" customFormat="1"/>
    <row r="75" s="202" customFormat="1"/>
    <row r="76" s="202" customFormat="1"/>
    <row r="77" s="202" customFormat="1"/>
    <row r="78" s="202" customFormat="1"/>
    <row r="79" s="202" customFormat="1"/>
    <row r="80" s="202" customFormat="1"/>
    <row r="81" spans="2:2" s="202" customFormat="1"/>
    <row r="82" spans="2:2" s="202" customFormat="1"/>
    <row r="83" spans="2:2" s="107" customFormat="1">
      <c r="B83" s="107" t="s">
        <v>32</v>
      </c>
    </row>
  </sheetData>
  <conditionalFormatting sqref="B2">
    <cfRule type="cellIs" dxfId="10" priority="1" operator="notEqual">
      <formula>"No Errors Found"</formula>
    </cfRule>
  </conditionalFormatting>
  <hyperlinks>
    <hyperlink ref="B3:D3" location="Cover!A1" display="Go to Cover Sheet" xr:uid="{00000000-0004-0000-22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R369"/>
  <sheetViews>
    <sheetView showGridLines="0" workbookViewId="0">
      <pane xSplit="1" ySplit="4" topLeftCell="B185" activePane="bottomRight" state="frozen"/>
      <selection activeCell="B5" sqref="B5"/>
      <selection pane="topRight" activeCell="B5" sqref="B5"/>
      <selection pane="bottomLeft" activeCell="B5" sqref="B5"/>
      <selection pane="bottomRight" activeCell="G191" sqref="G191"/>
    </sheetView>
  </sheetViews>
  <sheetFormatPr defaultColWidth="9.1640625" defaultRowHeight="12.75"/>
  <cols>
    <col min="1" max="3" width="4.1640625" style="105" customWidth="1"/>
    <col min="4" max="4" width="35.83203125" style="105" customWidth="1"/>
    <col min="5" max="5" width="11" style="105" customWidth="1"/>
    <col min="6" max="10" width="10.1640625" style="105" customWidth="1"/>
    <col min="11" max="19" width="12.33203125" style="105" customWidth="1"/>
    <col min="20" max="16384" width="9.1640625" style="105"/>
  </cols>
  <sheetData>
    <row r="1" spans="1:11" ht="21">
      <c r="A1" s="65">
        <f>IF(SUM($A6:$A368)&gt;0,1,0)</f>
        <v>0</v>
      </c>
      <c r="B1" s="104" t="s">
        <v>306</v>
      </c>
    </row>
    <row r="2" spans="1:11" s="94" customFormat="1" ht="11.25">
      <c r="B2" s="95" t="str">
        <f>Title_Msg</f>
        <v>No Errors Found</v>
      </c>
    </row>
    <row r="3" spans="1:11" s="94" customFormat="1">
      <c r="B3" s="96" t="s">
        <v>51</v>
      </c>
      <c r="C3" s="96"/>
      <c r="D3" s="96"/>
      <c r="E3" s="97"/>
    </row>
    <row r="4" spans="1:11" s="94" customFormat="1">
      <c r="B4" s="98" t="str">
        <f>Model_Name</f>
        <v>Power and Water Corporation (PWC) - Revised Regulatory Proposal Tables and Charts</v>
      </c>
    </row>
    <row r="6" spans="1:11" s="107" customFormat="1">
      <c r="B6" s="107" t="s">
        <v>687</v>
      </c>
    </row>
    <row r="8" spans="1:11" s="202" customFormat="1" ht="27.75" customHeight="1" thickBot="1">
      <c r="D8" s="208" t="s">
        <v>307</v>
      </c>
      <c r="E8" s="397" t="s">
        <v>308</v>
      </c>
      <c r="F8" s="398"/>
      <c r="G8" s="398"/>
      <c r="H8" s="398"/>
      <c r="I8" s="398"/>
      <c r="J8" s="398"/>
      <c r="K8" s="398"/>
    </row>
    <row r="9" spans="1:11" s="202" customFormat="1" ht="33" customHeight="1" thickBot="1">
      <c r="D9" s="407" t="str">
        <f>TSS_E!D65</f>
        <v>LV &lt;750 MWh</v>
      </c>
      <c r="E9" s="399" t="str">
        <f>TSS_E!E65</f>
        <v>1 Residential customers consuming &lt;750MWh pa with standard accumulation meters</v>
      </c>
      <c r="F9" s="400"/>
      <c r="G9" s="400"/>
      <c r="H9" s="400"/>
      <c r="I9" s="400"/>
      <c r="J9" s="400"/>
      <c r="K9" s="401"/>
    </row>
    <row r="10" spans="1:11" s="202" customFormat="1" ht="30.75" customHeight="1" thickBot="1">
      <c r="D10" s="408"/>
      <c r="E10" s="399" t="str">
        <f>TSS_E!E66</f>
        <v>2 Non‐residential customers consuming &lt;750 MWh pa with standard accumulation meters</v>
      </c>
      <c r="F10" s="400"/>
      <c r="G10" s="400"/>
      <c r="H10" s="400"/>
      <c r="I10" s="400"/>
      <c r="J10" s="400"/>
      <c r="K10" s="401"/>
    </row>
    <row r="11" spans="1:11" s="202" customFormat="1" ht="13.5" thickBot="1">
      <c r="D11" s="408"/>
      <c r="E11" s="399" t="str">
        <f>TSS_E!E67</f>
        <v>3 Customers  consuming &lt;750MWh with smart meters (i.e. type 4 meters)</v>
      </c>
      <c r="F11" s="400"/>
      <c r="G11" s="400"/>
      <c r="H11" s="400"/>
      <c r="I11" s="400"/>
      <c r="J11" s="400"/>
      <c r="K11" s="401"/>
    </row>
    <row r="12" spans="1:11" s="202" customFormat="1" ht="13.5" thickBot="1">
      <c r="D12" s="409"/>
      <c r="E12" s="399" t="str">
        <f>TSS_E!E68</f>
        <v>4 Unmetered supply (for street lighting, traffic lights and other unmetered devices)</v>
      </c>
      <c r="F12" s="400"/>
      <c r="G12" s="400"/>
      <c r="H12" s="400"/>
      <c r="I12" s="400"/>
      <c r="J12" s="400"/>
      <c r="K12" s="401"/>
    </row>
    <row r="13" spans="1:11" s="202" customFormat="1" ht="13.5" thickBot="1">
      <c r="D13" s="209" t="str">
        <f>TSS_E!D69</f>
        <v>LV &gt;750 MWh*</v>
      </c>
      <c r="E13" s="399" t="str">
        <f>TSS_E!E69</f>
        <v xml:space="preserve">5 Customers connected to the LV network consuming &gt;750MWh pa </v>
      </c>
      <c r="F13" s="400"/>
      <c r="G13" s="400"/>
      <c r="H13" s="400"/>
      <c r="I13" s="400"/>
      <c r="J13" s="400"/>
      <c r="K13" s="401"/>
    </row>
    <row r="14" spans="1:11" s="202" customFormat="1" ht="13.5" thickBot="1">
      <c r="D14" s="410" t="str">
        <f>TSS_E!D70</f>
        <v>HV*</v>
      </c>
      <c r="E14" s="399" t="str">
        <f>TSS_E!E70</f>
        <v>6 Customers connected to the HV network consuming &lt;750MWh pa</v>
      </c>
      <c r="F14" s="400"/>
      <c r="G14" s="400"/>
      <c r="H14" s="400"/>
      <c r="I14" s="400"/>
      <c r="J14" s="400"/>
      <c r="K14" s="401"/>
    </row>
    <row r="15" spans="1:11" s="202" customFormat="1" ht="13.5" thickBot="1">
      <c r="D15" s="409"/>
      <c r="E15" s="399" t="str">
        <f>TSS_E!E71</f>
        <v>7 Customers connected to the HV network consuming &gt;750MWh pa</v>
      </c>
      <c r="F15" s="400"/>
      <c r="G15" s="400"/>
      <c r="H15" s="400"/>
      <c r="I15" s="400"/>
      <c r="J15" s="400"/>
      <c r="K15" s="401"/>
    </row>
    <row r="16" spans="1:11" s="202" customFormat="1" ht="56.65" customHeight="1">
      <c r="D16" s="406" t="s">
        <v>695</v>
      </c>
      <c r="E16" s="406"/>
      <c r="F16" s="406"/>
      <c r="G16" s="406"/>
      <c r="H16" s="406"/>
      <c r="I16" s="406"/>
      <c r="J16" s="406"/>
      <c r="K16" s="406"/>
    </row>
    <row r="17" spans="2:2" s="202" customFormat="1"/>
    <row r="18" spans="2:2" s="202" customFormat="1"/>
    <row r="19" spans="2:2" s="107" customFormat="1">
      <c r="B19" s="107" t="s">
        <v>696</v>
      </c>
    </row>
    <row r="34" spans="2:11" s="107" customFormat="1">
      <c r="B34" s="107" t="s">
        <v>697</v>
      </c>
    </row>
    <row r="35" spans="2:11" ht="13.5" thickBot="1"/>
    <row r="36" spans="2:11" ht="39" thickBot="1">
      <c r="D36" s="211" t="s">
        <v>312</v>
      </c>
      <c r="E36" s="212" t="s">
        <v>909</v>
      </c>
      <c r="F36" s="212" t="s">
        <v>698</v>
      </c>
      <c r="G36" s="212" t="s">
        <v>699</v>
      </c>
      <c r="H36" s="212" t="s">
        <v>379</v>
      </c>
      <c r="J36" s="202"/>
      <c r="K36" s="202"/>
    </row>
    <row r="37" spans="2:11" ht="13.5" thickBot="1">
      <c r="D37" s="213" t="s">
        <v>701</v>
      </c>
      <c r="E37" s="214" t="s">
        <v>314</v>
      </c>
      <c r="F37" s="214" t="s">
        <v>314</v>
      </c>
      <c r="G37" s="214"/>
      <c r="H37" s="214" t="s">
        <v>301</v>
      </c>
      <c r="J37" s="202"/>
      <c r="K37" s="202"/>
    </row>
    <row r="38" spans="2:11" ht="13.5" thickBot="1">
      <c r="D38" s="213" t="s">
        <v>702</v>
      </c>
      <c r="E38" s="214" t="s">
        <v>314</v>
      </c>
      <c r="F38" s="214" t="s">
        <v>314</v>
      </c>
      <c r="G38" s="214" t="s">
        <v>301</v>
      </c>
      <c r="H38" s="214" t="s">
        <v>301</v>
      </c>
      <c r="J38" s="202"/>
      <c r="K38" s="202"/>
    </row>
    <row r="39" spans="2:11" ht="13.5" thickBot="1">
      <c r="D39" s="213" t="s">
        <v>703</v>
      </c>
      <c r="E39" s="214" t="s">
        <v>314</v>
      </c>
      <c r="F39" s="214" t="s">
        <v>314</v>
      </c>
      <c r="G39" s="214" t="s">
        <v>314</v>
      </c>
      <c r="H39" s="214" t="s">
        <v>314</v>
      </c>
      <c r="J39" s="202"/>
      <c r="K39" s="202"/>
    </row>
    <row r="40" spans="2:11" ht="13.5" thickBot="1">
      <c r="D40" s="213" t="s">
        <v>704</v>
      </c>
      <c r="E40" s="214" t="s">
        <v>301</v>
      </c>
      <c r="F40" s="214" t="s">
        <v>314</v>
      </c>
      <c r="G40" s="214" t="s">
        <v>301</v>
      </c>
      <c r="H40" s="214" t="s">
        <v>301</v>
      </c>
      <c r="I40" s="274"/>
      <c r="J40" s="202"/>
      <c r="K40" s="202"/>
    </row>
    <row r="41" spans="2:11" ht="28.9" customHeight="1">
      <c r="D41" s="387" t="s">
        <v>700</v>
      </c>
      <c r="E41" s="387"/>
      <c r="F41" s="387"/>
      <c r="G41" s="387"/>
      <c r="H41" s="387"/>
      <c r="I41" s="275"/>
    </row>
    <row r="43" spans="2:11" s="202" customFormat="1"/>
    <row r="44" spans="2:11" s="107" customFormat="1">
      <c r="B44" s="107" t="s">
        <v>705</v>
      </c>
    </row>
    <row r="45" spans="2:11" ht="13.5" thickBot="1"/>
    <row r="46" spans="2:11" ht="39" thickBot="1">
      <c r="D46" s="211" t="s">
        <v>315</v>
      </c>
      <c r="E46" s="264" t="s">
        <v>909</v>
      </c>
      <c r="F46" s="212" t="s">
        <v>698</v>
      </c>
      <c r="G46" s="212" t="s">
        <v>313</v>
      </c>
      <c r="H46" s="212" t="s">
        <v>709</v>
      </c>
      <c r="J46" s="202"/>
    </row>
    <row r="47" spans="2:11" ht="13.5" thickBot="1">
      <c r="D47" s="213" t="s">
        <v>706</v>
      </c>
      <c r="E47" s="214" t="s">
        <v>314</v>
      </c>
      <c r="F47" s="214" t="s">
        <v>314</v>
      </c>
      <c r="G47" s="214" t="s">
        <v>314</v>
      </c>
      <c r="H47" s="214" t="s">
        <v>314</v>
      </c>
      <c r="J47" s="202"/>
    </row>
    <row r="48" spans="2:11" ht="13.5" thickBot="1">
      <c r="D48" s="213" t="s">
        <v>707</v>
      </c>
      <c r="E48" s="214" t="s">
        <v>314</v>
      </c>
      <c r="F48" s="214" t="s">
        <v>314</v>
      </c>
      <c r="G48" s="214" t="s">
        <v>314</v>
      </c>
      <c r="H48" s="214" t="s">
        <v>314</v>
      </c>
      <c r="I48" s="202"/>
      <c r="J48" s="202"/>
    </row>
    <row r="49" spans="1:10" ht="13.5" thickBot="1">
      <c r="D49" s="213" t="s">
        <v>708</v>
      </c>
      <c r="E49" s="214" t="s">
        <v>314</v>
      </c>
      <c r="F49" s="214" t="s">
        <v>314</v>
      </c>
      <c r="G49" s="214" t="s">
        <v>314</v>
      </c>
      <c r="H49" s="214" t="s">
        <v>314</v>
      </c>
      <c r="I49" s="202"/>
      <c r="J49" s="202"/>
    </row>
    <row r="50" spans="1:10" s="202" customFormat="1" ht="28.9" customHeight="1">
      <c r="D50" s="387" t="s">
        <v>700</v>
      </c>
      <c r="E50" s="387"/>
      <c r="F50" s="387"/>
      <c r="G50" s="387"/>
      <c r="H50" s="387"/>
    </row>
    <row r="51" spans="1:10" s="202" customFormat="1"/>
    <row r="52" spans="1:10" s="202" customFormat="1"/>
    <row r="53" spans="1:10" s="202" customFormat="1"/>
    <row r="54" spans="1:10" s="107" customFormat="1">
      <c r="B54" s="107" t="s">
        <v>710</v>
      </c>
    </row>
    <row r="55" spans="1:10" ht="13.5" thickBot="1"/>
    <row r="56" spans="1:10" ht="13.5" thickBot="1">
      <c r="A56" s="202"/>
      <c r="D56" s="411" t="s">
        <v>316</v>
      </c>
      <c r="E56" s="438" t="s">
        <v>307</v>
      </c>
      <c r="F56" s="439"/>
      <c r="G56" s="439"/>
    </row>
    <row r="57" spans="1:10" ht="26.25" thickBot="1">
      <c r="A57" s="202"/>
      <c r="D57" s="412"/>
      <c r="E57" s="216" t="s">
        <v>317</v>
      </c>
      <c r="F57" s="216" t="s">
        <v>318</v>
      </c>
      <c r="G57" s="216" t="s">
        <v>311</v>
      </c>
    </row>
    <row r="58" spans="1:10" ht="13.5" thickBot="1">
      <c r="A58" s="202"/>
      <c r="D58" s="213" t="s">
        <v>319</v>
      </c>
      <c r="E58" s="248">
        <f>[7]TSS!E10</f>
        <v>141246.95707224379</v>
      </c>
      <c r="F58" s="248">
        <f>[7]TSS!F10</f>
        <v>128988.51987180568</v>
      </c>
      <c r="G58" s="248">
        <f>[7]TSS!G10</f>
        <v>48213.595547988662</v>
      </c>
    </row>
    <row r="59" spans="1:10" ht="13.5" thickBot="1">
      <c r="D59" s="213" t="s">
        <v>970</v>
      </c>
      <c r="E59" s="248">
        <f>[7]TSS!E11</f>
        <v>116360.03574590232</v>
      </c>
      <c r="F59" s="248">
        <f>[7]TSS!F11</f>
        <v>19038.685905190574</v>
      </c>
      <c r="G59" s="248">
        <f>[7]TSS!G11</f>
        <v>16437.488352549135</v>
      </c>
    </row>
    <row r="60" spans="1:10" ht="13.5" thickBot="1">
      <c r="D60" s="213" t="s">
        <v>320</v>
      </c>
      <c r="E60" s="248">
        <f>[7]TSS!E12</f>
        <v>18621.739148640121</v>
      </c>
      <c r="F60" s="248">
        <f>[7]TSS!F12</f>
        <v>10229.977241735463</v>
      </c>
      <c r="G60" s="248">
        <f>[7]TSS!G12</f>
        <v>4933.92158454734</v>
      </c>
    </row>
    <row r="62" spans="1:10" s="202" customFormat="1">
      <c r="A62" s="70">
        <f>IF(SUM(D62:G62)&lt;&gt;0,1,0)</f>
        <v>0</v>
      </c>
      <c r="E62" s="124">
        <f>IF(ROUND(SUM([7]TSS!E$10:E$12)-SUM(E58:E60),4)&lt;&gt;0,1,0)</f>
        <v>0</v>
      </c>
      <c r="F62" s="124">
        <f>IF(ROUND(SUM([7]TSS!F$10:F$12)-SUM(F58:F60),4)&lt;&gt;0,1,0)</f>
        <v>0</v>
      </c>
      <c r="G62" s="124">
        <f>IF(ROUND(SUM([7]TSS!G$10:G$12)-SUM(G58:G60),4)&lt;&gt;0,1,0)</f>
        <v>0</v>
      </c>
    </row>
    <row r="63" spans="1:10" s="202" customFormat="1"/>
    <row r="64" spans="1:10" s="107" customFormat="1">
      <c r="B64" s="107" t="s">
        <v>711</v>
      </c>
    </row>
    <row r="65" spans="1:8" ht="13.5" thickBot="1"/>
    <row r="66" spans="1:8" ht="26.25" customHeight="1" thickBot="1">
      <c r="D66" s="215" t="s">
        <v>315</v>
      </c>
      <c r="E66" s="220" t="s">
        <v>753</v>
      </c>
      <c r="F66" s="202"/>
      <c r="G66" s="202"/>
    </row>
    <row r="67" spans="1:8" ht="13.5" thickBot="1">
      <c r="A67" s="202"/>
      <c r="D67" s="213" t="s">
        <v>321</v>
      </c>
      <c r="E67" s="247">
        <f>[7]TSS!E19</f>
        <v>20</v>
      </c>
      <c r="G67" s="202"/>
    </row>
    <row r="68" spans="1:8" ht="13.5" thickBot="1">
      <c r="D68" s="213" t="s">
        <v>310</v>
      </c>
      <c r="E68" s="247">
        <f>[7]TSS!E20</f>
        <v>20</v>
      </c>
      <c r="G68" s="202"/>
    </row>
    <row r="69" spans="1:8" ht="13.5" thickBot="1">
      <c r="D69" s="213" t="s">
        <v>311</v>
      </c>
      <c r="E69" s="247">
        <f>[7]TSS!E21</f>
        <v>9.5</v>
      </c>
      <c r="G69" s="202"/>
    </row>
    <row r="71" spans="1:8" s="202" customFormat="1">
      <c r="A71" s="70">
        <f>IF(SUM(D71:E71)&lt;&gt;0,1,0)</f>
        <v>0</v>
      </c>
      <c r="E71" s="124">
        <f>IF(ROUND(SUM([7]TSS!$E$19:$E$21)-SUM(E67:E69),4)&lt;&gt;0,1,0)</f>
        <v>0</v>
      </c>
    </row>
    <row r="72" spans="1:8" s="202" customFormat="1"/>
    <row r="73" spans="1:8" s="107" customFormat="1">
      <c r="B73" s="107" t="s">
        <v>723</v>
      </c>
    </row>
    <row r="74" spans="1:8" s="202" customFormat="1" ht="13.5" thickBot="1"/>
    <row r="75" spans="1:8" s="202" customFormat="1" ht="26.25" thickBot="1">
      <c r="D75" s="359" t="s">
        <v>315</v>
      </c>
      <c r="E75" s="385" t="s">
        <v>712</v>
      </c>
      <c r="F75" s="134" t="s">
        <v>713</v>
      </c>
      <c r="G75" s="428" t="s">
        <v>984</v>
      </c>
      <c r="H75" s="429"/>
    </row>
    <row r="76" spans="1:8" s="202" customFormat="1" ht="13.5" thickBot="1">
      <c r="D76" s="437"/>
      <c r="E76" s="386"/>
      <c r="F76" s="430" t="s">
        <v>328</v>
      </c>
      <c r="G76" s="431"/>
      <c r="H76" s="217" t="s">
        <v>714</v>
      </c>
    </row>
    <row r="77" spans="1:8" s="202" customFormat="1" ht="13.5" thickBot="1">
      <c r="D77" s="360"/>
      <c r="E77" s="218" t="s">
        <v>323</v>
      </c>
      <c r="F77" s="428" t="s">
        <v>715</v>
      </c>
      <c r="G77" s="436"/>
      <c r="H77" s="217" t="s">
        <v>716</v>
      </c>
    </row>
    <row r="78" spans="1:8" s="202" customFormat="1" ht="13.5" thickBot="1">
      <c r="D78" s="213" t="s">
        <v>717</v>
      </c>
      <c r="E78" s="245">
        <f>[7]TSS!E30</f>
        <v>0</v>
      </c>
      <c r="F78" s="245">
        <f>[7]TSS!F30</f>
        <v>3.0173773650770266</v>
      </c>
      <c r="G78" s="245">
        <f>[7]TSS!G30</f>
        <v>0</v>
      </c>
      <c r="H78" s="245">
        <f>[7]TSS!H30</f>
        <v>0</v>
      </c>
    </row>
    <row r="79" spans="1:8" s="202" customFormat="1" ht="13.5" thickBot="1">
      <c r="D79" s="213" t="s">
        <v>718</v>
      </c>
      <c r="E79" s="245">
        <f>[7]TSS!E31</f>
        <v>0</v>
      </c>
      <c r="F79" s="245">
        <f>[7]TSS!F31</f>
        <v>3.0836933511226752</v>
      </c>
      <c r="G79" s="245">
        <f>[7]TSS!G31</f>
        <v>0</v>
      </c>
      <c r="H79" s="245">
        <f>[7]TSS!H31</f>
        <v>0</v>
      </c>
    </row>
    <row r="80" spans="1:8" s="202" customFormat="1" ht="13.5" thickBot="1">
      <c r="D80" s="213" t="s">
        <v>290</v>
      </c>
      <c r="E80" s="245">
        <f>[7]TSS!E32</f>
        <v>0</v>
      </c>
      <c r="F80" s="245">
        <f>[7]TSS!F32</f>
        <v>3.1179566105795939</v>
      </c>
      <c r="G80" s="245">
        <f>[7]TSS!G32</f>
        <v>0</v>
      </c>
      <c r="H80" s="245">
        <f>[7]TSS!H32</f>
        <v>0</v>
      </c>
    </row>
    <row r="81" spans="1:18" s="202" customFormat="1" ht="13.5" thickBot="1">
      <c r="D81" s="213" t="s">
        <v>719</v>
      </c>
      <c r="E81" s="245">
        <f>[7]TSS!E33</f>
        <v>0</v>
      </c>
      <c r="F81" s="245">
        <f>[7]TSS!F33</f>
        <v>0</v>
      </c>
      <c r="G81" s="245">
        <f>[7]TSS!G33</f>
        <v>0</v>
      </c>
      <c r="H81" s="245">
        <f>[7]TSS!H33</f>
        <v>9.2182387191785704</v>
      </c>
    </row>
    <row r="82" spans="1:18" s="202" customFormat="1" ht="13.5" thickBot="1">
      <c r="D82" s="213" t="s">
        <v>720</v>
      </c>
      <c r="E82" s="245">
        <f>[7]TSS!E34</f>
        <v>0</v>
      </c>
      <c r="F82" s="245">
        <f>[7]TSS!F34</f>
        <v>0</v>
      </c>
      <c r="G82" s="245">
        <f>[7]TSS!G34</f>
        <v>0</v>
      </c>
      <c r="H82" s="245">
        <f>[7]TSS!H34</f>
        <v>8.2708086285963276</v>
      </c>
    </row>
    <row r="83" spans="1:18" s="202" customFormat="1" ht="13.5" thickBot="1">
      <c r="D83" s="213" t="s">
        <v>721</v>
      </c>
      <c r="E83" s="245">
        <f>[7]TSS!E35</f>
        <v>0</v>
      </c>
      <c r="F83" s="245">
        <f>[7]TSS!F35</f>
        <v>0</v>
      </c>
      <c r="G83" s="245">
        <f>[7]TSS!G35</f>
        <v>0</v>
      </c>
      <c r="H83" s="245">
        <f>[7]TSS!H35</f>
        <v>17.412228691781742</v>
      </c>
    </row>
    <row r="84" spans="1:18" s="202" customFormat="1" ht="13.5" thickBot="1">
      <c r="D84" s="213" t="s">
        <v>722</v>
      </c>
      <c r="E84" s="245">
        <f>[7]TSS!E36</f>
        <v>0</v>
      </c>
      <c r="F84" s="245">
        <f>[7]TSS!F36</f>
        <v>0</v>
      </c>
      <c r="G84" s="245">
        <f>[7]TSS!G36</f>
        <v>0</v>
      </c>
      <c r="H84" s="245">
        <f>[7]TSS!H36</f>
        <v>8.2708086285963276</v>
      </c>
    </row>
    <row r="85" spans="1:18" s="202" customFormat="1"/>
    <row r="86" spans="1:18" s="202" customFormat="1">
      <c r="A86" s="70">
        <f>IF(SUM(D86:H86)&lt;&gt;0,1,0)</f>
        <v>0</v>
      </c>
      <c r="E86" s="124">
        <f>IF(ROUND(SUM([7]TSS!E$30:E$36)-SUM(E78:E84),4)&lt;&gt;0,1,0)</f>
        <v>0</v>
      </c>
      <c r="F86" s="124">
        <f>IF(ROUND(SUM([7]TSS!F$30:F$36)-SUM(F78:F84),4)&lt;&gt;0,1,0)</f>
        <v>0</v>
      </c>
      <c r="G86" s="124">
        <f>IF(ROUND(SUM([7]TSS!G$30:G$36)-SUM(G78:G84),4)&lt;&gt;0,1,0)</f>
        <v>0</v>
      </c>
      <c r="H86" s="124">
        <f>IF(ROUND(SUM([7]TSS!H$30:H$36)-SUM(H78:H84),4)&lt;&gt;0,1,0)</f>
        <v>0</v>
      </c>
    </row>
    <row r="87" spans="1:18" s="202" customFormat="1"/>
    <row r="88" spans="1:18" s="107" customFormat="1">
      <c r="B88" s="107" t="s">
        <v>724</v>
      </c>
    </row>
    <row r="89" spans="1:18" s="202" customFormat="1"/>
    <row r="90" spans="1:18" s="202" customFormat="1" ht="38.25">
      <c r="P90" s="278" t="s">
        <v>315</v>
      </c>
      <c r="Q90" s="278" t="s">
        <v>913</v>
      </c>
      <c r="R90" s="278" t="s">
        <v>912</v>
      </c>
    </row>
    <row r="91" spans="1:18" s="202" customFormat="1">
      <c r="P91" s="435" t="s">
        <v>908</v>
      </c>
      <c r="Q91" s="276" t="s">
        <v>909</v>
      </c>
      <c r="R91" s="280">
        <f>[7]TSS!R43</f>
        <v>0.14598531149099872</v>
      </c>
    </row>
    <row r="92" spans="1:18" s="202" customFormat="1">
      <c r="P92" s="435"/>
      <c r="Q92" s="276" t="s">
        <v>328</v>
      </c>
      <c r="R92" s="280">
        <f>[7]TSS!R44</f>
        <v>0.14733048920585204</v>
      </c>
    </row>
    <row r="93" spans="1:18" s="202" customFormat="1">
      <c r="P93" s="435" t="s">
        <v>910</v>
      </c>
      <c r="Q93" s="276" t="s">
        <v>909</v>
      </c>
      <c r="R93" s="280">
        <f>[7]TSS!R45</f>
        <v>4.9112491469734738E-2</v>
      </c>
    </row>
    <row r="94" spans="1:18" s="202" customFormat="1">
      <c r="P94" s="435"/>
      <c r="Q94" s="276" t="s">
        <v>328</v>
      </c>
      <c r="R94" s="280">
        <f>[7]TSS!R46</f>
        <v>0.18501709533453542</v>
      </c>
    </row>
    <row r="95" spans="1:18" s="202" customFormat="1">
      <c r="P95" s="277" t="s">
        <v>911</v>
      </c>
      <c r="Q95" s="276" t="s">
        <v>328</v>
      </c>
      <c r="R95" s="280">
        <f>[7]TSS!R47</f>
        <v>4.0601477365752566E-3</v>
      </c>
    </row>
    <row r="96" spans="1:18" s="202" customFormat="1">
      <c r="P96" s="435" t="s">
        <v>719</v>
      </c>
      <c r="Q96" s="276" t="s">
        <v>909</v>
      </c>
      <c r="R96" s="280">
        <f>[7]TSS!R48</f>
        <v>7.2220404799630739E-2</v>
      </c>
    </row>
    <row r="97" spans="2:18" s="202" customFormat="1">
      <c r="P97" s="435"/>
      <c r="Q97" s="276" t="s">
        <v>328</v>
      </c>
      <c r="R97" s="280">
        <f>[7]TSS!R49</f>
        <v>8.2809059900767285E-2</v>
      </c>
    </row>
    <row r="98" spans="2:18" s="202" customFormat="1">
      <c r="P98" s="435"/>
      <c r="Q98" s="276" t="s">
        <v>714</v>
      </c>
      <c r="R98" s="280">
        <f>[7]TSS!R50</f>
        <v>0.15111854139408809</v>
      </c>
    </row>
    <row r="99" spans="2:18" s="202" customFormat="1">
      <c r="P99" s="432" t="s">
        <v>720</v>
      </c>
      <c r="Q99" s="276" t="s">
        <v>909</v>
      </c>
      <c r="R99" s="280">
        <f>[7]TSS!R51</f>
        <v>0</v>
      </c>
    </row>
    <row r="100" spans="2:18" s="202" customFormat="1">
      <c r="P100" s="432"/>
      <c r="Q100" s="276" t="s">
        <v>328</v>
      </c>
      <c r="R100" s="280">
        <f>[7]TSS!R52</f>
        <v>0</v>
      </c>
    </row>
    <row r="101" spans="2:18" s="202" customFormat="1">
      <c r="P101" s="432"/>
      <c r="Q101" s="276" t="s">
        <v>714</v>
      </c>
      <c r="R101" s="280">
        <f>[7]TSS!R53</f>
        <v>2.2168731504375037E-5</v>
      </c>
    </row>
    <row r="102" spans="2:18" s="202" customFormat="1">
      <c r="P102" s="432" t="s">
        <v>721</v>
      </c>
      <c r="Q102" s="276" t="s">
        <v>909</v>
      </c>
      <c r="R102" s="280">
        <f>[7]TSS!R54</f>
        <v>4.5257119365607737E-2</v>
      </c>
    </row>
    <row r="103" spans="2:18" s="202" customFormat="1">
      <c r="P103" s="432"/>
      <c r="Q103" s="276" t="s">
        <v>328</v>
      </c>
      <c r="R103" s="280">
        <f>[7]TSS!R55</f>
        <v>6.6250032889451083E-2</v>
      </c>
    </row>
    <row r="104" spans="2:18" s="202" customFormat="1">
      <c r="P104" s="432"/>
      <c r="Q104" s="276" t="s">
        <v>714</v>
      </c>
      <c r="R104" s="280">
        <f>[7]TSS!R56</f>
        <v>-4.6694892187304791E-2</v>
      </c>
    </row>
    <row r="105" spans="2:18" s="202" customFormat="1">
      <c r="P105" s="432" t="s">
        <v>722</v>
      </c>
      <c r="Q105" s="276" t="s">
        <v>909</v>
      </c>
      <c r="R105" s="280">
        <f>[7]TSS!R57</f>
        <v>9.7714234993925789E-3</v>
      </c>
    </row>
    <row r="106" spans="2:18" s="202" customFormat="1">
      <c r="P106" s="432"/>
      <c r="Q106" s="276" t="s">
        <v>328</v>
      </c>
      <c r="R106" s="280">
        <f>[7]TSS!R58</f>
        <v>8.7747230057689321E-2</v>
      </c>
    </row>
    <row r="107" spans="2:18" s="202" customFormat="1">
      <c r="P107" s="432"/>
      <c r="Q107" s="276" t="s">
        <v>714</v>
      </c>
      <c r="R107" s="280">
        <f>[7]TSS!R59</f>
        <v>-6.6236885226228456E-6</v>
      </c>
    </row>
    <row r="108" spans="2:18" s="202" customFormat="1">
      <c r="P108" s="433" t="s">
        <v>112</v>
      </c>
      <c r="Q108" s="434"/>
      <c r="R108" s="279">
        <f>SUM(R91:R107)</f>
        <v>0.99999999999999989</v>
      </c>
    </row>
    <row r="109" spans="2:18" s="202" customFormat="1"/>
    <row r="110" spans="2:18" s="202" customFormat="1"/>
    <row r="111" spans="2:18" s="107" customFormat="1">
      <c r="B111" s="107" t="s">
        <v>725</v>
      </c>
    </row>
    <row r="112" spans="2:18" s="202" customFormat="1"/>
    <row r="113" s="202" customFormat="1"/>
    <row r="114" s="202" customFormat="1"/>
    <row r="115" s="202" customFormat="1"/>
    <row r="116" s="202" customFormat="1"/>
    <row r="117" s="202" customFormat="1"/>
    <row r="118" s="202" customFormat="1"/>
    <row r="119" s="202" customFormat="1"/>
    <row r="120" s="202" customFormat="1"/>
    <row r="121" s="202" customFormat="1"/>
    <row r="122" s="202" customFormat="1"/>
    <row r="123" s="202" customFormat="1"/>
    <row r="124" s="202" customFormat="1"/>
    <row r="125" s="202" customFormat="1"/>
    <row r="126" s="202" customFormat="1"/>
    <row r="127" s="202" customFormat="1"/>
    <row r="128" s="202" customFormat="1"/>
    <row r="129" spans="1:10" s="202" customFormat="1"/>
    <row r="130" spans="1:10" s="202" customFormat="1"/>
    <row r="131" spans="1:10" s="202" customFormat="1"/>
    <row r="132" spans="1:10" s="202" customFormat="1"/>
    <row r="133" spans="1:10" s="107" customFormat="1">
      <c r="B133" s="107" t="s">
        <v>726</v>
      </c>
    </row>
    <row r="134" spans="1:10" s="202" customFormat="1" ht="13.5" thickBot="1"/>
    <row r="135" spans="1:10" ht="25.15" customHeight="1" thickBot="1">
      <c r="A135" s="202"/>
      <c r="D135" s="425" t="s">
        <v>293</v>
      </c>
      <c r="E135" s="427" t="s">
        <v>378</v>
      </c>
      <c r="F135" s="402">
        <v>0</v>
      </c>
      <c r="G135" s="427" t="s">
        <v>294</v>
      </c>
      <c r="H135" s="402">
        <v>0</v>
      </c>
      <c r="I135" s="202"/>
      <c r="J135" s="202"/>
    </row>
    <row r="136" spans="1:10" ht="13.5" thickBot="1">
      <c r="A136" s="202"/>
      <c r="D136" s="426">
        <v>0</v>
      </c>
      <c r="E136" s="222" t="s">
        <v>295</v>
      </c>
      <c r="F136" s="222" t="s">
        <v>198</v>
      </c>
      <c r="G136" s="222" t="s">
        <v>209</v>
      </c>
      <c r="H136" s="222" t="s">
        <v>265</v>
      </c>
      <c r="I136" s="202"/>
      <c r="J136" s="202"/>
    </row>
    <row r="137" spans="1:10" ht="26.25" thickBot="1">
      <c r="D137" s="223" t="str">
        <f>[7]TSS!D89</f>
        <v>Small Residential - average energy - Accumulation Meter (8500 kWh pa)</v>
      </c>
      <c r="E137" s="246">
        <f>[7]TSS!E89</f>
        <v>1093.39635</v>
      </c>
      <c r="F137" s="246">
        <f>[7]TSS!F89</f>
        <v>874.75325264873788</v>
      </c>
      <c r="G137" s="195">
        <f>F137-E137</f>
        <v>-218.6430973512621</v>
      </c>
      <c r="H137" s="197">
        <f>G137/E137</f>
        <v>-0.19996691716710241</v>
      </c>
      <c r="I137" s="202"/>
      <c r="J137" s="202"/>
    </row>
    <row r="138" spans="1:10" ht="26.25" thickBot="1">
      <c r="D138" s="223" t="str">
        <f>[7]TSS!D90</f>
        <v>Small Residential - average energy - Smart Meter (8500 kWh pa)</v>
      </c>
      <c r="E138" s="246">
        <f>[7]TSS!E90</f>
        <v>1093.39635</v>
      </c>
      <c r="F138" s="246">
        <f>[7]TSS!F90</f>
        <v>1022.0740229603402</v>
      </c>
      <c r="G138" s="195">
        <f t="shared" ref="G138:G144" si="0">F138-E138</f>
        <v>-71.32232703965974</v>
      </c>
      <c r="H138" s="197">
        <f t="shared" ref="H138:H144" si="1">G138/E138</f>
        <v>-6.5230076028385986E-2</v>
      </c>
      <c r="I138" s="202"/>
      <c r="J138" s="202"/>
    </row>
    <row r="139" spans="1:10" ht="26.25" thickBot="1">
      <c r="D139" s="223" t="str">
        <f>[7]TSS!D91</f>
        <v>Large Residential Accumulation Meter (15,000 kWh pa)</v>
      </c>
      <c r="E139" s="246">
        <f>[7]TSS!E91</f>
        <v>1807.5513500000002</v>
      </c>
      <c r="F139" s="246">
        <f>[7]TSS!F91</f>
        <v>1318.283567832874</v>
      </c>
      <c r="G139" s="195">
        <f t="shared" si="0"/>
        <v>-489.26778216712614</v>
      </c>
      <c r="H139" s="197">
        <f t="shared" si="1"/>
        <v>-0.27067987980929342</v>
      </c>
      <c r="I139" s="202"/>
      <c r="J139" s="202"/>
    </row>
    <row r="140" spans="1:10" ht="26.25" thickBot="1">
      <c r="D140" s="223" t="str">
        <f>[7]TSS!D92</f>
        <v>Large Residential Smart Meter (15,000 kWh pa)</v>
      </c>
      <c r="E140" s="246">
        <f>[7]TSS!E92</f>
        <v>1807.5513500000002</v>
      </c>
      <c r="F140" s="246">
        <f>[7]TSS!F92</f>
        <v>1380.199515441584</v>
      </c>
      <c r="G140" s="195">
        <f t="shared" si="0"/>
        <v>-427.35183455841616</v>
      </c>
      <c r="H140" s="197">
        <f t="shared" si="1"/>
        <v>-0.23642583352247012</v>
      </c>
      <c r="I140" s="202"/>
      <c r="J140" s="202"/>
    </row>
    <row r="141" spans="1:10" ht="26.25" thickBot="1">
      <c r="D141" s="223" t="str">
        <f>[7]TSS!D93</f>
        <v>Non-Residential Accumulation Meter (30,000 kWh pa)</v>
      </c>
      <c r="E141" s="246">
        <f>[7]TSS!E93</f>
        <v>3407.0146999999997</v>
      </c>
      <c r="F141" s="246">
        <f>[7]TSS!F93</f>
        <v>3424.7560712540985</v>
      </c>
      <c r="G141" s="195">
        <f t="shared" si="0"/>
        <v>17.741371254098794</v>
      </c>
      <c r="H141" s="197">
        <f t="shared" si="1"/>
        <v>5.2073069288778809E-3</v>
      </c>
      <c r="I141" s="202"/>
      <c r="J141" s="202"/>
    </row>
    <row r="142" spans="1:10" ht="26.25" thickBot="1">
      <c r="D142" s="223" t="str">
        <f>[7]TSS!D94</f>
        <v>Smart Meter (30,000 kWh pa) (non-residential)</v>
      </c>
      <c r="E142" s="246">
        <f>[7]TSS!E94</f>
        <v>3407.0146999999997</v>
      </c>
      <c r="F142" s="246">
        <f>[7]TSS!F94</f>
        <v>2342.0741703170925</v>
      </c>
      <c r="G142" s="195">
        <f t="shared" si="0"/>
        <v>-1064.9405296829073</v>
      </c>
      <c r="H142" s="197">
        <f t="shared" si="1"/>
        <v>-0.31257291894951533</v>
      </c>
      <c r="I142" s="202"/>
      <c r="J142" s="202"/>
    </row>
    <row r="143" spans="1:10" ht="13.5" thickBot="1">
      <c r="D143" s="223" t="str">
        <f>[7]TSS!D95</f>
        <v>Industrial (1,000,000 kWh pa - LV)</v>
      </c>
      <c r="E143" s="246">
        <f>[7]TSS!E95</f>
        <v>90546.677560000011</v>
      </c>
      <c r="F143" s="246">
        <f>[7]TSS!F95</f>
        <v>92579.408631049664</v>
      </c>
      <c r="G143" s="195">
        <f t="shared" si="0"/>
        <v>2032.7310710496531</v>
      </c>
      <c r="H143" s="197">
        <f t="shared" si="1"/>
        <v>2.244953791598461E-2</v>
      </c>
      <c r="I143" s="202"/>
      <c r="J143" s="202"/>
    </row>
    <row r="144" spans="1:10" ht="26.25" thickBot="1">
      <c r="D144" s="223" t="str">
        <f>[7]TSS!D96</f>
        <v>Large Industrial (6,000,000 kWh pa - HV)</v>
      </c>
      <c r="E144" s="246">
        <f>[7]TSS!E96</f>
        <v>290369.31008000002</v>
      </c>
      <c r="F144" s="246">
        <f>[7]TSS!F96</f>
        <v>271783.36093104962</v>
      </c>
      <c r="G144" s="195">
        <f t="shared" si="0"/>
        <v>-18585.9491489504</v>
      </c>
      <c r="H144" s="197">
        <f t="shared" si="1"/>
        <v>-6.4007966764220922E-2</v>
      </c>
      <c r="I144" s="202"/>
      <c r="J144" s="202"/>
    </row>
    <row r="145" spans="1:10">
      <c r="D145" s="122" t="str">
        <f>TSS_E!D245</f>
        <v>* Includes ACS Metering</v>
      </c>
    </row>
    <row r="146" spans="1:10" s="202" customFormat="1"/>
    <row r="147" spans="1:10" ht="15.75">
      <c r="A147" s="70">
        <f>IF(SUM(D147:H147)&lt;&gt;0,1,0)</f>
        <v>0</v>
      </c>
      <c r="C147" s="125"/>
      <c r="D147" s="244" t="s">
        <v>351</v>
      </c>
      <c r="E147" s="124">
        <f>IF(ROUND(SUM('13'!E10:E17)-SUM(E137:E144),4)&lt;&gt;0,1,0)</f>
        <v>0</v>
      </c>
      <c r="F147" s="124">
        <f>IF(ROUND(SUM('13'!F10:F17)-SUM(F137:F144),4)&lt;&gt;0,1,0)</f>
        <v>0</v>
      </c>
      <c r="G147" s="124">
        <f>IF(ROUND(SUM('13'!G10:G17)-SUM(G137:G144),4)&lt;&gt;0,1,0)</f>
        <v>0</v>
      </c>
      <c r="H147" s="124">
        <f>IF(ROUND(SUM('13'!H10:H17)-SUM(H137:H144),4)&lt;&gt;0,1,0)</f>
        <v>0</v>
      </c>
      <c r="I147" s="202"/>
      <c r="J147" s="202"/>
    </row>
    <row r="148" spans="1:10" ht="13.5" customHeight="1"/>
    <row r="149" spans="1:10" s="107" customFormat="1">
      <c r="B149" s="107" t="s">
        <v>733</v>
      </c>
    </row>
    <row r="150" spans="1:10" ht="13.5" thickBot="1"/>
    <row r="151" spans="1:10" ht="39" thickBot="1">
      <c r="D151" s="224" t="s">
        <v>264</v>
      </c>
      <c r="E151" s="225" t="s">
        <v>256</v>
      </c>
      <c r="F151" s="225" t="s">
        <v>322</v>
      </c>
      <c r="G151" s="212" t="s">
        <v>354</v>
      </c>
    </row>
    <row r="152" spans="1:10" ht="13.5" thickBot="1">
      <c r="D152" s="231" t="str">
        <f>[8]Output_PTC!D28</f>
        <v>Connections Services</v>
      </c>
      <c r="E152" s="227"/>
      <c r="F152" s="227"/>
      <c r="G152" s="228"/>
      <c r="H152" s="202"/>
    </row>
    <row r="153" spans="1:10" ht="13.5" thickBot="1">
      <c r="D153" s="232" t="str">
        <f>[8]Output_PTC!D29</f>
        <v>Provision of 3 phase service</v>
      </c>
      <c r="E153" s="227"/>
      <c r="F153" s="227" t="str">
        <f>[8]Output_PTC!E29</f>
        <v>$/request</v>
      </c>
      <c r="G153" s="228">
        <f>[8]Output_PTC!F29</f>
        <v>1390.4000159128325</v>
      </c>
      <c r="H153" s="202"/>
    </row>
    <row r="154" spans="1:10" s="202" customFormat="1" ht="26.25" thickBot="1">
      <c r="D154" s="355" t="str">
        <f>[8]Output_PTC!D30</f>
        <v>Standard temporary builder’s connection</v>
      </c>
      <c r="E154" s="227"/>
      <c r="F154" s="227" t="str">
        <f>[8]Output_PTC!E30</f>
        <v>$/request</v>
      </c>
      <c r="G154" s="228">
        <f>[8]Output_PTC!F30</f>
        <v>652.75619474848133</v>
      </c>
    </row>
    <row r="155" spans="1:10" ht="13.5" thickBot="1">
      <c r="D155" s="232" t="str">
        <f>[8]Output_PTC!D31</f>
        <v>Class 1 &amp; 2 PV service</v>
      </c>
      <c r="E155" s="227"/>
      <c r="F155" s="227" t="str">
        <f>[8]Output_PTC!E31</f>
        <v>$/request</v>
      </c>
      <c r="G155" s="228">
        <f>[8]Output_PTC!F31</f>
        <v>86.534768142691433</v>
      </c>
      <c r="H155" s="202"/>
    </row>
    <row r="156" spans="1:10" s="202" customFormat="1" ht="13.5" thickBot="1">
      <c r="D156" s="351" t="str">
        <f>[8]Output_PTC!D32</f>
        <v>Class 3 PV Assessment</v>
      </c>
      <c r="E156" s="227"/>
      <c r="F156" s="227" t="str">
        <f>[8]Output_PTC!E32</f>
        <v>$/request</v>
      </c>
      <c r="G156" s="228">
        <f>[8]Output_PTC!F32</f>
        <v>1178.9370581493492</v>
      </c>
    </row>
    <row r="157" spans="1:10" ht="13.5" thickBot="1">
      <c r="D157" s="231" t="str">
        <f>[8]Output_PTC!D33</f>
        <v>De-energisation / Re-energisation</v>
      </c>
      <c r="E157" s="227"/>
      <c r="F157" s="227"/>
      <c r="G157" s="228"/>
      <c r="H157" s="202"/>
    </row>
    <row r="158" spans="1:10" s="202" customFormat="1" ht="26.25" thickBot="1">
      <c r="D158" s="355" t="str">
        <f>[8]Output_PTC!D34</f>
        <v>Temporary disconnection and reconnection - no dismantling</v>
      </c>
      <c r="E158" s="227"/>
      <c r="F158" s="227" t="str">
        <f>[8]Output_PTC!E34</f>
        <v>$/request</v>
      </c>
      <c r="G158" s="228">
        <f>[8]Output_PTC!F34</f>
        <v>283.93428416630593</v>
      </c>
    </row>
    <row r="159" spans="1:10" s="202" customFormat="1" ht="26.25" thickBot="1">
      <c r="D159" s="351" t="str">
        <f>[8]Output_PTC!D35</f>
        <v>Temporary disconnection and reconnection - physical dismantling</v>
      </c>
      <c r="E159" s="227"/>
      <c r="F159" s="227" t="str">
        <f>[8]Output_PTC!E35</f>
        <v>$/request</v>
      </c>
      <c r="G159" s="228">
        <f>[8]Output_PTC!F35</f>
        <v>731.78946130180475</v>
      </c>
    </row>
    <row r="160" spans="1:10" s="202" customFormat="1" ht="13.5" thickBot="1">
      <c r="D160" s="351" t="str">
        <f>[8]Output_PTC!D36</f>
        <v>Complex Disconnection</v>
      </c>
      <c r="E160" s="227"/>
      <c r="F160" s="227" t="str">
        <f>[8]Output_PTC!E36</f>
        <v>$/request</v>
      </c>
      <c r="G160" s="228">
        <f>[8]Output_PTC!F36</f>
        <v>310.27870635074703</v>
      </c>
    </row>
    <row r="161" spans="4:8" s="202" customFormat="1" ht="13.5" thickBot="1">
      <c r="D161" s="351" t="str">
        <f>[8]Output_PTC!D37</f>
        <v>Disconnection (and Final Read)</v>
      </c>
      <c r="E161" s="227"/>
      <c r="F161" s="227" t="str">
        <f>[8]Output_PTC!E37</f>
        <v>$/request</v>
      </c>
      <c r="G161" s="228">
        <f>[8]Output_PTC!F37</f>
        <v>66.488944262689813</v>
      </c>
    </row>
    <row r="162" spans="4:8" s="202" customFormat="1" ht="13.5" thickBot="1">
      <c r="D162" s="351" t="str">
        <f>[8]Output_PTC!D38</f>
        <v>Reconnection</v>
      </c>
      <c r="E162" s="227"/>
      <c r="F162" s="227" t="str">
        <f>[8]Output_PTC!E38</f>
        <v>$/request</v>
      </c>
      <c r="G162" s="228">
        <f>[8]Output_PTC!F38</f>
        <v>66.488944262689827</v>
      </c>
    </row>
    <row r="163" spans="4:8" s="202" customFormat="1" ht="13.5" thickBot="1">
      <c r="D163" s="351" t="str">
        <f>[8]Output_PTC!D39</f>
        <v>Reconnection - After Hours</v>
      </c>
      <c r="E163" s="227"/>
      <c r="F163" s="227" t="str">
        <f>[8]Output_PTC!E39</f>
        <v>$/request</v>
      </c>
      <c r="G163" s="228">
        <f>[8]Output_PTC!F39</f>
        <v>123.49521163148293</v>
      </c>
    </row>
    <row r="164" spans="4:8" ht="13.5" thickBot="1">
      <c r="D164" s="231" t="str">
        <f>[8]Output_PTC!D40</f>
        <v>Other</v>
      </c>
      <c r="E164" s="227"/>
      <c r="F164" s="227"/>
      <c r="G164" s="228"/>
      <c r="H164" s="202"/>
    </row>
    <row r="165" spans="4:8" s="202" customFormat="1" ht="13.5" thickBot="1">
      <c r="D165" s="351" t="str">
        <f>[8]Output_PTC!D41</f>
        <v>Wasted visit fee</v>
      </c>
      <c r="E165" s="227"/>
      <c r="F165" s="227" t="str">
        <f>[8]Output_PTC!E41</f>
        <v>$/request</v>
      </c>
      <c r="G165" s="228">
        <f>[8]Output_PTC!F41</f>
        <v>152.21217324410031</v>
      </c>
    </row>
    <row r="166" spans="4:8" s="202" customFormat="1" ht="26.25" thickBot="1">
      <c r="D166" s="355" t="str">
        <f>[8]Output_PTC!D42</f>
        <v>After Hours - non reconnections - uplift 1.23 x business hours charge</v>
      </c>
      <c r="E166" s="227"/>
      <c r="F166" s="227" t="str">
        <f>[8]Output_PTC!E42</f>
        <v>$/request</v>
      </c>
      <c r="G166" s="228" t="str">
        <f>[8]Output_PTC!F42</f>
        <v>1.23x</v>
      </c>
    </row>
    <row r="167" spans="4:8" ht="13.5" thickBot="1">
      <c r="D167" s="231" t="str">
        <f>[8]Output_PTC!D43</f>
        <v>Non Standard Data Services</v>
      </c>
      <c r="E167" s="227"/>
      <c r="F167" s="227"/>
      <c r="G167" s="228"/>
      <c r="H167" s="202"/>
    </row>
    <row r="168" spans="4:8" ht="13.5" thickBot="1">
      <c r="D168" s="232" t="str">
        <f>[8]Output_PTC!D44</f>
        <v>Historical data requests</v>
      </c>
      <c r="E168" s="227"/>
      <c r="F168" s="227" t="str">
        <f>[8]Output_PTC!E44</f>
        <v>$/request</v>
      </c>
      <c r="G168" s="228">
        <f>[8]Output_PTC!F44</f>
        <v>195.66320767513994</v>
      </c>
      <c r="H168" s="202"/>
    </row>
    <row r="169" spans="4:8" ht="13.5" thickBot="1">
      <c r="D169" s="232" t="str">
        <f>[8]Output_PTC!D45</f>
        <v>Standing data requests</v>
      </c>
      <c r="E169" s="227"/>
      <c r="F169" s="227" t="str">
        <f>[8]Output_PTC!E45</f>
        <v>$/request</v>
      </c>
      <c r="G169" s="228">
        <f>[8]Output_PTC!F45</f>
        <v>43.267384071345717</v>
      </c>
      <c r="H169" s="202"/>
    </row>
    <row r="170" spans="4:8" ht="13.5" thickBot="1">
      <c r="D170" s="232" t="str">
        <f>[8]Output_PTC!D46</f>
        <v>Customer transfers</v>
      </c>
      <c r="E170" s="227"/>
      <c r="F170" s="227" t="str">
        <f>[8]Output_PTC!E46</f>
        <v>$/request</v>
      </c>
      <c r="G170" s="228">
        <f>[8]Output_PTC!F46</f>
        <v>173.06953628538287</v>
      </c>
      <c r="H170" s="202"/>
    </row>
    <row r="171" spans="4:8" ht="13.5" thickBot="1">
      <c r="D171" s="232" t="str">
        <f>[8]Output_PTC!D47</f>
        <v>Network tariff change request</v>
      </c>
      <c r="E171" s="227"/>
      <c r="F171" s="227" t="str">
        <f>[8]Output_PTC!E47</f>
        <v>$/request</v>
      </c>
      <c r="G171" s="228">
        <f>[8]Output_PTC!F47</f>
        <v>43.267384071345717</v>
      </c>
      <c r="H171" s="202"/>
    </row>
    <row r="172" spans="4:8" ht="13.5" thickBot="1">
      <c r="D172" s="231" t="str">
        <f>[8]Output_PTC!D48</f>
        <v>Miscellaneous services</v>
      </c>
      <c r="E172" s="227"/>
      <c r="F172" s="227"/>
      <c r="G172" s="228"/>
      <c r="H172" s="202"/>
    </row>
    <row r="173" spans="4:8" ht="13.5" thickBot="1">
      <c r="D173" s="232" t="str">
        <f>[8]Output_PTC!D49</f>
        <v xml:space="preserve">Installation of Minor Apparatus </v>
      </c>
      <c r="E173" s="227"/>
      <c r="F173" s="227" t="str">
        <f>[8]Output_PTC!E49</f>
        <v>$/request</v>
      </c>
      <c r="G173" s="228">
        <f>[8]Output_PTC!F49</f>
        <v>619.82566701792996</v>
      </c>
      <c r="H173" s="202"/>
    </row>
    <row r="174" spans="4:8" s="202" customFormat="1" ht="38.450000000000003" customHeight="1">
      <c r="D174" s="387" t="s">
        <v>971</v>
      </c>
      <c r="E174" s="387"/>
      <c r="F174" s="387"/>
      <c r="G174" s="387"/>
    </row>
    <row r="175" spans="4:8" s="202" customFormat="1" ht="53.1" customHeight="1">
      <c r="D175" s="423" t="s">
        <v>972</v>
      </c>
      <c r="E175" s="423"/>
      <c r="F175" s="423"/>
      <c r="G175" s="423"/>
    </row>
    <row r="176" spans="4:8">
      <c r="H176" s="202"/>
    </row>
    <row r="177" spans="1:9" ht="15.75">
      <c r="A177" s="70">
        <f>IF(SUM(D177:G177)&lt;&gt;0,1,0)</f>
        <v>0</v>
      </c>
      <c r="C177" s="125"/>
      <c r="D177" s="244" t="s">
        <v>269</v>
      </c>
      <c r="F177" s="124"/>
      <c r="G177" s="124">
        <f>IF(ROUND(SUM([8]Output_PTC!$F$29:$F$49)-SUM(G153:G173),4)&lt;&gt;0,1,0)</f>
        <v>0</v>
      </c>
      <c r="H177" s="202"/>
      <c r="I177" s="124"/>
    </row>
    <row r="179" spans="1:9" s="107" customFormat="1">
      <c r="B179" s="107" t="s">
        <v>734</v>
      </c>
    </row>
    <row r="180" spans="1:9" ht="13.5" thickBot="1"/>
    <row r="181" spans="1:9" ht="39" thickBot="1">
      <c r="D181" s="224" t="s">
        <v>264</v>
      </c>
      <c r="E181" s="225" t="s">
        <v>256</v>
      </c>
      <c r="F181" s="225" t="s">
        <v>322</v>
      </c>
      <c r="G181" s="225" t="s">
        <v>354</v>
      </c>
    </row>
    <row r="182" spans="1:9" s="202" customFormat="1" ht="13.5" thickBot="1">
      <c r="D182" s="233" t="str">
        <f>[8]Output_PTC!D56</f>
        <v>Design related services</v>
      </c>
      <c r="E182" s="230"/>
      <c r="F182" s="230" t="str">
        <f>[8]Output_PTC!E56</f>
        <v>$/hour</v>
      </c>
      <c r="G182" s="228">
        <f>[8]Output_PTC!F56</f>
        <v>154.67155559385853</v>
      </c>
    </row>
    <row r="183" spans="1:9" s="202" customFormat="1" ht="13.5" thickBot="1">
      <c r="D183" s="233" t="str">
        <f>[8]Output_PTC!D57</f>
        <v>Connection applications</v>
      </c>
      <c r="E183" s="230"/>
      <c r="F183" s="230" t="str">
        <f>[8]Output_PTC!E57</f>
        <v>$/hour</v>
      </c>
      <c r="G183" s="228">
        <f>[8]Output_PTC!F57</f>
        <v>154.67155559385853</v>
      </c>
    </row>
    <row r="184" spans="1:9" ht="26.25" thickBot="1">
      <c r="D184" s="233" t="str">
        <f>[8]Output_PTC!D58</f>
        <v>Access permits, oversights and facilitation</v>
      </c>
      <c r="E184" s="230"/>
      <c r="F184" s="230" t="str">
        <f>[8]Output_PTC!E58</f>
        <v>$/hour</v>
      </c>
      <c r="G184" s="228">
        <f>[8]Output_PTC!F58</f>
        <v>154.67155559385853</v>
      </c>
      <c r="I184" s="202"/>
    </row>
    <row r="185" spans="1:9" s="202" customFormat="1" ht="26.25" thickBot="1">
      <c r="D185" s="233" t="str">
        <f>[8]Output_PTC!D59</f>
        <v>Notices of arrangement and completion notices</v>
      </c>
      <c r="E185" s="230"/>
      <c r="F185" s="230" t="str">
        <f>[8]Output_PTC!E59</f>
        <v>$/hour</v>
      </c>
      <c r="G185" s="228">
        <f>[8]Output_PTC!F59</f>
        <v>86.653514898346984</v>
      </c>
    </row>
    <row r="186" spans="1:9" s="202" customFormat="1" ht="13.5" thickBot="1">
      <c r="D186" s="233" t="str">
        <f>[8]Output_PTC!D60</f>
        <v>Network related property services</v>
      </c>
      <c r="E186" s="230"/>
      <c r="F186" s="230" t="str">
        <f>[8]Output_PTC!E60</f>
        <v>$/hour</v>
      </c>
      <c r="G186" s="228">
        <f>[8]Output_PTC!F60</f>
        <v>86.653514898346984</v>
      </c>
    </row>
    <row r="187" spans="1:9" s="202" customFormat="1" ht="13.5" thickBot="1">
      <c r="D187" s="233" t="str">
        <f>[8]Output_PTC!D61</f>
        <v>Site establishment services</v>
      </c>
      <c r="E187" s="230"/>
      <c r="F187" s="230" t="str">
        <f>[8]Output_PTC!E61</f>
        <v>$/hour</v>
      </c>
      <c r="G187" s="228">
        <f>[8]Output_PTC!F61</f>
        <v>86.653514898346984</v>
      </c>
    </row>
    <row r="188" spans="1:9" s="202" customFormat="1" ht="13.5" thickBot="1">
      <c r="D188" s="233" t="str">
        <f>[8]Output_PTC!D62</f>
        <v>Network safety services</v>
      </c>
      <c r="E188" s="230"/>
      <c r="F188" s="230" t="str">
        <f>[8]Output_PTC!E62</f>
        <v>$/hour</v>
      </c>
      <c r="G188" s="228">
        <f>[8]Output_PTC!F62</f>
        <v>131.90286570615925</v>
      </c>
    </row>
    <row r="189" spans="1:9" s="202" customFormat="1" ht="13.5" thickBot="1">
      <c r="D189" s="233" t="str">
        <f>[8]Output_PTC!D63</f>
        <v>Network tariff change request</v>
      </c>
      <c r="E189" s="230"/>
      <c r="F189" s="230" t="str">
        <f>[8]Output_PTC!E63</f>
        <v>$/hour</v>
      </c>
      <c r="G189" s="228">
        <f>[8]Output_PTC!F63</f>
        <v>86.653514898346984</v>
      </c>
    </row>
    <row r="190" spans="1:9" s="202" customFormat="1" ht="26.25" thickBot="1">
      <c r="D190" s="233" t="str">
        <f>[8]Output_PTC!D64</f>
        <v>Planned interruption - customer request</v>
      </c>
      <c r="E190" s="230"/>
      <c r="F190" s="230" t="str">
        <f>[8]Output_PTC!E64</f>
        <v>$/hour</v>
      </c>
      <c r="G190" s="228">
        <f>[8]Output_PTC!F64</f>
        <v>131.90286570615925</v>
      </c>
    </row>
    <row r="191" spans="1:9" s="202" customFormat="1" ht="26.25" thickBot="1">
      <c r="D191" s="233" t="str">
        <f>[8]Output_PTC!D65</f>
        <v>Performance of a statutory right (access prevented)</v>
      </c>
      <c r="E191" s="230"/>
      <c r="F191" s="230" t="str">
        <f>[8]Output_PTC!E65</f>
        <v>$/hour</v>
      </c>
      <c r="G191" s="228">
        <f>[8]Output_PTC!F65</f>
        <v>131.90286570615925</v>
      </c>
    </row>
    <row r="192" spans="1:9" s="202" customFormat="1" ht="26.25" thickBot="1">
      <c r="D192" s="233" t="str">
        <f>[8]Output_PTC!D66</f>
        <v>Provision of network related training to third parties</v>
      </c>
      <c r="E192" s="230"/>
      <c r="F192" s="230" t="str">
        <f>[8]Output_PTC!E66</f>
        <v>$/hour</v>
      </c>
      <c r="G192" s="228">
        <f>[8]Output_PTC!F66</f>
        <v>86.653514898346984</v>
      </c>
    </row>
    <row r="193" spans="1:9" s="202" customFormat="1" ht="13.5" thickBot="1">
      <c r="D193" s="233" t="str">
        <f>[8]Output_PTC!D67</f>
        <v>Non-standard reporting services</v>
      </c>
      <c r="E193" s="230"/>
      <c r="F193" s="230" t="str">
        <f>[8]Output_PTC!E67</f>
        <v>$/hour</v>
      </c>
      <c r="G193" s="228">
        <f>[8]Output_PTC!F67</f>
        <v>86.653514898346984</v>
      </c>
    </row>
    <row r="194" spans="1:9" s="202" customFormat="1" ht="26.25" thickBot="1">
      <c r="D194" s="233" t="str">
        <f>[8]Output_PTC!D68</f>
        <v xml:space="preserve">Services provided for retailer of last resort event </v>
      </c>
      <c r="E194" s="230"/>
      <c r="F194" s="230" t="str">
        <f>[8]Output_PTC!E68</f>
        <v>$/hour</v>
      </c>
      <c r="G194" s="228">
        <f>[8]Output_PTC!F68</f>
        <v>86.653514898346984</v>
      </c>
    </row>
    <row r="195" spans="1:9" s="202" customFormat="1" ht="26.25" thickBot="1">
      <c r="D195" s="233" t="str">
        <f>[8]Output_PTC!D69</f>
        <v>Rectification of illegal connections service</v>
      </c>
      <c r="E195" s="230"/>
      <c r="F195" s="230" t="str">
        <f>[8]Output_PTC!E69</f>
        <v>$/hour</v>
      </c>
      <c r="G195" s="228">
        <f>[8]Output_PTC!F69</f>
        <v>131.90286570615925</v>
      </c>
    </row>
    <row r="196" spans="1:9" s="202" customFormat="1" ht="26.25" thickBot="1">
      <c r="D196" s="233" t="str">
        <f>[8]Output_PTC!D70</f>
        <v>Network changes at customer or retailer's request</v>
      </c>
      <c r="E196" s="230"/>
      <c r="F196" s="230" t="str">
        <f>[8]Output_PTC!E70</f>
        <v>$/hour</v>
      </c>
      <c r="G196" s="228">
        <f>[8]Output_PTC!F70</f>
        <v>131.90286570615925</v>
      </c>
    </row>
    <row r="197" spans="1:9" s="202" customFormat="1" ht="26.25" thickBot="1">
      <c r="D197" s="233" t="str">
        <f>[8]Output_PTC!D71</f>
        <v>Annual prepayment meter licensing fee *</v>
      </c>
      <c r="E197" s="230"/>
      <c r="F197" s="230" t="str">
        <f>[8]Output_PTC!E71</f>
        <v>$/hour</v>
      </c>
      <c r="G197" s="228">
        <f>[8]Output_PTC!F71</f>
        <v>86.653514898346984</v>
      </c>
    </row>
    <row r="198" spans="1:9" s="202" customFormat="1" ht="39.4" customHeight="1">
      <c r="D198" s="387" t="s">
        <v>971</v>
      </c>
      <c r="E198" s="387"/>
      <c r="F198" s="387"/>
      <c r="G198" s="387"/>
    </row>
    <row r="199" spans="1:9" s="202" customFormat="1" ht="39.4" customHeight="1">
      <c r="D199" s="423" t="s">
        <v>737</v>
      </c>
      <c r="E199" s="423"/>
      <c r="F199" s="423"/>
      <c r="G199" s="423"/>
    </row>
    <row r="200" spans="1:9" s="202" customFormat="1"/>
    <row r="201" spans="1:9" ht="15.75">
      <c r="A201" s="70">
        <f>IF(SUM(D201:G201)&lt;&gt;0,1,0)</f>
        <v>0</v>
      </c>
      <c r="C201" s="125"/>
      <c r="D201" s="244" t="s">
        <v>269</v>
      </c>
      <c r="E201" s="124"/>
      <c r="G201" s="124">
        <f>IF(ROUND(SUM([8]Output_PTC!$F$56:$F$71)-SUM(G182:G197),4)&lt;&gt;0,1,0)</f>
        <v>0</v>
      </c>
      <c r="H201" s="124"/>
      <c r="I201" s="202"/>
    </row>
    <row r="203" spans="1:9" s="107" customFormat="1">
      <c r="B203" s="107" t="s">
        <v>735</v>
      </c>
    </row>
    <row r="204" spans="1:9" ht="13.5" thickBot="1"/>
    <row r="205" spans="1:9" ht="39" thickBot="1">
      <c r="D205" s="234" t="s">
        <v>355</v>
      </c>
      <c r="E205" s="225" t="s">
        <v>322</v>
      </c>
      <c r="F205" s="225" t="s">
        <v>354</v>
      </c>
    </row>
    <row r="206" spans="1:9" ht="26.25" thickBot="1">
      <c r="D206" s="233" t="str">
        <f>'[5]Forecast revenues'!E48</f>
        <v>1 Phase Meters (including Prepayment)</v>
      </c>
      <c r="E206" s="227" t="s">
        <v>323</v>
      </c>
      <c r="F206" s="236">
        <f>'[5]Forecast revenues'!G48/Days_In_Yr</f>
        <v>0.16713992124410493</v>
      </c>
    </row>
    <row r="207" spans="1:9" ht="13.5" thickBot="1">
      <c r="D207" s="233" t="str">
        <f>'[5]Forecast revenues'!E49</f>
        <v>3 Phase Meters</v>
      </c>
      <c r="E207" s="227" t="s">
        <v>323</v>
      </c>
      <c r="F207" s="236">
        <f>'[5]Forecast revenues'!G49/Days_In_Yr</f>
        <v>0.1840318658894996</v>
      </c>
    </row>
    <row r="208" spans="1:9" ht="13.5" thickBot="1">
      <c r="D208" s="233" t="str">
        <f>'[5]Forecast revenues'!E50</f>
        <v>Dedicated CT and VT meters</v>
      </c>
      <c r="E208" s="227" t="s">
        <v>323</v>
      </c>
      <c r="F208" s="236">
        <f>'[5]Forecast revenues'!G50/Days_In_Yr</f>
        <v>0.31167812701666825</v>
      </c>
    </row>
    <row r="210" spans="1:8" s="202" customFormat="1" ht="15.75">
      <c r="A210" s="70">
        <f>IF(SUM(D210:G210)&lt;&gt;0,1,0)</f>
        <v>0</v>
      </c>
      <c r="C210" s="125"/>
      <c r="D210" s="244" t="s">
        <v>269</v>
      </c>
      <c r="E210" s="124"/>
      <c r="F210" s="124">
        <f>IF(ROUND(SUM('[5]Forecast revenues'!$G$48:$G$50)/Days_In_Yr-SUM(F206:F208),4)&lt;&gt;0,1,0)</f>
        <v>0</v>
      </c>
    </row>
    <row r="211" spans="1:8" s="202" customFormat="1"/>
    <row r="212" spans="1:8" s="107" customFormat="1">
      <c r="B212" s="107" t="s">
        <v>736</v>
      </c>
    </row>
    <row r="213" spans="1:8" ht="13.5" thickBot="1"/>
    <row r="214" spans="1:8" ht="39" thickBot="1">
      <c r="D214" s="237" t="s">
        <v>324</v>
      </c>
      <c r="E214" s="235" t="s">
        <v>322</v>
      </c>
      <c r="F214" s="225" t="s">
        <v>354</v>
      </c>
    </row>
    <row r="215" spans="1:8" ht="13.5" thickBot="1">
      <c r="D215" s="230" t="str">
        <f>[8]Output_PTC!D12</f>
        <v>Special meter test</v>
      </c>
      <c r="E215" s="227" t="str">
        <f>[8]Output_PTC!E12</f>
        <v>$/request</v>
      </c>
      <c r="F215" s="238">
        <f>[8]Output_PTC!F12</f>
        <v>297.10649525852648</v>
      </c>
      <c r="H215" s="70"/>
    </row>
    <row r="216" spans="1:8" ht="13.5" thickBot="1">
      <c r="D216" s="230" t="str">
        <f>[8]Output_PTC!D13</f>
        <v>Exchange or replace meter – three phase</v>
      </c>
      <c r="E216" s="227" t="str">
        <f>[8]Output_PTC!E13</f>
        <v>$/request</v>
      </c>
      <c r="F216" s="238">
        <f>[8]Output_PTC!F13</f>
        <v>659.5328579940915</v>
      </c>
    </row>
    <row r="217" spans="1:8" ht="13.5" thickBot="1">
      <c r="D217" s="230" t="str">
        <f>[8]Output_PTC!D14</f>
        <v>Exchange or replace meter - single phase</v>
      </c>
      <c r="E217" s="227" t="str">
        <f>[8]Output_PTC!E14</f>
        <v>$/request</v>
      </c>
      <c r="F217" s="238">
        <f>[8]Output_PTC!F14</f>
        <v>552.10505604397201</v>
      </c>
    </row>
    <row r="218" spans="1:8" ht="13.5" thickBot="1">
      <c r="D218" s="230" t="str">
        <f>[8]Output_PTC!D15</f>
        <v>Relocation of meter</v>
      </c>
      <c r="E218" s="227" t="str">
        <f>[8]Output_PTC!E15</f>
        <v>$/request</v>
      </c>
      <c r="F218" s="238">
        <f>[8]Output_PTC!F15</f>
        <v>310.27870635074703</v>
      </c>
    </row>
    <row r="219" spans="1:8" ht="13.5" thickBot="1">
      <c r="D219" s="230" t="str">
        <f>[8]Output_PTC!D16</f>
        <v>Remove meter</v>
      </c>
      <c r="E219" s="227" t="str">
        <f>[8]Output_PTC!E16</f>
        <v>$/request</v>
      </c>
      <c r="F219" s="238">
        <f>[8]Output_PTC!F16</f>
        <v>310.27870635074703</v>
      </c>
    </row>
    <row r="220" spans="1:8" ht="13.5" thickBot="1">
      <c r="D220" s="230" t="str">
        <f>[8]Output_PTC!D17</f>
        <v>General meter inspection</v>
      </c>
      <c r="E220" s="227" t="str">
        <f>[8]Output_PTC!E17</f>
        <v>$/request</v>
      </c>
      <c r="F220" s="238">
        <f>[8]Output_PTC!F17</f>
        <v>139.03996215187973</v>
      </c>
    </row>
    <row r="221" spans="1:8" ht="13.5" thickBot="1">
      <c r="D221" s="230" t="str">
        <f>[8]Output_PTC!D18</f>
        <v>Special meter read - no appointment</v>
      </c>
      <c r="E221" s="227" t="str">
        <f>[8]Output_PTC!E18</f>
        <v>$/request</v>
      </c>
      <c r="F221" s="238">
        <f>[8]Output_PTC!F18</f>
        <v>35.332273829908125</v>
      </c>
    </row>
    <row r="222" spans="1:8" ht="13.5" thickBot="1">
      <c r="D222" s="230" t="str">
        <f>[8]Output_PTC!D19</f>
        <v>Special meter read - appointment</v>
      </c>
      <c r="E222" s="227" t="str">
        <f>[8]Output_PTC!E19</f>
        <v>$/request</v>
      </c>
      <c r="F222" s="238">
        <f>[8]Output_PTC!F19</f>
        <v>76.428019212613904</v>
      </c>
    </row>
    <row r="223" spans="1:8" ht="13.5" thickBot="1">
      <c r="D223" s="230" t="str">
        <f>[8]Output_PTC!D20</f>
        <v>Meter program change</v>
      </c>
      <c r="E223" s="227" t="str">
        <f>[8]Output_PTC!E20</f>
        <v>$/request</v>
      </c>
      <c r="F223" s="238">
        <f>[8]Output_PTC!F20</f>
        <v>160.4033542557886</v>
      </c>
    </row>
    <row r="224" spans="1:8" ht="13.5" thickBot="1">
      <c r="D224" s="230" t="str">
        <f>[8]Output_PTC!D21</f>
        <v>Prepayment Vending Charge</v>
      </c>
      <c r="E224" s="227" t="str">
        <f>[8]Output_PTC!E21</f>
        <v>$/request</v>
      </c>
      <c r="F224" s="238">
        <f>[8]Output_PTC!F21</f>
        <v>0.47459653460342655</v>
      </c>
    </row>
    <row r="225" spans="1:16" s="202" customFormat="1" ht="13.5" thickBot="1">
      <c r="D225" s="230" t="str">
        <f>[8]Output_PTC!D22</f>
        <v>Prepayment Meter Support Charge</v>
      </c>
      <c r="E225" s="227" t="str">
        <f>[8]Output_PTC!E22</f>
        <v>$/request</v>
      </c>
      <c r="F225" s="238">
        <f>[8]Output_PTC!F22</f>
        <v>65.861055461102794</v>
      </c>
    </row>
    <row r="226" spans="1:16" ht="39.4" customHeight="1">
      <c r="D226" s="387" t="s">
        <v>971</v>
      </c>
      <c r="E226" s="387"/>
      <c r="F226" s="387"/>
    </row>
    <row r="227" spans="1:16" s="202" customFormat="1"/>
    <row r="228" spans="1:16" ht="15.75">
      <c r="A228" s="70">
        <f>IF(SUM(D228:G228)&lt;&gt;0,1,0)</f>
        <v>0</v>
      </c>
      <c r="C228" s="125"/>
      <c r="D228" s="244" t="s">
        <v>269</v>
      </c>
      <c r="E228" s="124"/>
      <c r="F228" s="124">
        <f>IF(ROUND(SUM([8]Output_PTC!$F$12:$F$22)-SUM(F215:F225),4)&lt;&gt;0,1,0)</f>
        <v>0</v>
      </c>
      <c r="G228" s="124"/>
      <c r="H228" s="124"/>
      <c r="I228" s="124"/>
    </row>
    <row r="230" spans="1:16" s="107" customFormat="1">
      <c r="B230" s="107" t="s">
        <v>738</v>
      </c>
    </row>
    <row r="231" spans="1:16" ht="13.5" thickBot="1">
      <c r="K231" s="202"/>
      <c r="L231" s="202"/>
      <c r="M231" s="202"/>
      <c r="N231" s="202"/>
      <c r="O231" s="202"/>
      <c r="P231" s="202"/>
    </row>
    <row r="232" spans="1:16" ht="13.5" customHeight="1" thickBot="1">
      <c r="A232" s="202"/>
      <c r="D232" s="421" t="s">
        <v>347</v>
      </c>
      <c r="E232" s="403" t="s">
        <v>346</v>
      </c>
      <c r="F232" s="403"/>
      <c r="G232" s="403"/>
      <c r="H232" s="403"/>
      <c r="I232" s="403"/>
      <c r="K232" s="202"/>
      <c r="L232" s="202"/>
      <c r="M232" s="202"/>
      <c r="N232" s="202"/>
      <c r="O232" s="202"/>
      <c r="P232" s="202"/>
    </row>
    <row r="233" spans="1:16" ht="13.5" thickBot="1">
      <c r="D233" s="421"/>
      <c r="E233" s="225" t="s">
        <v>198</v>
      </c>
      <c r="F233" s="225" t="s">
        <v>199</v>
      </c>
      <c r="G233" s="225" t="s">
        <v>200</v>
      </c>
      <c r="H233" s="225" t="s">
        <v>201</v>
      </c>
      <c r="I233" s="225" t="s">
        <v>202</v>
      </c>
      <c r="K233" s="202"/>
      <c r="L233" s="202"/>
      <c r="M233" s="202"/>
      <c r="N233" s="202"/>
      <c r="O233" s="202"/>
      <c r="P233" s="202"/>
    </row>
    <row r="234" spans="1:16" ht="13.5" thickBot="1">
      <c r="D234" s="240" t="str">
        <f>[7]TSS!D105</f>
        <v>System Availability Charge</v>
      </c>
      <c r="E234" s="418" t="str">
        <f>[7]TSS!E105</f>
        <v>($/day)</v>
      </c>
      <c r="F234" s="418"/>
      <c r="G234" s="418"/>
      <c r="H234" s="418"/>
      <c r="I234" s="418"/>
      <c r="K234" s="202"/>
      <c r="L234" s="202"/>
      <c r="M234" s="202"/>
      <c r="N234" s="202"/>
      <c r="O234" s="202"/>
      <c r="P234" s="202"/>
    </row>
    <row r="235" spans="1:16" ht="13.5" thickBot="1">
      <c r="D235" s="241" t="str">
        <f>[7]TSS!D106</f>
        <v>Dollar per day per NMI - LV Residential Accumulation</v>
      </c>
      <c r="E235" s="245">
        <f>[7]TSS!E106</f>
        <v>0.64040000000000008</v>
      </c>
      <c r="F235" s="245">
        <f>[7]TSS!F106</f>
        <v>0.66965741469169504</v>
      </c>
      <c r="G235" s="245">
        <f>[7]TSS!G106</f>
        <v>0.69864992782406321</v>
      </c>
      <c r="H235" s="245">
        <f>[7]TSS!H106</f>
        <v>0.73036971027339892</v>
      </c>
      <c r="I235" s="245">
        <f>[7]TSS!I106</f>
        <v>0.76357264394323043</v>
      </c>
      <c r="K235" s="202"/>
      <c r="L235" s="202"/>
      <c r="M235" s="202"/>
      <c r="N235" s="202"/>
      <c r="O235" s="202"/>
      <c r="P235" s="202"/>
    </row>
    <row r="236" spans="1:16" ht="13.5" thickBot="1">
      <c r="D236" s="241" t="str">
        <f>[7]TSS!D107</f>
        <v>Dollar per day per NMI - LV Non Residential Accumulation</v>
      </c>
      <c r="E236" s="245">
        <f>[7]TSS!E107</f>
        <v>1.35</v>
      </c>
      <c r="F236" s="245">
        <f>[7]TSS!F107</f>
        <v>1.4116763114206561</v>
      </c>
      <c r="G236" s="245">
        <f>[7]TSS!G107</f>
        <v>1.4727941951319259</v>
      </c>
      <c r="H236" s="245">
        <f>[7]TSS!H107</f>
        <v>1.5396613192833986</v>
      </c>
      <c r="I236" s="245">
        <f>[7]TSS!I107</f>
        <v>1.6096550114356043</v>
      </c>
      <c r="K236" s="202"/>
      <c r="L236" s="202"/>
      <c r="M236" s="202"/>
      <c r="N236" s="202"/>
      <c r="O236" s="202"/>
      <c r="P236" s="202"/>
    </row>
    <row r="237" spans="1:16" ht="13.5" thickBot="1">
      <c r="D237" s="241" t="str">
        <f>[7]TSS!D108</f>
        <v xml:space="preserve">Dollar per day per NMI - LV Smart Meter1 </v>
      </c>
      <c r="E237" s="245">
        <f>[7]TSS!E108</f>
        <v>1.35</v>
      </c>
      <c r="F237" s="245">
        <f>[7]TSS!F108</f>
        <v>1.4116763114206561</v>
      </c>
      <c r="G237" s="245">
        <f>[7]TSS!G108</f>
        <v>1.4727941951319259</v>
      </c>
      <c r="H237" s="245">
        <f>[7]TSS!H108</f>
        <v>1.5396613192833986</v>
      </c>
      <c r="I237" s="245">
        <f>[7]TSS!I108</f>
        <v>1.6096550114356043</v>
      </c>
      <c r="K237" s="202"/>
      <c r="L237" s="202"/>
      <c r="M237" s="202"/>
      <c r="N237" s="202"/>
      <c r="O237" s="202"/>
      <c r="P237" s="202"/>
    </row>
    <row r="238" spans="1:16" ht="13.5" thickBot="1">
      <c r="D238" s="241" t="str">
        <f>[7]TSS!D109</f>
        <v>Dollar per day per NMI - HV &lt;750 MWh1</v>
      </c>
      <c r="E238" s="245">
        <f>[7]TSS!E109</f>
        <v>1.35</v>
      </c>
      <c r="F238" s="245">
        <f>[7]TSS!F109</f>
        <v>1.4116763114206561</v>
      </c>
      <c r="G238" s="245">
        <f>[7]TSS!G109</f>
        <v>1.4727941951319259</v>
      </c>
      <c r="H238" s="245">
        <f>[7]TSS!H109</f>
        <v>1.5396613192833986</v>
      </c>
      <c r="I238" s="245">
        <f>[7]TSS!I109</f>
        <v>1.6096550114356043</v>
      </c>
      <c r="K238" s="202"/>
      <c r="L238" s="202"/>
      <c r="M238" s="202"/>
      <c r="N238" s="202"/>
      <c r="O238" s="202"/>
      <c r="P238" s="202"/>
    </row>
    <row r="239" spans="1:16" ht="13.5" thickBot="1">
      <c r="D239" s="240" t="str">
        <f>[7]TSS!D110</f>
        <v>Energy Charges</v>
      </c>
      <c r="E239" s="418" t="str">
        <f>[7]TSS!E110</f>
        <v>(c/kWh)</v>
      </c>
      <c r="F239" s="418"/>
      <c r="G239" s="418"/>
      <c r="H239" s="418"/>
      <c r="I239" s="418"/>
      <c r="K239" s="202"/>
      <c r="L239" s="202"/>
      <c r="M239" s="202"/>
      <c r="N239" s="202"/>
      <c r="O239" s="202"/>
      <c r="P239" s="202"/>
    </row>
    <row r="240" spans="1:16" ht="13.5" thickBot="1">
      <c r="D240" s="241" t="str">
        <f>[7]TSS!D111</f>
        <v>LV Residential Accumulation</v>
      </c>
      <c r="E240" s="249">
        <f>[7]TSS!E111</f>
        <v>6.8235433105251717</v>
      </c>
      <c r="F240" s="249">
        <f>[7]TSS!F111</f>
        <v>7.1352847788305684</v>
      </c>
      <c r="G240" s="249">
        <f>[7]TSS!G111</f>
        <v>7.444203687387227</v>
      </c>
      <c r="H240" s="249">
        <f>[7]TSS!H111</f>
        <v>7.7821819967930335</v>
      </c>
      <c r="I240" s="249">
        <f>[7]TSS!I111</f>
        <v>8.1359634707664714</v>
      </c>
      <c r="K240" s="202"/>
      <c r="L240" s="202"/>
      <c r="M240" s="202"/>
      <c r="N240" s="202"/>
      <c r="O240" s="202"/>
      <c r="P240" s="202"/>
    </row>
    <row r="241" spans="1:16" ht="13.5" thickBot="1">
      <c r="D241" s="241" t="str">
        <f>[7]TSS!D112</f>
        <v>LV Non Residential Accumulation</v>
      </c>
      <c r="E241" s="249">
        <f>[7]TSS!E112</f>
        <v>9.57</v>
      </c>
      <c r="F241" s="249">
        <f>[7]TSS!F112</f>
        <v>10.00721651873754</v>
      </c>
      <c r="G241" s="249">
        <f>[7]TSS!G112</f>
        <v>10.440474405490763</v>
      </c>
      <c r="H241" s="249">
        <f>[7]TSS!H112</f>
        <v>10.914488018920093</v>
      </c>
      <c r="I241" s="249">
        <f>[7]TSS!I112</f>
        <v>11.410665525510174</v>
      </c>
      <c r="K241" s="202"/>
      <c r="L241" s="202"/>
      <c r="M241" s="202"/>
      <c r="N241" s="202"/>
      <c r="O241" s="202"/>
      <c r="P241" s="202"/>
    </row>
    <row r="242" spans="1:16" ht="13.5" thickBot="1">
      <c r="D242" s="241" t="str">
        <f>[7]TSS!D113</f>
        <v>LV Smart Meter</v>
      </c>
      <c r="E242" s="249">
        <f>[7]TSS!E113</f>
        <v>1.54</v>
      </c>
      <c r="F242" s="249">
        <f>[7]TSS!F113</f>
        <v>1.6103566811761558</v>
      </c>
      <c r="G242" s="249">
        <f>[7]TSS!G113</f>
        <v>1.6800763411134561</v>
      </c>
      <c r="H242" s="249">
        <f>[7]TSS!H113</f>
        <v>1.7563543938492103</v>
      </c>
      <c r="I242" s="249">
        <f>[7]TSS!I113</f>
        <v>1.8361990500820968</v>
      </c>
      <c r="K242" s="202"/>
      <c r="L242" s="202"/>
      <c r="M242" s="202"/>
      <c r="N242" s="202"/>
      <c r="O242" s="202"/>
      <c r="P242" s="202"/>
    </row>
    <row r="243" spans="1:16" ht="13.5" thickBot="1">
      <c r="D243" s="241" t="str">
        <f>[7]TSS!D114</f>
        <v>HV &lt;750 MWh</v>
      </c>
      <c r="E243" s="249">
        <f>[7]TSS!E114</f>
        <v>1.54</v>
      </c>
      <c r="F243" s="249">
        <f>[7]TSS!F114</f>
        <v>1.6103566811761558</v>
      </c>
      <c r="G243" s="249">
        <f>[7]TSS!G114</f>
        <v>1.6800763411134561</v>
      </c>
      <c r="H243" s="249">
        <f>[7]TSS!H114</f>
        <v>1.7563543938492103</v>
      </c>
      <c r="I243" s="249">
        <f>[7]TSS!I114</f>
        <v>1.8361990500820968</v>
      </c>
      <c r="K243" s="202"/>
      <c r="L243" s="202"/>
      <c r="M243" s="202"/>
      <c r="N243" s="202"/>
      <c r="O243" s="202"/>
      <c r="P243" s="202"/>
    </row>
    <row r="244" spans="1:16" ht="13.5" thickBot="1">
      <c r="D244" s="240" t="str">
        <f>[7]TSS!D115</f>
        <v>Unmetered Supply</v>
      </c>
      <c r="E244" s="418" t="str">
        <f>[7]TSS!E115</f>
        <v>(c/kWh)</v>
      </c>
      <c r="F244" s="418"/>
      <c r="G244" s="418"/>
      <c r="H244" s="418"/>
      <c r="I244" s="418"/>
      <c r="K244" s="202"/>
      <c r="L244" s="202"/>
      <c r="M244" s="202"/>
      <c r="N244" s="202"/>
      <c r="O244" s="202"/>
      <c r="P244" s="202"/>
    </row>
    <row r="245" spans="1:16" ht="13.5" thickBot="1">
      <c r="D245" s="241" t="str">
        <f>[7]TSS!D116</f>
        <v xml:space="preserve">Unmetered Supply </v>
      </c>
      <c r="E245" s="249">
        <f>[7]TSS!E116</f>
        <v>5.5056770322262905</v>
      </c>
      <c r="F245" s="249">
        <f>[7]TSS!F116</f>
        <v>5.7572102553530629</v>
      </c>
      <c r="G245" s="249">
        <f>[7]TSS!G116</f>
        <v>6.0064660543215185</v>
      </c>
      <c r="H245" s="249">
        <f>[7]TSS!H116</f>
        <v>6.2791688614709908</v>
      </c>
      <c r="I245" s="249">
        <f>[7]TSS!I116</f>
        <v>6.5646226861251513</v>
      </c>
      <c r="K245" s="202"/>
      <c r="L245" s="202"/>
      <c r="M245" s="202"/>
      <c r="N245" s="202"/>
      <c r="O245" s="202"/>
      <c r="P245" s="202"/>
    </row>
    <row r="246" spans="1:16" ht="13.5" thickBot="1">
      <c r="D246" s="240" t="str">
        <f>[7]TSS!D117</f>
        <v>Demand Charges</v>
      </c>
      <c r="E246" s="418" t="str">
        <f>[7]TSS!E117</f>
        <v>($/kVA)</v>
      </c>
      <c r="F246" s="418"/>
      <c r="G246" s="418"/>
      <c r="H246" s="418"/>
      <c r="I246" s="418"/>
      <c r="K246" s="202"/>
      <c r="L246" s="202"/>
      <c r="M246" s="202"/>
      <c r="N246" s="202"/>
      <c r="O246" s="202"/>
      <c r="P246" s="202"/>
    </row>
    <row r="247" spans="1:16" ht="13.5" thickBot="1">
      <c r="D247" s="241" t="str">
        <f>[7]TSS!D118</f>
        <v>LV Smart Meter Peak2</v>
      </c>
      <c r="E247" s="249">
        <f>[7]TSS!E118</f>
        <v>20.51</v>
      </c>
      <c r="F247" s="249">
        <f>[7]TSS!F118</f>
        <v>21.447023072027896</v>
      </c>
      <c r="G247" s="249">
        <f>[7]TSS!G118</f>
        <v>22.375562179374668</v>
      </c>
      <c r="H247" s="249">
        <f>[7]TSS!H118</f>
        <v>23.391447154446304</v>
      </c>
      <c r="I247" s="249">
        <f>[7]TSS!I118</f>
        <v>24.454832803366113</v>
      </c>
      <c r="K247" s="202"/>
      <c r="L247" s="202"/>
      <c r="M247" s="202"/>
      <c r="N247" s="202"/>
      <c r="O247" s="202"/>
      <c r="P247" s="202"/>
    </row>
    <row r="248" spans="1:16" ht="13.5" thickBot="1">
      <c r="D248" s="241" t="str">
        <f>[7]TSS!D119</f>
        <v>HV Peak &lt;750 MWh Peak3</v>
      </c>
      <c r="E248" s="249">
        <f>[7]TSS!E119</f>
        <v>9.5</v>
      </c>
      <c r="F248" s="249">
        <f>[7]TSS!F119</f>
        <v>9.9340184877749884</v>
      </c>
      <c r="G248" s="249">
        <f>[7]TSS!G119</f>
        <v>10.364107299076515</v>
      </c>
      <c r="H248" s="249">
        <f>[7]TSS!H119</f>
        <v>10.834653728290583</v>
      </c>
      <c r="I248" s="249">
        <f>[7]TSS!I119</f>
        <v>11.327201932324623</v>
      </c>
      <c r="K248" s="202"/>
      <c r="L248" s="202"/>
      <c r="M248" s="202"/>
      <c r="N248" s="202"/>
      <c r="O248" s="202"/>
      <c r="P248" s="202"/>
    </row>
    <row r="249" spans="1:16" ht="13.5" thickBot="1">
      <c r="D249" s="240" t="str">
        <f>[7]TSS!D120</f>
        <v>Excess kVAr Charge</v>
      </c>
      <c r="E249" s="418" t="str">
        <f>[7]TSS!E120</f>
        <v>($/kVAr)</v>
      </c>
      <c r="F249" s="418"/>
      <c r="G249" s="418"/>
      <c r="H249" s="418"/>
      <c r="I249" s="418"/>
      <c r="K249" s="202"/>
      <c r="L249" s="202"/>
      <c r="M249" s="202"/>
      <c r="N249" s="202"/>
      <c r="O249" s="202"/>
      <c r="P249" s="202"/>
    </row>
    <row r="250" spans="1:16" ht="13.5" thickBot="1">
      <c r="D250" s="241" t="str">
        <f>[7]TSS!D121</f>
        <v>&gt;40 MWh LV Smart Meter</v>
      </c>
      <c r="E250" s="249">
        <f>[7]TSS!E121</f>
        <v>0</v>
      </c>
      <c r="F250" s="249">
        <f>[7]TSS!F121</f>
        <v>0</v>
      </c>
      <c r="G250" s="249">
        <f>[7]TSS!G121</f>
        <v>4.4800000000000004</v>
      </c>
      <c r="H250" s="249">
        <f>[7]TSS!H121</f>
        <v>4.6833988979510917</v>
      </c>
      <c r="I250" s="249">
        <f>[7]TSS!I121</f>
        <v>4.8963083063927737</v>
      </c>
      <c r="K250" s="202"/>
      <c r="L250" s="202"/>
      <c r="M250" s="202"/>
      <c r="N250" s="202"/>
      <c r="O250" s="202"/>
      <c r="P250" s="202"/>
    </row>
    <row r="251" spans="1:16" ht="13.5" thickBot="1">
      <c r="D251" s="241" t="str">
        <f>[7]TSS!D122</f>
        <v xml:space="preserve">&gt;40 MWh HV </v>
      </c>
      <c r="E251" s="249">
        <f>[7]TSS!E122</f>
        <v>0</v>
      </c>
      <c r="F251" s="249">
        <f>[7]TSS!F122</f>
        <v>0</v>
      </c>
      <c r="G251" s="249">
        <f>[7]TSS!G122</f>
        <v>4.4800000000000004</v>
      </c>
      <c r="H251" s="249">
        <f>[7]TSS!H122</f>
        <v>4.6833988979510917</v>
      </c>
      <c r="I251" s="249">
        <f>[7]TSS!I122</f>
        <v>4.8963083063927737</v>
      </c>
      <c r="K251" s="202"/>
      <c r="L251" s="202"/>
      <c r="M251" s="202"/>
      <c r="N251" s="202"/>
      <c r="O251" s="202"/>
      <c r="P251" s="202"/>
    </row>
    <row r="252" spans="1:16">
      <c r="D252" s="422" t="s">
        <v>742</v>
      </c>
      <c r="E252" s="422"/>
      <c r="F252" s="422"/>
      <c r="G252" s="422"/>
      <c r="H252" s="422"/>
      <c r="I252" s="422"/>
    </row>
    <row r="253" spans="1:16" s="242" customFormat="1" ht="40.9" customHeight="1">
      <c r="D253" s="423" t="s">
        <v>743</v>
      </c>
      <c r="E253" s="424"/>
      <c r="F253" s="424"/>
      <c r="G253" s="424"/>
      <c r="H253" s="424"/>
      <c r="I253" s="424"/>
    </row>
    <row r="254" spans="1:16" s="202" customFormat="1" ht="25.9" customHeight="1">
      <c r="D254" s="423" t="s">
        <v>744</v>
      </c>
      <c r="E254" s="424"/>
      <c r="F254" s="424"/>
      <c r="G254" s="424"/>
      <c r="H254" s="424"/>
      <c r="I254" s="424"/>
    </row>
    <row r="255" spans="1:16" s="202" customFormat="1"/>
    <row r="256" spans="1:16" ht="15.75">
      <c r="A256" s="70">
        <f>IF(SUM(D256:H256)&lt;&gt;0,1,0)</f>
        <v>0</v>
      </c>
      <c r="C256" s="125"/>
      <c r="D256" s="244" t="s">
        <v>269</v>
      </c>
      <c r="E256" s="124">
        <f>IF(ROUND(SUM([7]TSS!E$106:E$109,[7]TSS!E$111:E$114,[7]TSS!E$116,[7]TSS!E$118:E$119,[7]TSS!E$121:E$122)-SUM(E235:E238,E240:E243,E245:E245,E247:E248,E250:E251),4)&lt;&gt;0,1,0)</f>
        <v>0</v>
      </c>
      <c r="F256" s="124">
        <f>IF(ROUND(SUM([7]TSS!F$106:F$109,[7]TSS!F$111:F$114,[7]TSS!F$116,[7]TSS!F$118:F$119,[7]TSS!F$121:F$122)-SUM(F235:F238,F240:F243,F245:F245,F247:F248,F250:F251),4)&lt;&gt;0,1,0)</f>
        <v>0</v>
      </c>
      <c r="G256" s="124">
        <f>IF(ROUND(SUM([7]TSS!G$106:G$109,[7]TSS!G$111:G$114,[7]TSS!G$116,[7]TSS!G$118:G$119,[7]TSS!G$121:G$122)-SUM(G235:G238,G240:G243,G245:G245,G247:G248,G250:G251),4)&lt;&gt;0,1,0)</f>
        <v>0</v>
      </c>
      <c r="H256" s="124">
        <f>IF(ROUND(SUM([7]TSS!H$106:H$109,[7]TSS!H$111:H$114,[7]TSS!H$116,[7]TSS!H$118:H$119,[7]TSS!H$121:H$122)-SUM(H235:H238,H240:H243,H245:H245,H247:H248,H250:H251),4)&lt;&gt;0,1,0)</f>
        <v>0</v>
      </c>
      <c r="I256" s="124">
        <f>IF(ROUND(SUM([7]TSS!I$106:I$109,[7]TSS!I$111:I$114,[7]TSS!I$116,[7]TSS!I$118:I$119,[7]TSS!I$121:I$122)-SUM(I235:I238,I240:I243,I245:I245,I247:I248,I250:I251),4)&lt;&gt;0,1,0)</f>
        <v>0</v>
      </c>
    </row>
    <row r="258" spans="1:11" s="107" customFormat="1">
      <c r="B258" s="107" t="s">
        <v>745</v>
      </c>
    </row>
    <row r="259" spans="1:11" ht="13.5" thickBot="1"/>
    <row r="260" spans="1:11" ht="13.15" customHeight="1" thickBot="1">
      <c r="A260" s="202"/>
      <c r="D260" s="421" t="s">
        <v>347</v>
      </c>
      <c r="E260" s="403" t="s">
        <v>322</v>
      </c>
      <c r="F260" s="403" t="s">
        <v>348</v>
      </c>
      <c r="G260" s="403" t="s">
        <v>346</v>
      </c>
      <c r="H260" s="403"/>
      <c r="I260" s="403"/>
      <c r="J260" s="403"/>
      <c r="K260" s="403"/>
    </row>
    <row r="261" spans="1:11" ht="13.5" thickBot="1">
      <c r="D261" s="421"/>
      <c r="E261" s="403"/>
      <c r="F261" s="403"/>
      <c r="G261" s="225" t="s">
        <v>198</v>
      </c>
      <c r="H261" s="225" t="s">
        <v>199</v>
      </c>
      <c r="I261" s="225" t="s">
        <v>200</v>
      </c>
      <c r="J261" s="225" t="s">
        <v>201</v>
      </c>
      <c r="K261" s="225" t="s">
        <v>202</v>
      </c>
    </row>
    <row r="262" spans="1:11" ht="26.25" thickBot="1">
      <c r="D262" s="241" t="str">
        <f>[7]TSS!D133</f>
        <v>System Availability Charge</v>
      </c>
      <c r="E262" s="350" t="str">
        <f>[7]TSS!E133</f>
        <v>$ per day per NMI</v>
      </c>
      <c r="F262" s="243" t="str">
        <f>[7]TSS!F133</f>
        <v>N/A</v>
      </c>
      <c r="G262" s="245">
        <f>[7]TSS!G133</f>
        <v>70</v>
      </c>
      <c r="H262" s="245">
        <f>[7]TSS!H133</f>
        <v>73.198030962552536</v>
      </c>
      <c r="I262" s="245">
        <f>[7]TSS!I133</f>
        <v>76.367106414247999</v>
      </c>
      <c r="J262" s="245">
        <f>[7]TSS!J133</f>
        <v>79.834290629509553</v>
      </c>
      <c r="K262" s="245">
        <f>[7]TSS!K133</f>
        <v>83.463593185549854</v>
      </c>
    </row>
    <row r="263" spans="1:11" ht="15" customHeight="1" thickBot="1">
      <c r="D263" s="419" t="str">
        <f>[7]TSS!D134</f>
        <v>Plus charges related to monthly demand</v>
      </c>
      <c r="E263" s="350" t="str">
        <f>[7]TSS!E134</f>
        <v>$/kVA</v>
      </c>
      <c r="F263" s="243" t="str">
        <f>[7]TSS!F134</f>
        <v>peak1</v>
      </c>
      <c r="G263" s="245">
        <f>[7]TSS!G134</f>
        <v>11</v>
      </c>
      <c r="H263" s="245">
        <f>[7]TSS!H134</f>
        <v>11.502547722686828</v>
      </c>
      <c r="I263" s="245">
        <f>[7]TSS!I134</f>
        <v>12.000545293667543</v>
      </c>
      <c r="J263" s="245">
        <f>[7]TSS!J134</f>
        <v>12.545388527494358</v>
      </c>
      <c r="K263" s="245">
        <f>[7]TSS!K134</f>
        <v>13.115707500586405</v>
      </c>
    </row>
    <row r="264" spans="1:11" ht="13.5" thickBot="1">
      <c r="D264" s="420"/>
      <c r="E264" s="350" t="str">
        <f>[7]TSS!E135</f>
        <v>$/kVA</v>
      </c>
      <c r="F264" s="243" t="str">
        <f>[7]TSS!F135</f>
        <v>off peak1</v>
      </c>
      <c r="G264" s="245">
        <f>[7]TSS!G135</f>
        <v>0</v>
      </c>
      <c r="H264" s="245">
        <f>[7]TSS!H135</f>
        <v>0</v>
      </c>
      <c r="I264" s="245">
        <f>[7]TSS!I135</f>
        <v>0</v>
      </c>
      <c r="J264" s="245">
        <f>[7]TSS!J135</f>
        <v>0</v>
      </c>
      <c r="K264" s="245">
        <f>[7]TSS!K135</f>
        <v>0</v>
      </c>
    </row>
    <row r="265" spans="1:11" ht="13.5" thickBot="1">
      <c r="D265" s="241" t="str">
        <f>[7]TSS!D136</f>
        <v>Plus charges related to energy metered</v>
      </c>
      <c r="E265" s="350" t="str">
        <f>[7]TSS!E136</f>
        <v>c/kWh</v>
      </c>
      <c r="F265" s="243" t="str">
        <f>[7]TSS!F136</f>
        <v>anytime</v>
      </c>
      <c r="G265" s="245">
        <f>[7]TSS!G136</f>
        <v>2.5499999999999998</v>
      </c>
      <c r="H265" s="245">
        <f>[7]TSS!H136</f>
        <v>2.666499699350128</v>
      </c>
      <c r="I265" s="245">
        <f>[7]TSS!I136</f>
        <v>2.7819445908047484</v>
      </c>
      <c r="J265" s="245">
        <f>[7]TSS!J136</f>
        <v>2.9082491586464192</v>
      </c>
      <c r="K265" s="245">
        <f>[7]TSS!K136</f>
        <v>3.0404594660450299</v>
      </c>
    </row>
    <row r="266" spans="1:11" ht="13.5" thickBot="1">
      <c r="D266" s="241" t="str">
        <f>[7]TSS!D137</f>
        <v>Plus charges related to excess kVAr</v>
      </c>
      <c r="E266" s="350" t="str">
        <f>[7]TSS!E137</f>
        <v>$/kVAr</v>
      </c>
      <c r="F266" s="243" t="str">
        <f>[7]TSS!F137</f>
        <v>anytime</v>
      </c>
      <c r="G266" s="245">
        <f>[7]TSS!G137</f>
        <v>0</v>
      </c>
      <c r="H266" s="245">
        <f>[7]TSS!H137</f>
        <v>0</v>
      </c>
      <c r="I266" s="245">
        <f>[7]TSS!I137</f>
        <v>4.4800000000000004</v>
      </c>
      <c r="J266" s="245">
        <f>[7]TSS!J137</f>
        <v>4.6833988979510917</v>
      </c>
      <c r="K266" s="245">
        <f>[7]TSS!K137</f>
        <v>4.8963083063927737</v>
      </c>
    </row>
    <row r="267" spans="1:11" s="202" customFormat="1" ht="26.65" customHeight="1">
      <c r="D267" s="387" t="s">
        <v>752</v>
      </c>
      <c r="E267" s="387"/>
      <c r="F267" s="387"/>
      <c r="G267" s="387"/>
      <c r="H267" s="387"/>
      <c r="I267" s="387"/>
      <c r="J267" s="387"/>
      <c r="K267" s="387"/>
    </row>
    <row r="268" spans="1:11" s="202" customFormat="1"/>
    <row r="269" spans="1:11" s="202" customFormat="1" ht="15.75">
      <c r="A269" s="70">
        <f>IF(SUM(D269:K269)&lt;&gt;0,1,0)</f>
        <v>0</v>
      </c>
      <c r="C269" s="125"/>
      <c r="D269" s="244" t="s">
        <v>269</v>
      </c>
      <c r="E269" s="124"/>
      <c r="F269" s="124"/>
      <c r="G269" s="124">
        <f>IF(ROUND(SUM([7]TSS!G$133:G$137)-SUM(G262:G266),4)&lt;&gt;0,1,0)</f>
        <v>0</v>
      </c>
      <c r="H269" s="124">
        <f>IF(ROUND(SUM([7]TSS!H$133:H$137)-SUM(H262:H266),4)&lt;&gt;0,1,0)</f>
        <v>0</v>
      </c>
      <c r="I269" s="124">
        <f>IF(ROUND(SUM([7]TSS!I$133:I$137)-SUM(I262:I266),4)&lt;&gt;0,1,0)</f>
        <v>0</v>
      </c>
      <c r="J269" s="124">
        <f>IF(ROUND(SUM([7]TSS!J$133:J$137)-SUM(J262:J266),4)&lt;&gt;0,1,0)</f>
        <v>0</v>
      </c>
      <c r="K269" s="124">
        <f>IF(ROUND(SUM([7]TSS!K$133:K$137)-SUM(K262:K266),4)&lt;&gt;0,1,0)</f>
        <v>0</v>
      </c>
    </row>
    <row r="270" spans="1:11" s="202" customFormat="1"/>
    <row r="271" spans="1:11" s="107" customFormat="1">
      <c r="B271" s="107" t="s">
        <v>746</v>
      </c>
    </row>
    <row r="272" spans="1:11" ht="13.5" thickBot="1"/>
    <row r="273" spans="1:16" ht="13.15" customHeight="1" thickBot="1">
      <c r="A273" s="202"/>
      <c r="D273" s="421" t="s">
        <v>347</v>
      </c>
      <c r="E273" s="403" t="s">
        <v>322</v>
      </c>
      <c r="F273" s="403" t="s">
        <v>348</v>
      </c>
      <c r="G273" s="403" t="s">
        <v>346</v>
      </c>
      <c r="H273" s="403"/>
      <c r="I273" s="403"/>
      <c r="J273" s="403"/>
      <c r="K273" s="403"/>
    </row>
    <row r="274" spans="1:16" ht="13.5" thickBot="1">
      <c r="D274" s="421"/>
      <c r="E274" s="403"/>
      <c r="F274" s="403"/>
      <c r="G274" s="225" t="s">
        <v>198</v>
      </c>
      <c r="H274" s="225" t="s">
        <v>199</v>
      </c>
      <c r="I274" s="225" t="s">
        <v>200</v>
      </c>
      <c r="J274" s="225" t="s">
        <v>201</v>
      </c>
      <c r="K274" s="225" t="s">
        <v>202</v>
      </c>
    </row>
    <row r="275" spans="1:16" ht="26.25" thickBot="1">
      <c r="D275" s="241" t="str">
        <f>[7]TSS!D146</f>
        <v>System Availability Charge</v>
      </c>
      <c r="E275" s="350" t="str">
        <f>[7]TSS!E146</f>
        <v>$ per day per NMI</v>
      </c>
      <c r="F275" s="243" t="str">
        <f>[7]TSS!F146</f>
        <v>N/A</v>
      </c>
      <c r="G275" s="245">
        <f>[7]TSS!G146</f>
        <v>70</v>
      </c>
      <c r="H275" s="245">
        <f>[7]TSS!H146</f>
        <v>73.198030962552536</v>
      </c>
      <c r="I275" s="245">
        <f>[7]TSS!I146</f>
        <v>76.367106414247999</v>
      </c>
      <c r="J275" s="245">
        <f>[7]TSS!J146</f>
        <v>79.834290629509553</v>
      </c>
      <c r="K275" s="245">
        <f>[7]TSS!K146</f>
        <v>83.463593185549854</v>
      </c>
    </row>
    <row r="276" spans="1:16" ht="13.5" thickBot="1">
      <c r="D276" s="419" t="str">
        <f>[7]TSS!D147</f>
        <v>Plus charges related to monthly demand</v>
      </c>
      <c r="E276" s="350" t="str">
        <f>[7]TSS!E147</f>
        <v>$/kVA</v>
      </c>
      <c r="F276" s="243" t="str">
        <f>[7]TSS!F147</f>
        <v>peak1</v>
      </c>
      <c r="G276" s="245">
        <f>[7]TSS!G147</f>
        <v>8.27</v>
      </c>
      <c r="H276" s="245">
        <f>[7]TSS!H147</f>
        <v>8.6478245151472777</v>
      </c>
      <c r="I276" s="245">
        <f>[7]TSS!I147</f>
        <v>9.022228143511871</v>
      </c>
      <c r="J276" s="245">
        <f>[7]TSS!J147</f>
        <v>9.4318511929434852</v>
      </c>
      <c r="K276" s="245">
        <f>[7]TSS!K147</f>
        <v>9.8606273663499611</v>
      </c>
    </row>
    <row r="277" spans="1:16" ht="13.5" thickBot="1">
      <c r="D277" s="420"/>
      <c r="E277" s="350" t="str">
        <f>[7]TSS!E148</f>
        <v>$/kVA</v>
      </c>
      <c r="F277" s="243" t="str">
        <f>[7]TSS!F148</f>
        <v>off peak1</v>
      </c>
      <c r="G277" s="245">
        <f>[7]TSS!G148</f>
        <v>0</v>
      </c>
      <c r="H277" s="245">
        <f>[7]TSS!H148</f>
        <v>0</v>
      </c>
      <c r="I277" s="245">
        <f>[7]TSS!I148</f>
        <v>0</v>
      </c>
      <c r="J277" s="245">
        <f>[7]TSS!J148</f>
        <v>0</v>
      </c>
      <c r="K277" s="245">
        <f>[7]TSS!K148</f>
        <v>0</v>
      </c>
    </row>
    <row r="278" spans="1:16" ht="13.5" thickBot="1">
      <c r="D278" s="241" t="str">
        <f>[7]TSS!D149</f>
        <v>Plus charges related to energy metered</v>
      </c>
      <c r="E278" s="350" t="str">
        <f>[7]TSS!E149</f>
        <v>c/kWh</v>
      </c>
      <c r="F278" s="243" t="str">
        <f>[7]TSS!F149</f>
        <v>anytime</v>
      </c>
      <c r="G278" s="245">
        <f>[7]TSS!G149</f>
        <v>2.5499999999999998</v>
      </c>
      <c r="H278" s="245">
        <f>[7]TSS!H149</f>
        <v>2.666499699350128</v>
      </c>
      <c r="I278" s="245">
        <f>[7]TSS!I149</f>
        <v>2.7819445908047484</v>
      </c>
      <c r="J278" s="245">
        <f>[7]TSS!J149</f>
        <v>2.9082491586464192</v>
      </c>
      <c r="K278" s="245">
        <f>[7]TSS!K149</f>
        <v>3.0404594660450299</v>
      </c>
    </row>
    <row r="279" spans="1:16" ht="13.5" thickBot="1">
      <c r="D279" s="241" t="str">
        <f>[7]TSS!D150</f>
        <v>Plus charges related to excess kVAr</v>
      </c>
      <c r="E279" s="350" t="str">
        <f>[7]TSS!E150</f>
        <v>$/kVAr</v>
      </c>
      <c r="F279" s="243" t="str">
        <f>[7]TSS!F150</f>
        <v>anytime</v>
      </c>
      <c r="G279" s="245">
        <f>[7]TSS!G150</f>
        <v>0</v>
      </c>
      <c r="H279" s="245">
        <f>[7]TSS!H150</f>
        <v>0</v>
      </c>
      <c r="I279" s="245">
        <f>[7]TSS!I150</f>
        <v>4.4800000000000004</v>
      </c>
      <c r="J279" s="245">
        <f>[7]TSS!J150</f>
        <v>4.6833988979510917</v>
      </c>
      <c r="K279" s="245">
        <f>[7]TSS!K150</f>
        <v>4.8963083063927737</v>
      </c>
    </row>
    <row r="280" spans="1:16" ht="26.65" customHeight="1">
      <c r="D280" s="387" t="s">
        <v>752</v>
      </c>
      <c r="E280" s="387"/>
      <c r="F280" s="387"/>
      <c r="G280" s="387"/>
      <c r="H280" s="387"/>
      <c r="I280" s="387"/>
      <c r="J280" s="387"/>
      <c r="K280" s="387"/>
    </row>
    <row r="281" spans="1:16" s="202" customFormat="1"/>
    <row r="282" spans="1:16" s="202" customFormat="1" ht="15.75">
      <c r="A282" s="70">
        <f>IF(SUM(D282:K282)&lt;&gt;0,1,0)</f>
        <v>0</v>
      </c>
      <c r="C282" s="125"/>
      <c r="D282" s="244" t="s">
        <v>269</v>
      </c>
      <c r="E282" s="124"/>
      <c r="F282" s="124"/>
      <c r="G282" s="124">
        <f>IF(ROUND(SUM([7]TSS!G$146:G$150)-SUM(G275:G279),4)&lt;&gt;0,1,0)</f>
        <v>0</v>
      </c>
      <c r="H282" s="124">
        <f>IF(ROUND(SUM([7]TSS!H$146:H$150)-SUM(H275:H279),4)&lt;&gt;0,1,0)</f>
        <v>0</v>
      </c>
      <c r="I282" s="124">
        <f>IF(ROUND(SUM([7]TSS!I$146:I$150)-SUM(I275:I279),4)&lt;&gt;0,1,0)</f>
        <v>0</v>
      </c>
      <c r="J282" s="124">
        <f>IF(ROUND(SUM([7]TSS!J$146:J$150)-SUM(J275:J279),4)&lt;&gt;0,1,0)</f>
        <v>0</v>
      </c>
      <c r="K282" s="124">
        <f>IF(ROUND(SUM([7]TSS!K$146:K$150)-SUM(K275:K279),4)&lt;&gt;0,1,0)</f>
        <v>0</v>
      </c>
    </row>
    <row r="283" spans="1:16" s="202" customFormat="1"/>
    <row r="284" spans="1:16" s="107" customFormat="1">
      <c r="B284" s="107" t="s">
        <v>747</v>
      </c>
    </row>
    <row r="285" spans="1:16" ht="13.5" thickBot="1"/>
    <row r="286" spans="1:16" ht="13.5" thickBot="1">
      <c r="D286" s="416" t="s">
        <v>355</v>
      </c>
      <c r="E286" s="404" t="s">
        <v>322</v>
      </c>
      <c r="F286" s="403" t="s">
        <v>346</v>
      </c>
      <c r="G286" s="403"/>
      <c r="H286" s="403"/>
      <c r="I286" s="403"/>
      <c r="J286" s="403"/>
    </row>
    <row r="287" spans="1:16" ht="13.5" thickBot="1">
      <c r="D287" s="417"/>
      <c r="E287" s="405"/>
      <c r="F287" s="212" t="s">
        <v>198</v>
      </c>
      <c r="G287" s="212" t="s">
        <v>199</v>
      </c>
      <c r="H287" s="212" t="s">
        <v>200</v>
      </c>
      <c r="I287" s="212" t="s">
        <v>201</v>
      </c>
      <c r="J287" s="212" t="s">
        <v>202</v>
      </c>
    </row>
    <row r="288" spans="1:16" ht="28.5" customHeight="1" thickBot="1">
      <c r="D288" s="233" t="str">
        <f>'[5]Forecast revenues'!$E48</f>
        <v>1 Phase Meters (including Prepayment)</v>
      </c>
      <c r="E288" s="227" t="s">
        <v>323</v>
      </c>
      <c r="F288" s="227">
        <f>'[5]Forecast revenues'!G48/Days_In_Yr</f>
        <v>0.16713992124410493</v>
      </c>
      <c r="G288" s="227">
        <f>'[5]Forecast revenues'!H48/Days_In_Yr</f>
        <v>0.18080979820491327</v>
      </c>
      <c r="H288" s="227">
        <f>'[5]Forecast revenues'!I48/Days_In_Yr</f>
        <v>0.19559769373802138</v>
      </c>
      <c r="I288" s="227">
        <f>'[5]Forecast revenues'!J48/Days_In_Yr</f>
        <v>0.21159504725664358</v>
      </c>
      <c r="J288" s="227">
        <f>'[5]Forecast revenues'!K48/Days_In_Yr</f>
        <v>0.22890077673159245</v>
      </c>
      <c r="L288" s="202"/>
      <c r="M288" s="202"/>
      <c r="N288" s="202"/>
      <c r="O288" s="202"/>
      <c r="P288" s="202"/>
    </row>
    <row r="289" spans="1:16" ht="13.5" thickBot="1">
      <c r="D289" s="230" t="str">
        <f>'[5]Forecast revenues'!$E49</f>
        <v>3 Phase Meters</v>
      </c>
      <c r="E289" s="227" t="s">
        <v>323</v>
      </c>
      <c r="F289" s="227">
        <f>'[5]Forecast revenues'!G49/Days_In_Yr</f>
        <v>0.1840318658894996</v>
      </c>
      <c r="G289" s="227">
        <f>'[5]Forecast revenues'!H49/Days_In_Yr</f>
        <v>0.19908328475371764</v>
      </c>
      <c r="H289" s="227">
        <f>'[5]Forecast revenues'!I49/Days_In_Yr</f>
        <v>0.21536571439278793</v>
      </c>
      <c r="I289" s="227">
        <f>'[5]Forecast revenues'!J49/Days_In_Yr</f>
        <v>0.23297983551604906</v>
      </c>
      <c r="J289" s="227">
        <f>'[5]Forecast revenues'!K49/Days_In_Yr</f>
        <v>0.25203456320855766</v>
      </c>
      <c r="L289" s="202"/>
      <c r="M289" s="202"/>
      <c r="N289" s="202"/>
      <c r="O289" s="202"/>
      <c r="P289" s="202"/>
    </row>
    <row r="290" spans="1:16" ht="13.5" thickBot="1">
      <c r="D290" s="230" t="str">
        <f>'[5]Forecast revenues'!$E50</f>
        <v>Dedicated CT and VT meters</v>
      </c>
      <c r="E290" s="227" t="s">
        <v>323</v>
      </c>
      <c r="F290" s="227">
        <f>'[5]Forecast revenues'!G50/Days_In_Yr</f>
        <v>0.31167812701666825</v>
      </c>
      <c r="G290" s="227">
        <f>'[5]Forecast revenues'!H50/Days_In_Yr</f>
        <v>0.33716935386408614</v>
      </c>
      <c r="H290" s="227">
        <f>'[5]Forecast revenues'!I50/Days_In_Yr</f>
        <v>0.3647454323255917</v>
      </c>
      <c r="I290" s="227">
        <f>'[5]Forecast revenues'!J50/Days_In_Yr</f>
        <v>0.3945768762128104</v>
      </c>
      <c r="J290" s="227">
        <f>'[5]Forecast revenues'!K50/Days_In_Yr</f>
        <v>0.42684814515478653</v>
      </c>
      <c r="L290" s="202"/>
      <c r="M290" s="202"/>
      <c r="N290" s="202"/>
      <c r="O290" s="202"/>
      <c r="P290" s="202"/>
    </row>
    <row r="292" spans="1:16" s="202" customFormat="1" ht="15.75">
      <c r="A292" s="70">
        <f>IF(SUM(D292:J292)&lt;&gt;0,1,0)</f>
        <v>0</v>
      </c>
      <c r="C292" s="125"/>
      <c r="D292" s="244" t="s">
        <v>269</v>
      </c>
      <c r="E292" s="124"/>
      <c r="F292" s="124">
        <f>IF(ROUND(SUM('[5]Forecast revenues'!G$48:G$50)/Days_In_Yr-SUM(F288:F290),4)&lt;&gt;0,1,0)</f>
        <v>0</v>
      </c>
      <c r="G292" s="124">
        <f>IF(ROUND(SUM('[5]Forecast revenues'!H$48:H$50)/Days_In_Yr-SUM(G288:G290),4)&lt;&gt;0,1,0)</f>
        <v>0</v>
      </c>
      <c r="H292" s="124">
        <f>IF(ROUND(SUM('[5]Forecast revenues'!I$48:I$50)/Days_In_Yr-SUM(H288:H290),4)&lt;&gt;0,1,0)</f>
        <v>0</v>
      </c>
      <c r="I292" s="124">
        <f>IF(ROUND(SUM('[5]Forecast revenues'!J$48:J$50)/Days_In_Yr-SUM(I288:I290),4)&lt;&gt;0,1,0)</f>
        <v>0</v>
      </c>
      <c r="J292" s="124">
        <f>IF(ROUND(SUM('[5]Forecast revenues'!K$48:K$50)/Days_In_Yr-SUM(J288:J290),4)&lt;&gt;0,1,0)</f>
        <v>0</v>
      </c>
    </row>
    <row r="293" spans="1:16" s="202" customFormat="1"/>
    <row r="294" spans="1:16" s="107" customFormat="1">
      <c r="B294" s="107" t="s">
        <v>748</v>
      </c>
    </row>
    <row r="295" spans="1:16" ht="13.5" thickBot="1"/>
    <row r="296" spans="1:16" ht="13.5" customHeight="1" thickBot="1">
      <c r="D296" s="416" t="s">
        <v>324</v>
      </c>
      <c r="E296" s="404" t="s">
        <v>322</v>
      </c>
      <c r="F296" s="403" t="s">
        <v>346</v>
      </c>
      <c r="G296" s="403"/>
      <c r="H296" s="403"/>
      <c r="I296" s="403"/>
      <c r="J296" s="403"/>
    </row>
    <row r="297" spans="1:16" ht="13.5" thickBot="1">
      <c r="D297" s="417"/>
      <c r="E297" s="405"/>
      <c r="F297" s="212" t="s">
        <v>198</v>
      </c>
      <c r="G297" s="212" t="s">
        <v>199</v>
      </c>
      <c r="H297" s="212" t="s">
        <v>200</v>
      </c>
      <c r="I297" s="212" t="s">
        <v>201</v>
      </c>
      <c r="J297" s="212" t="s">
        <v>202</v>
      </c>
    </row>
    <row r="298" spans="1:16" ht="13.5" thickBot="1">
      <c r="D298" s="230" t="str">
        <f>[8]Output_PTC!D12</f>
        <v>Special meter test</v>
      </c>
      <c r="E298" s="227" t="s">
        <v>325</v>
      </c>
      <c r="F298" s="238">
        <f>[8]Output_PTC!F12</f>
        <v>297.10649525852648</v>
      </c>
      <c r="G298" s="238">
        <f>[8]Output_PTC!G12</f>
        <v>305.10492434559535</v>
      </c>
      <c r="H298" s="238">
        <f>[8]Output_PTC!H12</f>
        <v>314.02569800880121</v>
      </c>
      <c r="I298" s="238">
        <f>[8]Output_PTC!I12</f>
        <v>323.59545132884597</v>
      </c>
      <c r="J298" s="238">
        <f>[8]Output_PTC!J12</f>
        <v>333.40842965403766</v>
      </c>
    </row>
    <row r="299" spans="1:16" ht="13.5" thickBot="1">
      <c r="D299" s="230" t="str">
        <f>[8]Output_PTC!D13</f>
        <v>Exchange or replace meter – three phase</v>
      </c>
      <c r="E299" s="227" t="str">
        <f t="shared" ref="E299:E307" si="2">$E$298</f>
        <v>$/request</v>
      </c>
      <c r="F299" s="238">
        <f>[8]Output_PTC!F13</f>
        <v>659.5328579940915</v>
      </c>
      <c r="G299" s="238">
        <f>[8]Output_PTC!G13</f>
        <v>677.28819784510154</v>
      </c>
      <c r="H299" s="238">
        <f>[8]Output_PTC!H13</f>
        <v>697.09100742182591</v>
      </c>
      <c r="I299" s="238">
        <f>[8]Output_PTC!I13</f>
        <v>718.33445668393506</v>
      </c>
      <c r="J299" s="238">
        <f>[8]Output_PTC!J13</f>
        <v>740.1178297960447</v>
      </c>
    </row>
    <row r="300" spans="1:16" ht="13.5" thickBot="1">
      <c r="D300" s="230" t="str">
        <f>[8]Output_PTC!D14</f>
        <v>Exchange or replace meter - single phase</v>
      </c>
      <c r="E300" s="227" t="str">
        <f t="shared" si="2"/>
        <v>$/request</v>
      </c>
      <c r="F300" s="238">
        <f>[8]Output_PTC!F14</f>
        <v>552.10505604397201</v>
      </c>
      <c r="G300" s="238">
        <f>[8]Output_PTC!G14</f>
        <v>566.96832295282013</v>
      </c>
      <c r="H300" s="238">
        <f>[8]Output_PTC!H14</f>
        <v>583.54555812566343</v>
      </c>
      <c r="I300" s="238">
        <f>[8]Output_PTC!I14</f>
        <v>601.32877484225821</v>
      </c>
      <c r="J300" s="238">
        <f>[8]Output_PTC!J14</f>
        <v>619.5639700825169</v>
      </c>
    </row>
    <row r="301" spans="1:16" ht="13.5" thickBot="1">
      <c r="D301" s="230" t="str">
        <f>[8]Output_PTC!D15</f>
        <v>Relocation of meter</v>
      </c>
      <c r="E301" s="227" t="str">
        <f t="shared" si="2"/>
        <v>$/request</v>
      </c>
      <c r="F301" s="238">
        <f>[8]Output_PTC!F15</f>
        <v>310.27870635074703</v>
      </c>
      <c r="G301" s="238">
        <f>[8]Output_PTC!G15</f>
        <v>318.63174564668844</v>
      </c>
      <c r="H301" s="238">
        <f>[8]Output_PTC!H15</f>
        <v>327.94802164886346</v>
      </c>
      <c r="I301" s="238">
        <f>[8]Output_PTC!I15</f>
        <v>337.9420498092224</v>
      </c>
      <c r="J301" s="238">
        <f>[8]Output_PTC!J15</f>
        <v>348.19008635093115</v>
      </c>
    </row>
    <row r="302" spans="1:16" ht="13.5" thickBot="1">
      <c r="D302" s="230" t="str">
        <f>[8]Output_PTC!D16</f>
        <v>Remove meter</v>
      </c>
      <c r="E302" s="227" t="str">
        <f t="shared" si="2"/>
        <v>$/request</v>
      </c>
      <c r="F302" s="238">
        <f>[8]Output_PTC!F16</f>
        <v>310.27870635074703</v>
      </c>
      <c r="G302" s="238">
        <f>[8]Output_PTC!G16</f>
        <v>318.63174564668844</v>
      </c>
      <c r="H302" s="238">
        <f>[8]Output_PTC!H16</f>
        <v>327.94802164886346</v>
      </c>
      <c r="I302" s="238">
        <f>[8]Output_PTC!I16</f>
        <v>337.9420498092224</v>
      </c>
      <c r="J302" s="238">
        <f>[8]Output_PTC!J16</f>
        <v>348.19008635093115</v>
      </c>
    </row>
    <row r="303" spans="1:16" ht="13.5" thickBot="1">
      <c r="D303" s="230" t="str">
        <f>[8]Output_PTC!D17</f>
        <v>General meter inspection</v>
      </c>
      <c r="E303" s="227" t="str">
        <f t="shared" si="2"/>
        <v>$/request</v>
      </c>
      <c r="F303" s="238">
        <f>[8]Output_PTC!F17</f>
        <v>139.03996215187973</v>
      </c>
      <c r="G303" s="238">
        <f>[8]Output_PTC!G17</f>
        <v>142.78306873247755</v>
      </c>
      <c r="H303" s="238">
        <f>[8]Output_PTC!H17</f>
        <v>146.95781432805381</v>
      </c>
      <c r="I303" s="238">
        <f>[8]Output_PTC!I17</f>
        <v>151.4362695643288</v>
      </c>
      <c r="J303" s="238">
        <f>[8]Output_PTC!J17</f>
        <v>156.0285492913157</v>
      </c>
    </row>
    <row r="304" spans="1:16" ht="13.5" thickBot="1">
      <c r="D304" s="230" t="str">
        <f>[8]Output_PTC!D18</f>
        <v>Special meter read - no appointment</v>
      </c>
      <c r="E304" s="227" t="str">
        <f t="shared" si="2"/>
        <v>$/request</v>
      </c>
      <c r="F304" s="238">
        <f>[8]Output_PTC!F18</f>
        <v>35.332273829908125</v>
      </c>
      <c r="G304" s="238">
        <f>[8]Output_PTC!G18</f>
        <v>36.283456961961548</v>
      </c>
      <c r="H304" s="238">
        <f>[8]Output_PTC!H18</f>
        <v>37.344326457826185</v>
      </c>
      <c r="I304" s="238">
        <f>[8]Output_PTC!I18</f>
        <v>38.482373421404951</v>
      </c>
      <c r="J304" s="238">
        <f>[8]Output_PTC!J18</f>
        <v>39.64934500501483</v>
      </c>
    </row>
    <row r="305" spans="1:11" ht="13.5" thickBot="1">
      <c r="D305" s="230" t="str">
        <f>[8]Output_PTC!D19</f>
        <v>Special meter read - appointment</v>
      </c>
      <c r="E305" s="227" t="str">
        <f t="shared" si="2"/>
        <v>$/request</v>
      </c>
      <c r="F305" s="238">
        <f>[8]Output_PTC!F19</f>
        <v>76.428019212613904</v>
      </c>
      <c r="G305" s="238">
        <f>[8]Output_PTC!G19</f>
        <v>78.485544381847589</v>
      </c>
      <c r="H305" s="238">
        <f>[8]Output_PTC!H19</f>
        <v>80.780334538924478</v>
      </c>
      <c r="I305" s="238">
        <f>[8]Output_PTC!I19</f>
        <v>83.242068975150573</v>
      </c>
      <c r="J305" s="238">
        <f>[8]Output_PTC!J19</f>
        <v>85.766370893619623</v>
      </c>
    </row>
    <row r="306" spans="1:11" ht="13.5" thickBot="1">
      <c r="D306" s="230" t="str">
        <f>[8]Output_PTC!D20</f>
        <v>Meter program change</v>
      </c>
      <c r="E306" s="227" t="str">
        <f t="shared" si="2"/>
        <v>$/request</v>
      </c>
      <c r="F306" s="238">
        <f>[8]Output_PTC!F20</f>
        <v>160.4033542557886</v>
      </c>
      <c r="G306" s="238">
        <f>[8]Output_PTC!G20</f>
        <v>164.7215865220557</v>
      </c>
      <c r="H306" s="238">
        <f>[8]Output_PTC!H20</f>
        <v>169.53777883346851</v>
      </c>
      <c r="I306" s="238">
        <f>[8]Output_PTC!I20</f>
        <v>174.70434555763239</v>
      </c>
      <c r="J306" s="238">
        <f>[8]Output_PTC!J20</f>
        <v>180.00222582521272</v>
      </c>
    </row>
    <row r="307" spans="1:11" ht="13.5" thickBot="1">
      <c r="D307" s="230" t="str">
        <f>[8]Output_PTC!D21</f>
        <v>Prepayment Vending Charge</v>
      </c>
      <c r="E307" s="227" t="str">
        <f t="shared" si="2"/>
        <v>$/request</v>
      </c>
      <c r="F307" s="238">
        <f>[8]Output_PTC!F21</f>
        <v>0.47459653460342655</v>
      </c>
      <c r="G307" s="238">
        <f>[8]Output_PTC!G21</f>
        <v>0.48737318805117774</v>
      </c>
      <c r="H307" s="238">
        <f>[8]Output_PTC!H21</f>
        <v>0.50162319043788095</v>
      </c>
      <c r="I307" s="238">
        <f>[8]Output_PTC!I21</f>
        <v>0.51690986991202326</v>
      </c>
      <c r="J307" s="238">
        <f>[8]Output_PTC!J21</f>
        <v>0.53258507587890069</v>
      </c>
    </row>
    <row r="308" spans="1:11" s="202" customFormat="1" ht="13.5" thickBot="1">
      <c r="D308" s="230" t="str">
        <f>[8]Output_PTC!D22</f>
        <v>Prepayment Meter Support Charge</v>
      </c>
      <c r="E308" s="227" t="str">
        <f>[8]Output_PTC!E22</f>
        <v>$/request</v>
      </c>
      <c r="F308" s="238">
        <f>[8]Output_PTC!F22</f>
        <v>65.861055461102794</v>
      </c>
      <c r="G308" s="238">
        <f>[8]Output_PTC!G22</f>
        <v>67.634106505465724</v>
      </c>
      <c r="H308" s="238">
        <f>[8]Output_PTC!H22</f>
        <v>69.611618200311383</v>
      </c>
      <c r="I308" s="238">
        <f>[8]Output_PTC!I22</f>
        <v>71.732992401882143</v>
      </c>
      <c r="J308" s="238">
        <f>[8]Output_PTC!J22</f>
        <v>73.908283484467447</v>
      </c>
    </row>
    <row r="309" spans="1:11" ht="27.75" customHeight="1">
      <c r="D309" s="395" t="s">
        <v>971</v>
      </c>
      <c r="E309" s="395"/>
      <c r="F309" s="395"/>
      <c r="G309" s="395"/>
      <c r="H309" s="395"/>
      <c r="I309" s="395"/>
      <c r="J309" s="395"/>
      <c r="K309" s="327"/>
    </row>
    <row r="310" spans="1:11" s="202" customFormat="1" ht="15">
      <c r="K310" s="327"/>
    </row>
    <row r="311" spans="1:11" ht="15.75">
      <c r="A311" s="70">
        <f>IF(SUM(D311:J311)&lt;&gt;0,1,0)</f>
        <v>0</v>
      </c>
      <c r="C311" s="125"/>
      <c r="D311" s="244" t="s">
        <v>269</v>
      </c>
      <c r="E311" s="124"/>
      <c r="F311" s="124">
        <f>IF(ROUND(SUM([8]Output_PTC!F$12:F$22)-SUM(F298:F308),4)&lt;&gt;0,1,0)</f>
        <v>0</v>
      </c>
      <c r="G311" s="124">
        <f>IF(ROUND(SUM([8]Output_PTC!G$12:G$22)-SUM(G298:G308),4)&lt;&gt;0,1,0)</f>
        <v>0</v>
      </c>
      <c r="H311" s="124">
        <f>IF(ROUND(SUM([8]Output_PTC!H$12:H$22)-SUM(H298:H308),4)&lt;&gt;0,1,0)</f>
        <v>0</v>
      </c>
      <c r="I311" s="124">
        <f>IF(ROUND(SUM([8]Output_PTC!I$12:I$22)-SUM(I298:I308),4)&lt;&gt;0,1,0)</f>
        <v>0</v>
      </c>
      <c r="J311" s="124">
        <f>IF(ROUND(SUM([8]Output_PTC!J$12:J$22)-SUM(J298:J308),4)&lt;&gt;0,1,0)</f>
        <v>0</v>
      </c>
    </row>
    <row r="313" spans="1:11" s="107" customFormat="1">
      <c r="B313" s="107" t="s">
        <v>749</v>
      </c>
    </row>
    <row r="314" spans="1:11" ht="13.5" thickBot="1"/>
    <row r="315" spans="1:11" ht="13.5" customHeight="1" thickBot="1">
      <c r="D315" s="415" t="s">
        <v>264</v>
      </c>
      <c r="E315" s="413" t="s">
        <v>322</v>
      </c>
      <c r="F315" s="403" t="s">
        <v>346</v>
      </c>
      <c r="G315" s="403"/>
      <c r="H315" s="403"/>
      <c r="I315" s="403"/>
      <c r="J315" s="403"/>
    </row>
    <row r="316" spans="1:11" ht="13.5" thickBot="1">
      <c r="D316" s="415"/>
      <c r="E316" s="414"/>
      <c r="F316" s="212" t="s">
        <v>198</v>
      </c>
      <c r="G316" s="212" t="s">
        <v>199</v>
      </c>
      <c r="H316" s="212" t="s">
        <v>200</v>
      </c>
      <c r="I316" s="212" t="s">
        <v>201</v>
      </c>
      <c r="J316" s="212" t="s">
        <v>202</v>
      </c>
    </row>
    <row r="317" spans="1:11" ht="13.5" thickBot="1">
      <c r="D317" s="226" t="str">
        <f>[8]Output_PTC!D28</f>
        <v>Connections Services</v>
      </c>
      <c r="E317" s="227"/>
      <c r="F317" s="228"/>
      <c r="G317" s="228"/>
      <c r="H317" s="228"/>
      <c r="I317" s="228"/>
      <c r="J317" s="228"/>
    </row>
    <row r="318" spans="1:11" ht="13.5" thickBot="1">
      <c r="D318" s="229" t="str">
        <f>[8]Output_PTC!D29</f>
        <v>Provision of 3 phase service</v>
      </c>
      <c r="E318" s="227" t="str">
        <f>[8]Output_PTC!E29</f>
        <v>$/request</v>
      </c>
      <c r="F318" s="228">
        <f>[8]Output_PTC!F29</f>
        <v>1390.4000159128325</v>
      </c>
      <c r="G318" s="238">
        <f>[8]Output_PTC!G29</f>
        <v>1427.8310923363258</v>
      </c>
      <c r="H318" s="238">
        <f>[8]Output_PTC!H29</f>
        <v>1469.5785601339699</v>
      </c>
      <c r="I318" s="238">
        <f>[8]Output_PTC!I29</f>
        <v>1514.3631252000894</v>
      </c>
      <c r="J318" s="238">
        <f>[8]Output_PTC!J29</f>
        <v>1560.285935496197</v>
      </c>
    </row>
    <row r="319" spans="1:11" ht="13.5" thickBot="1">
      <c r="D319" s="229" t="str">
        <f>[8]Output_PTC!D30</f>
        <v>Standard temporary builder’s connection</v>
      </c>
      <c r="E319" s="227" t="str">
        <f>[8]Output_PTC!E30</f>
        <v>$/request</v>
      </c>
      <c r="F319" s="228">
        <f>[8]Output_PTC!F30</f>
        <v>652.75619474848133</v>
      </c>
      <c r="G319" s="238">
        <f>[8]Output_PTC!G30</f>
        <v>670.32909947511007</v>
      </c>
      <c r="H319" s="238">
        <f>[8]Output_PTC!H30</f>
        <v>689.92843629048252</v>
      </c>
      <c r="I319" s="238">
        <f>[8]Output_PTC!I30</f>
        <v>710.95361029900937</v>
      </c>
      <c r="J319" s="238">
        <f>[8]Output_PTC!J30</f>
        <v>732.51316047016167</v>
      </c>
    </row>
    <row r="320" spans="1:11" ht="13.5" thickBot="1">
      <c r="D320" s="229" t="str">
        <f>[8]Output_PTC!D31</f>
        <v>Class 1 &amp; 2 PV service</v>
      </c>
      <c r="E320" s="227" t="str">
        <f>[8]Output_PTC!E31</f>
        <v>$/request</v>
      </c>
      <c r="F320" s="228">
        <f>[8]Output_PTC!F31</f>
        <v>86.534768142691433</v>
      </c>
      <c r="G320" s="238">
        <f>[8]Output_PTC!G31</f>
        <v>88.864377954664732</v>
      </c>
      <c r="H320" s="238">
        <f>[8]Output_PTC!H31</f>
        <v>91.46262838984029</v>
      </c>
      <c r="I320" s="238">
        <f>[8]Output_PTC!I31</f>
        <v>94.249899613958917</v>
      </c>
      <c r="J320" s="238">
        <f>[8]Output_PTC!J31</f>
        <v>97.108012168586228</v>
      </c>
    </row>
    <row r="321" spans="4:10" s="202" customFormat="1" ht="13.5" thickBot="1">
      <c r="D321" s="229" t="str">
        <f>[8]Output_PTC!D32</f>
        <v>Class 3 PV Assessment</v>
      </c>
      <c r="E321" s="227" t="str">
        <f>[8]Output_PTC!E32</f>
        <v>$/request</v>
      </c>
      <c r="F321" s="228">
        <f>[8]Output_PTC!F32</f>
        <v>1178.9370581493492</v>
      </c>
      <c r="G321" s="238">
        <f>[8]Output_PTC!G32</f>
        <v>1210.6753224021047</v>
      </c>
      <c r="H321" s="238">
        <f>[8]Output_PTC!H32</f>
        <v>1246.0735073181388</v>
      </c>
      <c r="I321" s="238">
        <f>[8]Output_PTC!I32</f>
        <v>1284.0468838898339</v>
      </c>
      <c r="J321" s="238">
        <f>[8]Output_PTC!J32</f>
        <v>1322.9853924145907</v>
      </c>
    </row>
    <row r="322" spans="4:10" ht="13.5" thickBot="1">
      <c r="D322" s="226" t="str">
        <f>[8]Output_PTC!D33</f>
        <v>De-energisation / Re-energisation</v>
      </c>
      <c r="E322" s="227"/>
      <c r="F322" s="228"/>
      <c r="G322" s="238"/>
      <c r="H322" s="238"/>
      <c r="I322" s="238"/>
      <c r="J322" s="238"/>
    </row>
    <row r="323" spans="4:10" ht="13.5" thickBot="1">
      <c r="D323" s="229" t="str">
        <f>[8]Output_PTC!D34</f>
        <v>Temporary disconnection and reconnection - no dismantling</v>
      </c>
      <c r="E323" s="227" t="str">
        <f>[8]Output_PTC!E34</f>
        <v>$/request</v>
      </c>
      <c r="F323" s="228">
        <f>[8]Output_PTC!F34</f>
        <v>283.93428416630593</v>
      </c>
      <c r="G323" s="238">
        <f>[8]Output_PTC!G34</f>
        <v>291.5781030445022</v>
      </c>
      <c r="H323" s="238">
        <f>[8]Output_PTC!H34</f>
        <v>300.10337436873897</v>
      </c>
      <c r="I323" s="238">
        <f>[8]Output_PTC!I34</f>
        <v>309.24885284846954</v>
      </c>
      <c r="J323" s="238">
        <f>[8]Output_PTC!J34</f>
        <v>318.62677295714411</v>
      </c>
    </row>
    <row r="324" spans="4:10" ht="13.5" thickBot="1">
      <c r="D324" s="229" t="str">
        <f>[8]Output_PTC!D35</f>
        <v>Temporary disconnection and reconnection - physical dismantling</v>
      </c>
      <c r="E324" s="227" t="str">
        <f>[8]Output_PTC!E35</f>
        <v>$/request</v>
      </c>
      <c r="F324" s="228">
        <f>[8]Output_PTC!F35</f>
        <v>731.78946130180475</v>
      </c>
      <c r="G324" s="238">
        <f>[8]Output_PTC!G35</f>
        <v>751.49002728166897</v>
      </c>
      <c r="H324" s="238">
        <f>[8]Output_PTC!H35</f>
        <v>773.46237813085634</v>
      </c>
      <c r="I324" s="238">
        <f>[8]Output_PTC!I35</f>
        <v>797.03320118126805</v>
      </c>
      <c r="J324" s="238">
        <f>[8]Output_PTC!J35</f>
        <v>821.20310065152273</v>
      </c>
    </row>
    <row r="325" spans="4:10" ht="13.5" thickBot="1">
      <c r="D325" s="229" t="str">
        <f>[8]Output_PTC!D36</f>
        <v>Complex Disconnection</v>
      </c>
      <c r="E325" s="227" t="str">
        <f>[8]Output_PTC!E36</f>
        <v>$/request</v>
      </c>
      <c r="F325" s="228">
        <f>[8]Output_PTC!F36</f>
        <v>310.27870635074703</v>
      </c>
      <c r="G325" s="238">
        <f>[8]Output_PTC!G36</f>
        <v>318.63174564668844</v>
      </c>
      <c r="H325" s="238">
        <f>[8]Output_PTC!H36</f>
        <v>327.94802164886346</v>
      </c>
      <c r="I325" s="238">
        <f>[8]Output_PTC!I36</f>
        <v>337.9420498092224</v>
      </c>
      <c r="J325" s="238">
        <f>[8]Output_PTC!J36</f>
        <v>348.19008635093115</v>
      </c>
    </row>
    <row r="326" spans="4:10" ht="13.5" thickBot="1">
      <c r="D326" s="229" t="str">
        <f>[8]Output_PTC!D37</f>
        <v>Disconnection (and Final Read)</v>
      </c>
      <c r="E326" s="227" t="str">
        <f>[8]Output_PTC!E37</f>
        <v>$/request</v>
      </c>
      <c r="F326" s="228">
        <f>[8]Output_PTC!F37</f>
        <v>66.488944262689813</v>
      </c>
      <c r="G326" s="238">
        <f>[8]Output_PTC!G37</f>
        <v>65.036856417894597</v>
      </c>
      <c r="H326" s="238">
        <f>[8]Output_PTC!H37</f>
        <v>63.483205700080475</v>
      </c>
      <c r="I326" s="238">
        <f>[8]Output_PTC!I37</f>
        <v>61.908942388526036</v>
      </c>
      <c r="J326" s="238">
        <f>[8]Output_PTC!J37</f>
        <v>60.301290065471441</v>
      </c>
    </row>
    <row r="327" spans="4:10" ht="13.5" thickBot="1">
      <c r="D327" s="229" t="str">
        <f>[8]Output_PTC!D38</f>
        <v>Reconnection</v>
      </c>
      <c r="E327" s="227" t="str">
        <f>[8]Output_PTC!E38</f>
        <v>$/request</v>
      </c>
      <c r="F327" s="228">
        <f>[8]Output_PTC!F38</f>
        <v>66.488944262689827</v>
      </c>
      <c r="G327" s="238">
        <f>[8]Output_PTC!G38</f>
        <v>65.036856417894583</v>
      </c>
      <c r="H327" s="238">
        <f>[8]Output_PTC!H38</f>
        <v>63.483205700080482</v>
      </c>
      <c r="I327" s="238">
        <f>[8]Output_PTC!I38</f>
        <v>61.908942388526015</v>
      </c>
      <c r="J327" s="238">
        <f>[8]Output_PTC!J38</f>
        <v>60.301290065471441</v>
      </c>
    </row>
    <row r="328" spans="4:10" s="202" customFormat="1" ht="13.5" thickBot="1">
      <c r="D328" s="229" t="str">
        <f>[8]Output_PTC!D39</f>
        <v>Reconnection - After Hours</v>
      </c>
      <c r="E328" s="227" t="str">
        <f>[8]Output_PTC!E39</f>
        <v>$/request</v>
      </c>
      <c r="F328" s="228">
        <f>[8]Output_PTC!F39</f>
        <v>123.49521163148293</v>
      </c>
      <c r="G328" s="238">
        <f>[8]Output_PTC!G39</f>
        <v>120.79813322710947</v>
      </c>
      <c r="H328" s="238">
        <f>[8]Output_PTC!H39</f>
        <v>117.91241400979406</v>
      </c>
      <c r="I328" s="238">
        <f>[8]Output_PTC!I39</f>
        <v>114.98840938045305</v>
      </c>
      <c r="J328" s="238">
        <f>[8]Output_PTC!J39</f>
        <v>112.00238868081506</v>
      </c>
    </row>
    <row r="329" spans="4:10" ht="13.5" thickBot="1">
      <c r="D329" s="226" t="str">
        <f>[8]Output_PTC!D40</f>
        <v>Other</v>
      </c>
      <c r="E329" s="227"/>
      <c r="F329" s="228"/>
      <c r="G329" s="238"/>
      <c r="H329" s="238"/>
      <c r="I329" s="238"/>
      <c r="J329" s="238"/>
    </row>
    <row r="330" spans="4:10" ht="13.5" thickBot="1">
      <c r="D330" s="229" t="str">
        <f>[8]Output_PTC!D41</f>
        <v>Wasted visit fee</v>
      </c>
      <c r="E330" s="227" t="str">
        <f>[8]Output_PTC!E41</f>
        <v>$/request</v>
      </c>
      <c r="F330" s="228">
        <f>[8]Output_PTC!F41</f>
        <v>152.21217324410031</v>
      </c>
      <c r="G330" s="238">
        <f>[8]Output_PTC!G41</f>
        <v>156.3098900335707</v>
      </c>
      <c r="H330" s="238">
        <f>[8]Output_PTC!H41</f>
        <v>160.88013796811609</v>
      </c>
      <c r="I330" s="238">
        <f>[8]Output_PTC!I41</f>
        <v>165.7828680447052</v>
      </c>
      <c r="J330" s="238">
        <f>[8]Output_PTC!J41</f>
        <v>170.81020598820919</v>
      </c>
    </row>
    <row r="331" spans="4:10" ht="13.5" thickBot="1">
      <c r="D331" s="229" t="str">
        <f>[8]Output_PTC!D42</f>
        <v>After Hours - non reconnections - uplift 1.23 x business hours charge</v>
      </c>
      <c r="E331" s="227" t="str">
        <f>[8]Output_PTC!E42</f>
        <v>$/request</v>
      </c>
      <c r="F331" s="228" t="str">
        <f>[8]Output_PTC!F42</f>
        <v>1.23x</v>
      </c>
      <c r="G331" s="238" t="str">
        <f>[8]Output_PTC!G42</f>
        <v>1.23x</v>
      </c>
      <c r="H331" s="238" t="str">
        <f>[8]Output_PTC!H42</f>
        <v>1.23x</v>
      </c>
      <c r="I331" s="238" t="str">
        <f>[8]Output_PTC!I42</f>
        <v>1.23x</v>
      </c>
      <c r="J331" s="238" t="str">
        <f>[8]Output_PTC!J42</f>
        <v>1.23x</v>
      </c>
    </row>
    <row r="332" spans="4:10" ht="13.5" thickBot="1">
      <c r="D332" s="226" t="str">
        <f>[8]Output_PTC!D43</f>
        <v>Non Standard Data Services</v>
      </c>
      <c r="E332" s="227"/>
      <c r="F332" s="228"/>
      <c r="G332" s="238"/>
      <c r="H332" s="238"/>
      <c r="I332" s="238"/>
      <c r="J332" s="238"/>
    </row>
    <row r="333" spans="4:10" ht="13.5" thickBot="1">
      <c r="D333" s="229" t="str">
        <f>[8]Output_PTC!D44</f>
        <v>Historical data requests</v>
      </c>
      <c r="E333" s="227" t="str">
        <f>[8]Output_PTC!E44</f>
        <v>$/request</v>
      </c>
      <c r="F333" s="228">
        <f>[8]Output_PTC!F44</f>
        <v>195.66320767513994</v>
      </c>
      <c r="G333" s="238">
        <f>[8]Output_PTC!G44</f>
        <v>200.93067343746284</v>
      </c>
      <c r="H333" s="238">
        <f>[8]Output_PTC!H44</f>
        <v>206.8055607850718</v>
      </c>
      <c r="I333" s="238">
        <f>[8]Output_PTC!I44</f>
        <v>213.10784182282052</v>
      </c>
      <c r="J333" s="238">
        <f>[8]Output_PTC!J44</f>
        <v>219.5703017373468</v>
      </c>
    </row>
    <row r="334" spans="4:10" ht="13.5" thickBot="1">
      <c r="D334" s="229" t="str">
        <f>[8]Output_PTC!D45</f>
        <v>Standing data requests</v>
      </c>
      <c r="E334" s="227" t="str">
        <f>[8]Output_PTC!E45</f>
        <v>$/request</v>
      </c>
      <c r="F334" s="228">
        <f>[8]Output_PTC!F45</f>
        <v>43.267384071345717</v>
      </c>
      <c r="G334" s="238">
        <f>[8]Output_PTC!G45</f>
        <v>44.432188977332366</v>
      </c>
      <c r="H334" s="238">
        <f>[8]Output_PTC!H45</f>
        <v>45.731314194920145</v>
      </c>
      <c r="I334" s="238">
        <f>[8]Output_PTC!I45</f>
        <v>47.124949806979458</v>
      </c>
      <c r="J334" s="238">
        <f>[8]Output_PTC!J45</f>
        <v>48.554006084293114</v>
      </c>
    </row>
    <row r="335" spans="4:10" ht="13.5" thickBot="1">
      <c r="D335" s="229" t="str">
        <f>[8]Output_PTC!D46</f>
        <v>Customer transfers</v>
      </c>
      <c r="E335" s="227" t="str">
        <f>[8]Output_PTC!E46</f>
        <v>$/request</v>
      </c>
      <c r="F335" s="228">
        <f>[8]Output_PTC!F46</f>
        <v>173.06953628538287</v>
      </c>
      <c r="G335" s="238">
        <f>[8]Output_PTC!G46</f>
        <v>177.72875590932946</v>
      </c>
      <c r="H335" s="238">
        <f>[8]Output_PTC!H46</f>
        <v>182.92525677968058</v>
      </c>
      <c r="I335" s="238">
        <f>[8]Output_PTC!I46</f>
        <v>188.49979922791783</v>
      </c>
      <c r="J335" s="238">
        <f>[8]Output_PTC!J46</f>
        <v>194.21602433717246</v>
      </c>
    </row>
    <row r="336" spans="4:10" ht="13.5" thickBot="1">
      <c r="D336" s="229" t="str">
        <f>[8]Output_PTC!D47</f>
        <v>Network tariff change request</v>
      </c>
      <c r="E336" s="227" t="str">
        <f>[8]Output_PTC!E47</f>
        <v>$/request</v>
      </c>
      <c r="F336" s="228">
        <f>[8]Output_PTC!F47</f>
        <v>43.267384071345717</v>
      </c>
      <c r="G336" s="238">
        <f>[8]Output_PTC!G47</f>
        <v>44.432188977332366</v>
      </c>
      <c r="H336" s="238">
        <f>[8]Output_PTC!H47</f>
        <v>45.731314194920145</v>
      </c>
      <c r="I336" s="238">
        <f>[8]Output_PTC!I47</f>
        <v>47.124949806979458</v>
      </c>
      <c r="J336" s="238">
        <f>[8]Output_PTC!J47</f>
        <v>48.554006084293114</v>
      </c>
    </row>
    <row r="337" spans="1:11" ht="13.5" thickBot="1">
      <c r="D337" s="226" t="str">
        <f>[8]Output_PTC!D48</f>
        <v>Miscellaneous services</v>
      </c>
      <c r="E337" s="227"/>
      <c r="F337" s="228"/>
      <c r="G337" s="238"/>
      <c r="H337" s="238"/>
      <c r="I337" s="238"/>
      <c r="J337" s="238"/>
    </row>
    <row r="338" spans="1:11" ht="13.5" thickBot="1">
      <c r="D338" s="229" t="str">
        <f>[8]Output_PTC!D49</f>
        <v xml:space="preserve">Installation of Minor Apparatus </v>
      </c>
      <c r="E338" s="227" t="str">
        <f>[8]Output_PTC!E49</f>
        <v>$/request</v>
      </c>
      <c r="F338" s="228">
        <f>[8]Output_PTC!F49</f>
        <v>619.82566701792996</v>
      </c>
      <c r="G338" s="238">
        <f>[8]Output_PTC!G49</f>
        <v>636.51204622237719</v>
      </c>
      <c r="H338" s="238">
        <f>[8]Output_PTC!H49</f>
        <v>655.12262719032685</v>
      </c>
      <c r="I338" s="238">
        <f>[8]Output_PTC!I49</f>
        <v>675.08711409806835</v>
      </c>
      <c r="J338" s="238">
        <f>[8]Output_PTC!J49</f>
        <v>695.55901872792799</v>
      </c>
    </row>
    <row r="339" spans="1:11" s="202" customFormat="1" ht="27.75" customHeight="1">
      <c r="D339" s="395" t="s">
        <v>971</v>
      </c>
      <c r="E339" s="395"/>
      <c r="F339" s="395"/>
      <c r="G339" s="395"/>
      <c r="H339" s="395"/>
      <c r="I339" s="395"/>
      <c r="J339" s="395"/>
      <c r="K339" s="327"/>
    </row>
    <row r="340" spans="1:11" s="202" customFormat="1"/>
    <row r="341" spans="1:11" ht="15.75">
      <c r="A341" s="70">
        <f>IF(SUM(D341:J341)&lt;&gt;0,1,0)</f>
        <v>0</v>
      </c>
      <c r="C341" s="125"/>
      <c r="D341" s="244" t="s">
        <v>269</v>
      </c>
      <c r="E341" s="124"/>
      <c r="F341" s="124">
        <f>IF(ROUND(SUM([8]Output_PTC!F28:F$49)-SUM(F318:F338),4)&lt;&gt;0,1,0)</f>
        <v>0</v>
      </c>
      <c r="G341" s="124">
        <f>IF(ROUND(SUM([8]Output_PTC!G28:G$49)-SUM(G318:G338),4)&lt;&gt;0,1,0)</f>
        <v>0</v>
      </c>
      <c r="H341" s="124">
        <f>IF(ROUND(SUM([8]Output_PTC!H28:H$49)-SUM(H318:H338),4)&lt;&gt;0,1,0)</f>
        <v>0</v>
      </c>
      <c r="I341" s="124">
        <f>IF(ROUND(SUM([8]Output_PTC!I28:I$49)-SUM(I318:I338),4)&lt;&gt;0,1,0)</f>
        <v>0</v>
      </c>
      <c r="J341" s="124">
        <f>IF(ROUND(SUM([8]Output_PTC!J28:J$49)-SUM(J318:J338),4)&lt;&gt;0,1,0)</f>
        <v>0</v>
      </c>
    </row>
    <row r="343" spans="1:11" s="107" customFormat="1">
      <c r="B343" s="107" t="s">
        <v>973</v>
      </c>
    </row>
    <row r="344" spans="1:11" ht="13.5" thickBot="1"/>
    <row r="345" spans="1:11" ht="13.5" customHeight="1" thickBot="1">
      <c r="D345" s="411" t="s">
        <v>264</v>
      </c>
      <c r="E345" s="404" t="s">
        <v>322</v>
      </c>
      <c r="F345" s="402" t="s">
        <v>346</v>
      </c>
      <c r="G345" s="403"/>
      <c r="H345" s="403"/>
      <c r="I345" s="403"/>
      <c r="J345" s="403"/>
    </row>
    <row r="346" spans="1:11" ht="13.5" thickBot="1">
      <c r="D346" s="412"/>
      <c r="E346" s="405"/>
      <c r="F346" s="212" t="s">
        <v>198</v>
      </c>
      <c r="G346" s="212" t="s">
        <v>199</v>
      </c>
      <c r="H346" s="212" t="s">
        <v>200</v>
      </c>
      <c r="I346" s="212" t="s">
        <v>201</v>
      </c>
      <c r="J346" s="212" t="s">
        <v>202</v>
      </c>
    </row>
    <row r="347" spans="1:11" s="202" customFormat="1" ht="13.5" thickBot="1">
      <c r="D347" s="233" t="str">
        <f>[8]Output_PTC!D56</f>
        <v>Design related services</v>
      </c>
      <c r="E347" s="227" t="str">
        <f>[8]Output_PTC!E56</f>
        <v>$/hour</v>
      </c>
      <c r="F347" s="228">
        <f>[8]Output_PTC!F56</f>
        <v>154.67155559385853</v>
      </c>
      <c r="G347" s="238">
        <f>[8]Output_PTC!G56</f>
        <v>159.1110380740368</v>
      </c>
      <c r="H347" s="238">
        <f>[8]Output_PTC!H56</f>
        <v>164.29245752244435</v>
      </c>
      <c r="I347" s="238">
        <f>[8]Output_PTC!I56</f>
        <v>169.98106434620871</v>
      </c>
      <c r="J347" s="238">
        <f>[8]Output_PTC!J56</f>
        <v>175.82425842689932</v>
      </c>
    </row>
    <row r="348" spans="1:11" s="202" customFormat="1" ht="13.5" thickBot="1">
      <c r="D348" s="233" t="str">
        <f>[8]Output_PTC!D57</f>
        <v>Connection applications</v>
      </c>
      <c r="E348" s="227" t="str">
        <f>[8]Output_PTC!E57</f>
        <v>$/hour</v>
      </c>
      <c r="F348" s="228">
        <f>[8]Output_PTC!F57</f>
        <v>154.67155559385853</v>
      </c>
      <c r="G348" s="238">
        <f>[8]Output_PTC!G57</f>
        <v>159.1110380740368</v>
      </c>
      <c r="H348" s="238">
        <f>[8]Output_PTC!H57</f>
        <v>164.29245752244435</v>
      </c>
      <c r="I348" s="238">
        <f>[8]Output_PTC!I57</f>
        <v>169.98106434620871</v>
      </c>
      <c r="J348" s="238">
        <f>[8]Output_PTC!J57</f>
        <v>175.82425842689932</v>
      </c>
    </row>
    <row r="349" spans="1:11" ht="26.25" thickBot="1">
      <c r="D349" s="233" t="str">
        <f>[8]Output_PTC!D58</f>
        <v>Access permits, oversights and facilitation</v>
      </c>
      <c r="E349" s="227" t="str">
        <f>[8]Output_PTC!E58</f>
        <v>$/hour</v>
      </c>
      <c r="F349" s="228">
        <f>[8]Output_PTC!F58</f>
        <v>154.67155559385853</v>
      </c>
      <c r="G349" s="238">
        <f>[8]Output_PTC!G58</f>
        <v>159.1110380740368</v>
      </c>
      <c r="H349" s="238">
        <f>[8]Output_PTC!H58</f>
        <v>164.29245752244435</v>
      </c>
      <c r="I349" s="238">
        <f>[8]Output_PTC!I58</f>
        <v>169.98106434620871</v>
      </c>
      <c r="J349" s="238">
        <f>[8]Output_PTC!J58</f>
        <v>175.82425842689932</v>
      </c>
    </row>
    <row r="350" spans="1:11" s="202" customFormat="1" ht="26.25" thickBot="1">
      <c r="D350" s="233" t="str">
        <f>[8]Output_PTC!D59</f>
        <v>Notices of arrangement and completion notices</v>
      </c>
      <c r="E350" s="227" t="str">
        <f>[8]Output_PTC!E59</f>
        <v>$/hour</v>
      </c>
      <c r="F350" s="228">
        <f>[8]Output_PTC!F59</f>
        <v>86.653514898346984</v>
      </c>
      <c r="G350" s="238">
        <f>[8]Output_PTC!G59</f>
        <v>89.140699822297904</v>
      </c>
      <c r="H350" s="238">
        <f>[8]Output_PTC!H59</f>
        <v>92.043549060758622</v>
      </c>
      <c r="I350" s="238">
        <f>[8]Output_PTC!I59</f>
        <v>95.230546012210226</v>
      </c>
      <c r="J350" s="238">
        <f>[8]Output_PTC!J59</f>
        <v>98.504149250898806</v>
      </c>
    </row>
    <row r="351" spans="1:11" s="202" customFormat="1" ht="13.5" thickBot="1">
      <c r="D351" s="233" t="str">
        <f>[8]Output_PTC!D60</f>
        <v>Network related property services</v>
      </c>
      <c r="E351" s="227" t="str">
        <f>[8]Output_PTC!E60</f>
        <v>$/hour</v>
      </c>
      <c r="F351" s="228">
        <f>[8]Output_PTC!F60</f>
        <v>86.653514898346984</v>
      </c>
      <c r="G351" s="238">
        <f>[8]Output_PTC!G60</f>
        <v>89.140699822297904</v>
      </c>
      <c r="H351" s="238">
        <f>[8]Output_PTC!H60</f>
        <v>92.043549060758622</v>
      </c>
      <c r="I351" s="238">
        <f>[8]Output_PTC!I60</f>
        <v>95.230546012210226</v>
      </c>
      <c r="J351" s="238">
        <f>[8]Output_PTC!J60</f>
        <v>98.504149250898806</v>
      </c>
    </row>
    <row r="352" spans="1:11" s="202" customFormat="1" ht="13.5" thickBot="1">
      <c r="D352" s="233" t="str">
        <f>[8]Output_PTC!D61</f>
        <v>Site establishment services</v>
      </c>
      <c r="E352" s="227" t="str">
        <f>[8]Output_PTC!E61</f>
        <v>$/hour</v>
      </c>
      <c r="F352" s="228">
        <f>[8]Output_PTC!F61</f>
        <v>86.653514898346984</v>
      </c>
      <c r="G352" s="238">
        <f>[8]Output_PTC!G61</f>
        <v>89.140699822297904</v>
      </c>
      <c r="H352" s="238">
        <f>[8]Output_PTC!H61</f>
        <v>92.043549060758622</v>
      </c>
      <c r="I352" s="238">
        <f>[8]Output_PTC!I61</f>
        <v>95.230546012210226</v>
      </c>
      <c r="J352" s="238">
        <f>[8]Output_PTC!J61</f>
        <v>98.504149250898806</v>
      </c>
    </row>
    <row r="353" spans="1:11" s="202" customFormat="1" ht="13.5" thickBot="1">
      <c r="D353" s="233" t="str">
        <f>[8]Output_PTC!D62</f>
        <v>Network safety services</v>
      </c>
      <c r="E353" s="227" t="str">
        <f>[8]Output_PTC!E62</f>
        <v>$/hour</v>
      </c>
      <c r="F353" s="228">
        <f>[8]Output_PTC!F62</f>
        <v>131.90286570615925</v>
      </c>
      <c r="G353" s="238">
        <f>[8]Output_PTC!G62</f>
        <v>135.68882660336158</v>
      </c>
      <c r="H353" s="238">
        <f>[8]Output_PTC!H62</f>
        <v>140.10750637319066</v>
      </c>
      <c r="I353" s="238">
        <f>[8]Output_PTC!I62</f>
        <v>144.95871213658526</v>
      </c>
      <c r="J353" s="238">
        <f>[8]Output_PTC!J62</f>
        <v>149.94174887634739</v>
      </c>
    </row>
    <row r="354" spans="1:11" s="202" customFormat="1" ht="13.5" thickBot="1">
      <c r="D354" s="233" t="str">
        <f>[8]Output_PTC!D63</f>
        <v>Network tariff change request</v>
      </c>
      <c r="E354" s="227" t="str">
        <f>[8]Output_PTC!E63</f>
        <v>$/hour</v>
      </c>
      <c r="F354" s="228">
        <f>[8]Output_PTC!F63</f>
        <v>86.653514898346984</v>
      </c>
      <c r="G354" s="238">
        <f>[8]Output_PTC!G63</f>
        <v>89.140699822297904</v>
      </c>
      <c r="H354" s="238">
        <f>[8]Output_PTC!H63</f>
        <v>92.043549060758622</v>
      </c>
      <c r="I354" s="238">
        <f>[8]Output_PTC!I63</f>
        <v>95.230546012210226</v>
      </c>
      <c r="J354" s="238">
        <f>[8]Output_PTC!J63</f>
        <v>98.504149250898806</v>
      </c>
    </row>
    <row r="355" spans="1:11" s="202" customFormat="1" ht="26.25" thickBot="1">
      <c r="D355" s="233" t="str">
        <f>[8]Output_PTC!D64</f>
        <v>Planned interruption - customer request</v>
      </c>
      <c r="E355" s="227" t="str">
        <f>[8]Output_PTC!E64</f>
        <v>$/hour</v>
      </c>
      <c r="F355" s="228">
        <f>[8]Output_PTC!F64</f>
        <v>131.90286570615925</v>
      </c>
      <c r="G355" s="238">
        <f>[8]Output_PTC!G64</f>
        <v>135.68882660336158</v>
      </c>
      <c r="H355" s="238">
        <f>[8]Output_PTC!H64</f>
        <v>140.10750637319066</v>
      </c>
      <c r="I355" s="238">
        <f>[8]Output_PTC!I64</f>
        <v>144.95871213658526</v>
      </c>
      <c r="J355" s="238">
        <f>[8]Output_PTC!J64</f>
        <v>149.94174887634739</v>
      </c>
    </row>
    <row r="356" spans="1:11" s="202" customFormat="1" ht="26.25" thickBot="1">
      <c r="D356" s="233" t="str">
        <f>[8]Output_PTC!D65</f>
        <v>Performance of a statutory right (access prevented)</v>
      </c>
      <c r="E356" s="227" t="str">
        <f>[8]Output_PTC!E65</f>
        <v>$/hour</v>
      </c>
      <c r="F356" s="228">
        <f>[8]Output_PTC!F65</f>
        <v>131.90286570615925</v>
      </c>
      <c r="G356" s="238">
        <f>[8]Output_PTC!G65</f>
        <v>135.68882660336158</v>
      </c>
      <c r="H356" s="238">
        <f>[8]Output_PTC!H65</f>
        <v>140.10750637319066</v>
      </c>
      <c r="I356" s="238">
        <f>[8]Output_PTC!I65</f>
        <v>144.95871213658526</v>
      </c>
      <c r="J356" s="238">
        <f>[8]Output_PTC!J65</f>
        <v>149.94174887634739</v>
      </c>
    </row>
    <row r="357" spans="1:11" s="202" customFormat="1" ht="26.25" thickBot="1">
      <c r="D357" s="233" t="str">
        <f>[8]Output_PTC!D66</f>
        <v>Provision of network related training to third parties</v>
      </c>
      <c r="E357" s="227" t="str">
        <f>[8]Output_PTC!E66</f>
        <v>$/hour</v>
      </c>
      <c r="F357" s="228">
        <f>[8]Output_PTC!F66</f>
        <v>86.653514898346984</v>
      </c>
      <c r="G357" s="238">
        <f>[8]Output_PTC!G66</f>
        <v>89.140699822297904</v>
      </c>
      <c r="H357" s="238">
        <f>[8]Output_PTC!H66</f>
        <v>92.043549060758622</v>
      </c>
      <c r="I357" s="238">
        <f>[8]Output_PTC!I66</f>
        <v>95.230546012210226</v>
      </c>
      <c r="J357" s="238">
        <f>[8]Output_PTC!J66</f>
        <v>98.504149250898806</v>
      </c>
    </row>
    <row r="358" spans="1:11" s="202" customFormat="1" ht="13.5" thickBot="1">
      <c r="D358" s="233" t="str">
        <f>[8]Output_PTC!D67</f>
        <v>Non-standard reporting services</v>
      </c>
      <c r="E358" s="227" t="str">
        <f>[8]Output_PTC!E67</f>
        <v>$/hour</v>
      </c>
      <c r="F358" s="228">
        <f>[8]Output_PTC!F67</f>
        <v>86.653514898346984</v>
      </c>
      <c r="G358" s="238">
        <f>[8]Output_PTC!G67</f>
        <v>89.140699822297904</v>
      </c>
      <c r="H358" s="238">
        <f>[8]Output_PTC!H67</f>
        <v>92.043549060758622</v>
      </c>
      <c r="I358" s="238">
        <f>[8]Output_PTC!I67</f>
        <v>95.230546012210226</v>
      </c>
      <c r="J358" s="238">
        <f>[8]Output_PTC!J67</f>
        <v>98.504149250898806</v>
      </c>
    </row>
    <row r="359" spans="1:11" s="202" customFormat="1" ht="26.25" thickBot="1">
      <c r="D359" s="233" t="str">
        <f>[8]Output_PTC!D68</f>
        <v xml:space="preserve">Services provided for retailer of last resort event </v>
      </c>
      <c r="E359" s="227" t="str">
        <f>[8]Output_PTC!E68</f>
        <v>$/hour</v>
      </c>
      <c r="F359" s="228">
        <f>[8]Output_PTC!F68</f>
        <v>86.653514898346984</v>
      </c>
      <c r="G359" s="238">
        <f>[8]Output_PTC!G68</f>
        <v>89.140699822297904</v>
      </c>
      <c r="H359" s="238">
        <f>[8]Output_PTC!H68</f>
        <v>92.043549060758622</v>
      </c>
      <c r="I359" s="238">
        <f>[8]Output_PTC!I68</f>
        <v>95.230546012210226</v>
      </c>
      <c r="J359" s="238">
        <f>[8]Output_PTC!J68</f>
        <v>98.504149250898806</v>
      </c>
    </row>
    <row r="360" spans="1:11" s="202" customFormat="1" ht="26.25" thickBot="1">
      <c r="D360" s="233" t="str">
        <f>[8]Output_PTC!D69</f>
        <v>Rectification of illegal connections service</v>
      </c>
      <c r="E360" s="227" t="str">
        <f>[8]Output_PTC!E69</f>
        <v>$/hour</v>
      </c>
      <c r="F360" s="228">
        <f>[8]Output_PTC!F69</f>
        <v>131.90286570615925</v>
      </c>
      <c r="G360" s="238">
        <f>[8]Output_PTC!G69</f>
        <v>135.68882660336158</v>
      </c>
      <c r="H360" s="238">
        <f>[8]Output_PTC!H69</f>
        <v>140.10750637319066</v>
      </c>
      <c r="I360" s="238">
        <f>[8]Output_PTC!I69</f>
        <v>144.95871213658526</v>
      </c>
      <c r="J360" s="238">
        <f>[8]Output_PTC!J69</f>
        <v>149.94174887634739</v>
      </c>
    </row>
    <row r="361" spans="1:11" s="202" customFormat="1" ht="26.25" thickBot="1">
      <c r="D361" s="233" t="str">
        <f>[8]Output_PTC!D70</f>
        <v>Network changes at customer or retailer's request</v>
      </c>
      <c r="E361" s="227" t="str">
        <f>[8]Output_PTC!E70</f>
        <v>$/hour</v>
      </c>
      <c r="F361" s="228">
        <f>[8]Output_PTC!F70</f>
        <v>131.90286570615925</v>
      </c>
      <c r="G361" s="238">
        <f>[8]Output_PTC!G70</f>
        <v>135.68882660336158</v>
      </c>
      <c r="H361" s="238">
        <f>[8]Output_PTC!H70</f>
        <v>140.10750637319066</v>
      </c>
      <c r="I361" s="238">
        <f>[8]Output_PTC!I70</f>
        <v>144.95871213658526</v>
      </c>
      <c r="J361" s="238">
        <f>[8]Output_PTC!J70</f>
        <v>149.94174887634739</v>
      </c>
    </row>
    <row r="362" spans="1:11" s="202" customFormat="1" ht="26.25" thickBot="1">
      <c r="D362" s="233" t="str">
        <f>[8]Output_PTC!D71</f>
        <v>Annual prepayment meter licensing fee *</v>
      </c>
      <c r="E362" s="227" t="str">
        <f>[8]Output_PTC!E71</f>
        <v>$/hour</v>
      </c>
      <c r="F362" s="228">
        <f>[8]Output_PTC!F71</f>
        <v>86.653514898346984</v>
      </c>
      <c r="G362" s="238">
        <f>[8]Output_PTC!G71</f>
        <v>89.140699822297904</v>
      </c>
      <c r="H362" s="238">
        <f>[8]Output_PTC!H71</f>
        <v>92.043549060758622</v>
      </c>
      <c r="I362" s="238">
        <f>[8]Output_PTC!I71</f>
        <v>95.230546012210226</v>
      </c>
      <c r="J362" s="238">
        <f>[8]Output_PTC!J71</f>
        <v>98.504149250898806</v>
      </c>
    </row>
    <row r="363" spans="1:11" s="202" customFormat="1" ht="27.75" customHeight="1">
      <c r="D363" s="395" t="s">
        <v>971</v>
      </c>
      <c r="E363" s="395"/>
      <c r="F363" s="395"/>
      <c r="G363" s="395"/>
      <c r="H363" s="395"/>
      <c r="I363" s="395"/>
      <c r="J363" s="395"/>
      <c r="K363" s="327"/>
    </row>
    <row r="364" spans="1:11" s="202" customFormat="1" ht="27.75" customHeight="1">
      <c r="D364" s="396" t="s">
        <v>974</v>
      </c>
      <c r="E364" s="396"/>
      <c r="F364" s="396"/>
      <c r="G364" s="396"/>
      <c r="H364" s="396"/>
      <c r="I364" s="396"/>
      <c r="J364" s="396"/>
      <c r="K364" s="327"/>
    </row>
    <row r="365" spans="1:11" ht="15">
      <c r="K365" s="327"/>
    </row>
    <row r="366" spans="1:11" ht="15.75">
      <c r="A366" s="70">
        <f>IF(SUM(D366:J366)&lt;&gt;0,1,0)</f>
        <v>0</v>
      </c>
      <c r="C366" s="125"/>
      <c r="D366" s="244" t="s">
        <v>269</v>
      </c>
      <c r="E366" s="124"/>
      <c r="F366" s="124">
        <f>IF(ROUND(SUM([8]Output_PTC!F$56:F$71)-SUM(F347:F362),4)&lt;&gt;0,1,0)</f>
        <v>0</v>
      </c>
      <c r="G366" s="124">
        <f>IF(ROUND(SUM([8]Output_PTC!G$56:G$71)-SUM(G347:G362),4)&lt;&gt;0,1,0)</f>
        <v>0</v>
      </c>
      <c r="H366" s="124">
        <f>IF(ROUND(SUM([8]Output_PTC!H$56:H$71)-SUM(H347:H362),4)&lt;&gt;0,1,0)</f>
        <v>0</v>
      </c>
      <c r="I366" s="124">
        <f>IF(ROUND(SUM([8]Output_PTC!I$56:I$71)-SUM(I347:I362),4)&lt;&gt;0,1,0)</f>
        <v>0</v>
      </c>
      <c r="J366" s="124">
        <f>IF(ROUND(SUM([8]Output_PTC!J$56:J$71)-SUM(J347:J362),4)&lt;&gt;0,1,0)</f>
        <v>0</v>
      </c>
      <c r="K366" s="327"/>
    </row>
    <row r="368" spans="1:11" s="107" customFormat="1">
      <c r="B368" s="107" t="s">
        <v>32</v>
      </c>
    </row>
    <row r="369" spans="2:2">
      <c r="B369" s="123" t="s">
        <v>262</v>
      </c>
    </row>
  </sheetData>
  <mergeCells count="73">
    <mergeCell ref="D41:H41"/>
    <mergeCell ref="D50:H50"/>
    <mergeCell ref="P91:P92"/>
    <mergeCell ref="P93:P94"/>
    <mergeCell ref="P96:P98"/>
    <mergeCell ref="F77:G77"/>
    <mergeCell ref="D75:D77"/>
    <mergeCell ref="D56:D57"/>
    <mergeCell ref="E56:G56"/>
    <mergeCell ref="E273:E274"/>
    <mergeCell ref="F273:F274"/>
    <mergeCell ref="G273:K273"/>
    <mergeCell ref="P99:P101"/>
    <mergeCell ref="P102:P104"/>
    <mergeCell ref="P105:P107"/>
    <mergeCell ref="P108:Q108"/>
    <mergeCell ref="D280:K280"/>
    <mergeCell ref="D135:D136"/>
    <mergeCell ref="E135:F135"/>
    <mergeCell ref="G135:H135"/>
    <mergeCell ref="E75:E76"/>
    <mergeCell ref="G75:H75"/>
    <mergeCell ref="F76:G76"/>
    <mergeCell ref="D226:F226"/>
    <mergeCell ref="D198:G198"/>
    <mergeCell ref="D199:G199"/>
    <mergeCell ref="D174:G174"/>
    <mergeCell ref="D175:G175"/>
    <mergeCell ref="D267:K267"/>
    <mergeCell ref="D260:D261"/>
    <mergeCell ref="D276:D277"/>
    <mergeCell ref="D273:D274"/>
    <mergeCell ref="D232:D233"/>
    <mergeCell ref="E260:E261"/>
    <mergeCell ref="F260:F261"/>
    <mergeCell ref="E246:I246"/>
    <mergeCell ref="E234:I234"/>
    <mergeCell ref="E239:I239"/>
    <mergeCell ref="D252:I252"/>
    <mergeCell ref="D253:I253"/>
    <mergeCell ref="D254:I254"/>
    <mergeCell ref="D9:D12"/>
    <mergeCell ref="D14:D15"/>
    <mergeCell ref="D345:D346"/>
    <mergeCell ref="E315:E316"/>
    <mergeCell ref="F315:J315"/>
    <mergeCell ref="D315:D316"/>
    <mergeCell ref="F296:J296"/>
    <mergeCell ref="E296:E297"/>
    <mergeCell ref="D296:D297"/>
    <mergeCell ref="D309:J309"/>
    <mergeCell ref="D286:D287"/>
    <mergeCell ref="E249:I249"/>
    <mergeCell ref="E232:I232"/>
    <mergeCell ref="E244:I244"/>
    <mergeCell ref="G260:K260"/>
    <mergeCell ref="D263:D264"/>
    <mergeCell ref="D339:J339"/>
    <mergeCell ref="D363:J363"/>
    <mergeCell ref="D364:J364"/>
    <mergeCell ref="E8:K8"/>
    <mergeCell ref="E9:K9"/>
    <mergeCell ref="E10:K10"/>
    <mergeCell ref="E11:K11"/>
    <mergeCell ref="F345:J345"/>
    <mergeCell ref="E345:E346"/>
    <mergeCell ref="F286:J286"/>
    <mergeCell ref="E286:E287"/>
    <mergeCell ref="E12:K12"/>
    <mergeCell ref="E13:K13"/>
    <mergeCell ref="E14:K14"/>
    <mergeCell ref="E15:K15"/>
    <mergeCell ref="D16:K16"/>
  </mergeCells>
  <conditionalFormatting sqref="B2">
    <cfRule type="cellIs" dxfId="9" priority="1" operator="notEqual">
      <formula>"No Errors Found"</formula>
    </cfRule>
  </conditionalFormatting>
  <hyperlinks>
    <hyperlink ref="B3:D3" location="Cover!A1" display="Go to Cover Sheet" xr:uid="{00000000-0004-0000-2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A25E-F7BD-4EC1-915B-475EF53AB55D}">
  <sheetPr codeName="Sheet29"/>
  <dimension ref="A1:P307"/>
  <sheetViews>
    <sheetView showGridLines="0" zoomScaleNormal="100" workbookViewId="0">
      <pane xSplit="1" ySplit="4" topLeftCell="B5" activePane="bottomRight" state="frozen"/>
      <selection activeCell="B5" sqref="B5"/>
      <selection pane="topRight" activeCell="B5" sqref="B5"/>
      <selection pane="bottomLeft" activeCell="B5" sqref="B5"/>
      <selection pane="bottomRight" activeCell="Q221" sqref="Q221"/>
    </sheetView>
  </sheetViews>
  <sheetFormatPr defaultColWidth="9.1640625" defaultRowHeight="12.75"/>
  <cols>
    <col min="1" max="3" width="4.1640625" style="202" customWidth="1"/>
    <col min="4" max="4" width="35.83203125" style="202" customWidth="1"/>
    <col min="5" max="5" width="11" style="202" customWidth="1"/>
    <col min="6" max="10" width="10.1640625" style="202" customWidth="1"/>
    <col min="11" max="19" width="12.33203125" style="202" customWidth="1"/>
    <col min="20" max="16384" width="9.1640625" style="202"/>
  </cols>
  <sheetData>
    <row r="1" spans="1:5" ht="21">
      <c r="A1" s="65">
        <f>IF(SUM($A6:$A307)&gt;0,1,0)</f>
        <v>0</v>
      </c>
      <c r="B1" s="104" t="s">
        <v>960</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754</v>
      </c>
    </row>
    <row r="34" spans="2:6" s="107" customFormat="1">
      <c r="B34" s="107" t="s">
        <v>755</v>
      </c>
    </row>
    <row r="35" spans="2:6" ht="13.5" thickBot="1"/>
    <row r="36" spans="2:6" ht="45.75" thickBot="1">
      <c r="D36" s="256" t="s">
        <v>756</v>
      </c>
      <c r="E36" s="221" t="s">
        <v>780</v>
      </c>
      <c r="F36" s="221" t="s">
        <v>781</v>
      </c>
    </row>
    <row r="37" spans="2:6" s="255" customFormat="1" ht="13.5" thickBot="1">
      <c r="D37" s="445" t="s">
        <v>757</v>
      </c>
      <c r="E37" s="446"/>
      <c r="F37" s="447"/>
    </row>
    <row r="38" spans="2:6" ht="13.5" thickBot="1">
      <c r="D38" s="213" t="s">
        <v>757</v>
      </c>
      <c r="E38" s="214" t="s">
        <v>97</v>
      </c>
      <c r="F38" s="214" t="s">
        <v>97</v>
      </c>
    </row>
    <row r="39" spans="2:6" s="255" customFormat="1" ht="13.5" thickBot="1">
      <c r="D39" s="445" t="s">
        <v>758</v>
      </c>
      <c r="E39" s="446"/>
      <c r="F39" s="447"/>
    </row>
    <row r="40" spans="2:6" ht="13.5" thickBot="1">
      <c r="D40" s="213" t="s">
        <v>759</v>
      </c>
      <c r="E40" s="214" t="s">
        <v>98</v>
      </c>
      <c r="F40" s="214" t="s">
        <v>98</v>
      </c>
    </row>
    <row r="41" spans="2:6" ht="26.25" thickBot="1">
      <c r="D41" s="213" t="s">
        <v>760</v>
      </c>
      <c r="E41" s="214" t="s">
        <v>98</v>
      </c>
      <c r="F41" s="214" t="s">
        <v>98</v>
      </c>
    </row>
    <row r="42" spans="2:6" ht="26.25" thickBot="1">
      <c r="D42" s="213" t="s">
        <v>761</v>
      </c>
      <c r="E42" s="214" t="s">
        <v>98</v>
      </c>
      <c r="F42" s="214" t="s">
        <v>98</v>
      </c>
    </row>
    <row r="43" spans="2:6" ht="26.25" thickBot="1">
      <c r="D43" s="213" t="s">
        <v>762</v>
      </c>
      <c r="E43" s="214" t="s">
        <v>98</v>
      </c>
      <c r="F43" s="214" t="s">
        <v>98</v>
      </c>
    </row>
    <row r="44" spans="2:6" ht="13.5" thickBot="1">
      <c r="D44" s="213" t="s">
        <v>763</v>
      </c>
      <c r="E44" s="214" t="s">
        <v>98</v>
      </c>
      <c r="F44" s="214" t="s">
        <v>98</v>
      </c>
    </row>
    <row r="45" spans="2:6" ht="13.5" thickBot="1">
      <c r="D45" s="213" t="s">
        <v>764</v>
      </c>
      <c r="E45" s="214" t="s">
        <v>98</v>
      </c>
      <c r="F45" s="214" t="s">
        <v>98</v>
      </c>
    </row>
    <row r="46" spans="2:6" ht="13.5" thickBot="1">
      <c r="D46" s="213" t="s">
        <v>765</v>
      </c>
      <c r="E46" s="254" t="s">
        <v>34</v>
      </c>
      <c r="F46" s="254" t="s">
        <v>98</v>
      </c>
    </row>
    <row r="47" spans="2:6" ht="13.5" thickBot="1">
      <c r="D47" s="213" t="s">
        <v>766</v>
      </c>
      <c r="E47" s="214" t="s">
        <v>98</v>
      </c>
      <c r="F47" s="214" t="s">
        <v>98</v>
      </c>
    </row>
    <row r="48" spans="2:6" ht="26.25" thickBot="1">
      <c r="D48" s="213" t="s">
        <v>767</v>
      </c>
      <c r="E48" s="214" t="s">
        <v>98</v>
      </c>
      <c r="F48" s="214" t="s">
        <v>98</v>
      </c>
    </row>
    <row r="49" spans="2:11" ht="26.25" thickBot="1">
      <c r="D49" s="213" t="s">
        <v>768</v>
      </c>
      <c r="E49" s="254" t="s">
        <v>34</v>
      </c>
      <c r="F49" s="254" t="s">
        <v>98</v>
      </c>
    </row>
    <row r="50" spans="2:11" ht="39" thickBot="1">
      <c r="D50" s="213" t="s">
        <v>769</v>
      </c>
      <c r="E50" s="214" t="s">
        <v>98</v>
      </c>
      <c r="F50" s="214" t="s">
        <v>98</v>
      </c>
    </row>
    <row r="51" spans="2:11" ht="26.25" thickBot="1">
      <c r="D51" s="213" t="s">
        <v>770</v>
      </c>
      <c r="E51" s="254" t="s">
        <v>34</v>
      </c>
      <c r="F51" s="254" t="s">
        <v>98</v>
      </c>
    </row>
    <row r="52" spans="2:11" s="255" customFormat="1" ht="13.5" thickBot="1">
      <c r="D52" s="445" t="s">
        <v>771</v>
      </c>
      <c r="E52" s="446"/>
      <c r="F52" s="447"/>
    </row>
    <row r="53" spans="2:11" ht="13.5" thickBot="1">
      <c r="D53" s="213" t="s">
        <v>772</v>
      </c>
      <c r="E53" s="254" t="s">
        <v>97</v>
      </c>
      <c r="F53" s="254" t="s">
        <v>98</v>
      </c>
    </row>
    <row r="54" spans="2:11" ht="13.5" thickBot="1">
      <c r="D54" s="213" t="s">
        <v>773</v>
      </c>
      <c r="E54" s="214" t="s">
        <v>97</v>
      </c>
      <c r="F54" s="214" t="s">
        <v>97</v>
      </c>
    </row>
    <row r="55" spans="2:11" ht="39" thickBot="1">
      <c r="D55" s="213" t="s">
        <v>774</v>
      </c>
      <c r="E55" s="214" t="s">
        <v>98</v>
      </c>
      <c r="F55" s="214" t="s">
        <v>98</v>
      </c>
    </row>
    <row r="56" spans="2:11" s="255" customFormat="1" ht="13.5" thickBot="1">
      <c r="D56" s="445" t="s">
        <v>775</v>
      </c>
      <c r="E56" s="446"/>
      <c r="F56" s="447"/>
    </row>
    <row r="57" spans="2:11" ht="13.5" thickBot="1">
      <c r="D57" s="213" t="s">
        <v>775</v>
      </c>
      <c r="E57" s="214" t="s">
        <v>97</v>
      </c>
      <c r="F57" s="214" t="s">
        <v>97</v>
      </c>
    </row>
    <row r="58" spans="2:11" ht="13.5" thickBot="1">
      <c r="D58" s="213" t="s">
        <v>776</v>
      </c>
      <c r="E58" s="214" t="s">
        <v>98</v>
      </c>
      <c r="F58" s="214" t="s">
        <v>98</v>
      </c>
    </row>
    <row r="59" spans="2:11" s="255" customFormat="1" ht="13.5" thickBot="1">
      <c r="D59" s="445" t="s">
        <v>777</v>
      </c>
      <c r="E59" s="446"/>
      <c r="F59" s="447"/>
    </row>
    <row r="60" spans="2:11" ht="39" thickBot="1">
      <c r="D60" s="213" t="s">
        <v>778</v>
      </c>
      <c r="E60" s="254" t="s">
        <v>34</v>
      </c>
      <c r="F60" s="254" t="s">
        <v>779</v>
      </c>
    </row>
    <row r="61" spans="2:11">
      <c r="D61" s="250"/>
      <c r="E61" s="250"/>
      <c r="F61" s="250"/>
    </row>
    <row r="62" spans="2:11" s="107" customFormat="1">
      <c r="B62" s="107" t="s">
        <v>782</v>
      </c>
    </row>
    <row r="64" spans="2:11" ht="27.75" customHeight="1" thickBot="1">
      <c r="D64" s="208" t="s">
        <v>307</v>
      </c>
      <c r="E64" s="397" t="s">
        <v>308</v>
      </c>
      <c r="F64" s="398"/>
      <c r="G64" s="398"/>
      <c r="H64" s="398"/>
      <c r="I64" s="398"/>
      <c r="J64" s="398"/>
      <c r="K64" s="398"/>
    </row>
    <row r="65" spans="2:11" ht="33" customHeight="1" thickBot="1">
      <c r="D65" s="407" t="s">
        <v>309</v>
      </c>
      <c r="E65" s="399" t="s">
        <v>688</v>
      </c>
      <c r="F65" s="400"/>
      <c r="G65" s="400"/>
      <c r="H65" s="400"/>
      <c r="I65" s="400"/>
      <c r="J65" s="400"/>
      <c r="K65" s="401"/>
    </row>
    <row r="66" spans="2:11" ht="30.75" customHeight="1" thickBot="1">
      <c r="D66" s="408"/>
      <c r="E66" s="399" t="s">
        <v>689</v>
      </c>
      <c r="F66" s="400"/>
      <c r="G66" s="400"/>
      <c r="H66" s="400"/>
      <c r="I66" s="400"/>
      <c r="J66" s="400"/>
      <c r="K66" s="401"/>
    </row>
    <row r="67" spans="2:11" ht="13.5" thickBot="1">
      <c r="D67" s="408"/>
      <c r="E67" s="399" t="s">
        <v>921</v>
      </c>
      <c r="F67" s="400"/>
      <c r="G67" s="400"/>
      <c r="H67" s="400"/>
      <c r="I67" s="400"/>
      <c r="J67" s="400"/>
      <c r="K67" s="401"/>
    </row>
    <row r="68" spans="2:11" ht="13.5" thickBot="1">
      <c r="D68" s="409"/>
      <c r="E68" s="399" t="s">
        <v>690</v>
      </c>
      <c r="F68" s="400"/>
      <c r="G68" s="400"/>
      <c r="H68" s="400"/>
      <c r="I68" s="400"/>
      <c r="J68" s="400"/>
      <c r="K68" s="401"/>
    </row>
    <row r="69" spans="2:11" ht="13.5" thickBot="1">
      <c r="D69" s="210" t="s">
        <v>691</v>
      </c>
      <c r="E69" s="399" t="s">
        <v>969</v>
      </c>
      <c r="F69" s="400"/>
      <c r="G69" s="400"/>
      <c r="H69" s="400"/>
      <c r="I69" s="400"/>
      <c r="J69" s="400"/>
      <c r="K69" s="401"/>
    </row>
    <row r="70" spans="2:11" ht="13.5" thickBot="1">
      <c r="D70" s="410" t="s">
        <v>692</v>
      </c>
      <c r="E70" s="399" t="s">
        <v>693</v>
      </c>
      <c r="F70" s="400"/>
      <c r="G70" s="400"/>
      <c r="H70" s="400"/>
      <c r="I70" s="400"/>
      <c r="J70" s="400"/>
      <c r="K70" s="401"/>
    </row>
    <row r="71" spans="2:11" ht="13.5" thickBot="1">
      <c r="D71" s="409"/>
      <c r="E71" s="399" t="s">
        <v>694</v>
      </c>
      <c r="F71" s="400"/>
      <c r="G71" s="400"/>
      <c r="H71" s="400"/>
      <c r="I71" s="400"/>
      <c r="J71" s="400"/>
      <c r="K71" s="401"/>
    </row>
    <row r="72" spans="2:11" ht="56.65" customHeight="1">
      <c r="D72" s="406" t="s">
        <v>695</v>
      </c>
      <c r="E72" s="406"/>
      <c r="F72" s="406"/>
      <c r="G72" s="406"/>
      <c r="H72" s="406"/>
      <c r="I72" s="406"/>
      <c r="J72" s="406"/>
      <c r="K72" s="406"/>
    </row>
    <row r="74" spans="2:11" s="107" customFormat="1">
      <c r="B74" s="107" t="s">
        <v>783</v>
      </c>
    </row>
    <row r="75" spans="2:11" ht="13.5" thickBot="1"/>
    <row r="76" spans="2:11" ht="39" thickBot="1">
      <c r="D76" s="211" t="s">
        <v>312</v>
      </c>
      <c r="E76" s="264" t="s">
        <v>909</v>
      </c>
      <c r="F76" s="221" t="s">
        <v>698</v>
      </c>
      <c r="G76" s="221" t="s">
        <v>699</v>
      </c>
      <c r="H76" s="221" t="s">
        <v>379</v>
      </c>
    </row>
    <row r="77" spans="2:11" ht="13.5" thickBot="1">
      <c r="D77" s="213" t="s">
        <v>701</v>
      </c>
      <c r="E77" s="214" t="s">
        <v>314</v>
      </c>
      <c r="F77" s="214" t="s">
        <v>314</v>
      </c>
      <c r="G77" s="214"/>
      <c r="H77" s="214" t="s">
        <v>301</v>
      </c>
    </row>
    <row r="78" spans="2:11" ht="13.5" thickBot="1">
      <c r="D78" s="213" t="s">
        <v>702</v>
      </c>
      <c r="E78" s="214" t="s">
        <v>314</v>
      </c>
      <c r="F78" s="214" t="s">
        <v>314</v>
      </c>
      <c r="G78" s="214" t="s">
        <v>301</v>
      </c>
      <c r="H78" s="214" t="s">
        <v>301</v>
      </c>
    </row>
    <row r="79" spans="2:11" ht="13.5" thickBot="1">
      <c r="D79" s="213" t="s">
        <v>703</v>
      </c>
      <c r="E79" s="214" t="s">
        <v>314</v>
      </c>
      <c r="F79" s="214" t="s">
        <v>314</v>
      </c>
      <c r="G79" s="214" t="s">
        <v>314</v>
      </c>
      <c r="H79" s="214" t="s">
        <v>314</v>
      </c>
    </row>
    <row r="80" spans="2:11" ht="13.5" thickBot="1">
      <c r="D80" s="213" t="s">
        <v>704</v>
      </c>
      <c r="E80" s="214" t="s">
        <v>301</v>
      </c>
      <c r="F80" s="214" t="s">
        <v>314</v>
      </c>
      <c r="G80" s="214" t="s">
        <v>301</v>
      </c>
      <c r="H80" s="214" t="s">
        <v>301</v>
      </c>
    </row>
    <row r="81" spans="2:8" ht="28.9" customHeight="1">
      <c r="D81" s="387" t="s">
        <v>700</v>
      </c>
      <c r="E81" s="387"/>
      <c r="F81" s="387"/>
      <c r="G81" s="387"/>
      <c r="H81" s="387"/>
    </row>
    <row r="84" spans="2:8" s="107" customFormat="1">
      <c r="B84" s="107" t="s">
        <v>784</v>
      </c>
    </row>
    <row r="85" spans="2:8" ht="13.5" thickBot="1"/>
    <row r="86" spans="2:8" ht="39" thickBot="1">
      <c r="D86" s="211" t="s">
        <v>315</v>
      </c>
      <c r="E86" s="326" t="s">
        <v>909</v>
      </c>
      <c r="F86" s="221" t="s">
        <v>698</v>
      </c>
      <c r="G86" s="221" t="s">
        <v>313</v>
      </c>
      <c r="H86" s="221" t="s">
        <v>786</v>
      </c>
    </row>
    <row r="87" spans="2:8" ht="13.5" thickBot="1">
      <c r="D87" s="213" t="s">
        <v>706</v>
      </c>
      <c r="E87" s="214" t="s">
        <v>314</v>
      </c>
      <c r="F87" s="214" t="s">
        <v>314</v>
      </c>
      <c r="G87" s="214" t="s">
        <v>314</v>
      </c>
      <c r="H87" s="214" t="s">
        <v>314</v>
      </c>
    </row>
    <row r="90" spans="2:8" s="107" customFormat="1">
      <c r="B90" s="107" t="s">
        <v>785</v>
      </c>
    </row>
    <row r="91" spans="2:8" ht="13.5" thickBot="1"/>
    <row r="92" spans="2:8" ht="39" thickBot="1">
      <c r="D92" s="211" t="s">
        <v>315</v>
      </c>
      <c r="E92" s="326" t="s">
        <v>909</v>
      </c>
      <c r="F92" s="221" t="s">
        <v>698</v>
      </c>
      <c r="G92" s="221" t="s">
        <v>313</v>
      </c>
      <c r="H92" s="221" t="s">
        <v>709</v>
      </c>
    </row>
    <row r="93" spans="2:8" ht="13.5" thickBot="1">
      <c r="D93" s="213" t="s">
        <v>707</v>
      </c>
      <c r="E93" s="214" t="s">
        <v>314</v>
      </c>
      <c r="F93" s="214" t="s">
        <v>314</v>
      </c>
      <c r="G93" s="214" t="s">
        <v>314</v>
      </c>
      <c r="H93" s="214" t="s">
        <v>314</v>
      </c>
    </row>
    <row r="94" spans="2:8" ht="13.5" thickBot="1">
      <c r="D94" s="213" t="s">
        <v>708</v>
      </c>
      <c r="E94" s="214" t="s">
        <v>314</v>
      </c>
      <c r="F94" s="214" t="s">
        <v>314</v>
      </c>
      <c r="G94" s="214" t="s">
        <v>314</v>
      </c>
      <c r="H94" s="214" t="s">
        <v>314</v>
      </c>
    </row>
    <row r="96" spans="2:8" s="107" customFormat="1">
      <c r="B96" s="107" t="s">
        <v>787</v>
      </c>
    </row>
    <row r="97" spans="1:7" ht="13.5" thickBot="1"/>
    <row r="98" spans="1:7" ht="13.5" thickBot="1">
      <c r="D98" s="411" t="s">
        <v>316</v>
      </c>
      <c r="E98" s="438" t="s">
        <v>307</v>
      </c>
      <c r="F98" s="439"/>
      <c r="G98" s="439"/>
    </row>
    <row r="99" spans="1:7" ht="26.25" thickBot="1">
      <c r="D99" s="412"/>
      <c r="E99" s="220" t="s">
        <v>317</v>
      </c>
      <c r="F99" s="220" t="s">
        <v>318</v>
      </c>
      <c r="G99" s="220" t="s">
        <v>311</v>
      </c>
    </row>
    <row r="100" spans="1:7" ht="13.5" thickBot="1">
      <c r="D100" s="213" t="s">
        <v>319</v>
      </c>
      <c r="E100" s="248">
        <f>TSS!E58</f>
        <v>141246.95707224379</v>
      </c>
      <c r="F100" s="248">
        <f>TSS!F58</f>
        <v>128988.51987180568</v>
      </c>
      <c r="G100" s="248">
        <f>TSS!G58</f>
        <v>48213.595547988662</v>
      </c>
    </row>
    <row r="101" spans="1:7" ht="13.5" thickBot="1">
      <c r="D101" s="213" t="s">
        <v>970</v>
      </c>
      <c r="E101" s="248">
        <f>TSS!E59</f>
        <v>116360.03574590232</v>
      </c>
      <c r="F101" s="248">
        <f>TSS!F59</f>
        <v>19038.685905190574</v>
      </c>
      <c r="G101" s="248">
        <f>TSS!G59</f>
        <v>16437.488352549135</v>
      </c>
    </row>
    <row r="102" spans="1:7" ht="13.5" thickBot="1">
      <c r="D102" s="213" t="s">
        <v>320</v>
      </c>
      <c r="E102" s="248">
        <f>TSS!E60</f>
        <v>18621.739148640121</v>
      </c>
      <c r="F102" s="248">
        <f>TSS!F60</f>
        <v>10229.977241735463</v>
      </c>
      <c r="G102" s="248">
        <f>TSS!G60</f>
        <v>4933.92158454734</v>
      </c>
    </row>
    <row r="104" spans="1:7">
      <c r="A104" s="70">
        <f>IF(SUM(D104:G104)&lt;&gt;0,1,0)</f>
        <v>0</v>
      </c>
      <c r="E104" s="124">
        <f>IF(ROUND(SUM(TSS!E58:E60)-SUM(E100:E102),4)&lt;&gt;0,1,0)</f>
        <v>0</v>
      </c>
      <c r="F104" s="124">
        <f>IF(ROUND(SUM(TSS!F58:F60)-SUM(F100:F102),4)&lt;&gt;0,1,0)</f>
        <v>0</v>
      </c>
      <c r="G104" s="124">
        <f>IF(ROUND(SUM(TSS!G58:G60)-SUM(G100:G102),4)&lt;&gt;0,1,0)</f>
        <v>0</v>
      </c>
    </row>
    <row r="106" spans="1:7" s="107" customFormat="1">
      <c r="B106" s="107" t="s">
        <v>788</v>
      </c>
    </row>
    <row r="107" spans="1:7" ht="13.5" thickBot="1"/>
    <row r="108" spans="1:7" ht="51.75" thickBot="1">
      <c r="D108" s="239"/>
      <c r="E108" s="220" t="s">
        <v>790</v>
      </c>
      <c r="F108" s="220" t="s">
        <v>789</v>
      </c>
    </row>
    <row r="109" spans="1:7" ht="13.5" thickBot="1">
      <c r="D109" s="213" t="s">
        <v>321</v>
      </c>
      <c r="E109" s="247">
        <f>TSS!E67</f>
        <v>20</v>
      </c>
      <c r="F109" s="247">
        <f>[7]TSS_E!F19</f>
        <v>20.5143511304775</v>
      </c>
    </row>
    <row r="110" spans="1:7" ht="13.5" thickBot="1">
      <c r="D110" s="213" t="s">
        <v>310</v>
      </c>
      <c r="E110" s="247">
        <f>TSS!E68</f>
        <v>20</v>
      </c>
      <c r="F110" s="247">
        <f>[7]TSS_E!F20</f>
        <v>20.5143511304775</v>
      </c>
    </row>
    <row r="111" spans="1:7" ht="13.5" thickBot="1">
      <c r="D111" s="213" t="s">
        <v>311</v>
      </c>
      <c r="E111" s="247">
        <f>TSS!E69</f>
        <v>9.5</v>
      </c>
      <c r="F111" s="247">
        <f>[7]TSS_E!F21</f>
        <v>4.5637690646827354</v>
      </c>
    </row>
    <row r="113" spans="1:8">
      <c r="A113" s="70">
        <f>IF(SUM(D113:E113)&lt;&gt;0,1,0)</f>
        <v>0</v>
      </c>
      <c r="E113" s="124">
        <f>IF(ROUND(SUM(TSS!E67:E69)-SUM(E109:E111),4)&lt;&gt;0,1,0)</f>
        <v>0</v>
      </c>
      <c r="F113" s="124">
        <f>IF(ROUND(SUM([7]TSS_E!F$19:F$21)-SUM(F109:F111),4)&lt;&gt;0,1,0)</f>
        <v>0</v>
      </c>
    </row>
    <row r="115" spans="1:8" s="107" customFormat="1">
      <c r="B115" s="107" t="s">
        <v>791</v>
      </c>
    </row>
    <row r="116" spans="1:8" ht="13.5" thickBot="1"/>
    <row r="117" spans="1:8" ht="26.25" thickBot="1">
      <c r="D117" s="359" t="s">
        <v>315</v>
      </c>
      <c r="E117" s="385" t="s">
        <v>712</v>
      </c>
      <c r="F117" s="134" t="s">
        <v>713</v>
      </c>
      <c r="G117" s="428" t="s">
        <v>984</v>
      </c>
      <c r="H117" s="429"/>
    </row>
    <row r="118" spans="1:8" ht="13.5" thickBot="1">
      <c r="D118" s="437"/>
      <c r="E118" s="386"/>
      <c r="F118" s="430" t="s">
        <v>328</v>
      </c>
      <c r="G118" s="431"/>
      <c r="H118" s="217" t="s">
        <v>714</v>
      </c>
    </row>
    <row r="119" spans="1:8" ht="13.5" thickBot="1">
      <c r="D119" s="360"/>
      <c r="E119" s="219" t="s">
        <v>323</v>
      </c>
      <c r="F119" s="428" t="s">
        <v>715</v>
      </c>
      <c r="G119" s="436"/>
      <c r="H119" s="217" t="s">
        <v>716</v>
      </c>
    </row>
    <row r="120" spans="1:8" ht="13.5" thickBot="1">
      <c r="D120" s="213" t="s">
        <v>717</v>
      </c>
      <c r="E120" s="245">
        <f>TSS!E78</f>
        <v>0</v>
      </c>
      <c r="F120" s="245">
        <f>TSS!F78</f>
        <v>3.0173773650770266</v>
      </c>
      <c r="G120" s="245">
        <f>TSS!G78</f>
        <v>0</v>
      </c>
      <c r="H120" s="245">
        <f>TSS!H78</f>
        <v>0</v>
      </c>
    </row>
    <row r="121" spans="1:8" ht="13.5" thickBot="1">
      <c r="D121" s="213" t="s">
        <v>718</v>
      </c>
      <c r="E121" s="245">
        <f>TSS!E79</f>
        <v>0</v>
      </c>
      <c r="F121" s="245">
        <f>TSS!F79</f>
        <v>3.0836933511226752</v>
      </c>
      <c r="G121" s="245">
        <f>TSS!G79</f>
        <v>0</v>
      </c>
      <c r="H121" s="245">
        <f>TSS!H79</f>
        <v>0</v>
      </c>
    </row>
    <row r="122" spans="1:8" ht="13.5" thickBot="1">
      <c r="D122" s="213" t="s">
        <v>290</v>
      </c>
      <c r="E122" s="245">
        <f>TSS!E80</f>
        <v>0</v>
      </c>
      <c r="F122" s="245">
        <f>TSS!F80</f>
        <v>3.1179566105795939</v>
      </c>
      <c r="G122" s="245">
        <f>TSS!G80</f>
        <v>0</v>
      </c>
      <c r="H122" s="245">
        <f>TSS!H80</f>
        <v>0</v>
      </c>
    </row>
    <row r="123" spans="1:8" ht="13.5" thickBot="1">
      <c r="D123" s="213" t="s">
        <v>719</v>
      </c>
      <c r="E123" s="245">
        <f>TSS!E81</f>
        <v>0</v>
      </c>
      <c r="F123" s="245">
        <f>TSS!F81</f>
        <v>0</v>
      </c>
      <c r="G123" s="245">
        <f>TSS!G81</f>
        <v>0</v>
      </c>
      <c r="H123" s="245">
        <f>TSS!H81</f>
        <v>9.2182387191785704</v>
      </c>
    </row>
    <row r="124" spans="1:8" ht="13.5" thickBot="1">
      <c r="D124" s="213" t="s">
        <v>720</v>
      </c>
      <c r="E124" s="245">
        <f>TSS!E82</f>
        <v>0</v>
      </c>
      <c r="F124" s="245">
        <f>TSS!F82</f>
        <v>0</v>
      </c>
      <c r="G124" s="245">
        <f>TSS!G82</f>
        <v>0</v>
      </c>
      <c r="H124" s="245">
        <f>TSS!H82</f>
        <v>8.2708086285963276</v>
      </c>
    </row>
    <row r="125" spans="1:8" ht="13.5" thickBot="1">
      <c r="D125" s="213" t="s">
        <v>721</v>
      </c>
      <c r="E125" s="245">
        <f>TSS!E83</f>
        <v>0</v>
      </c>
      <c r="F125" s="245">
        <f>TSS!F83</f>
        <v>0</v>
      </c>
      <c r="G125" s="245">
        <f>TSS!G83</f>
        <v>0</v>
      </c>
      <c r="H125" s="245">
        <f>TSS!H83</f>
        <v>17.412228691781742</v>
      </c>
    </row>
    <row r="126" spans="1:8" ht="13.5" thickBot="1">
      <c r="D126" s="213" t="s">
        <v>722</v>
      </c>
      <c r="E126" s="245">
        <f>TSS!E84</f>
        <v>0</v>
      </c>
      <c r="F126" s="245">
        <f>TSS!F84</f>
        <v>0</v>
      </c>
      <c r="G126" s="245">
        <f>TSS!G84</f>
        <v>0</v>
      </c>
      <c r="H126" s="245">
        <f>TSS!H84</f>
        <v>8.2708086285963276</v>
      </c>
    </row>
    <row r="128" spans="1:8">
      <c r="A128" s="70">
        <f>IF(SUM(D128:H128)&lt;&gt;0,1,0)</f>
        <v>0</v>
      </c>
      <c r="E128" s="124">
        <f>IF(ROUND(SUM(TSS!E78:E84)-SUM(E120:E126),4)&lt;&gt;0,1,0)</f>
        <v>0</v>
      </c>
      <c r="F128" s="124">
        <f>IF(ROUND(SUM(TSS!F78:F84)-SUM(F120:F126),4)&lt;&gt;0,1,0)</f>
        <v>0</v>
      </c>
      <c r="G128" s="124">
        <f>IF(ROUND(SUM(TSS!G78:G84)-SUM(G120:G126),4)&lt;&gt;0,1,0)</f>
        <v>0</v>
      </c>
      <c r="H128" s="124">
        <f>IF(ROUND(SUM(TSS!H78:H84)-SUM(H120:H126),4)&lt;&gt;0,1,0)</f>
        <v>0</v>
      </c>
    </row>
    <row r="130" spans="1:11" s="107" customFormat="1">
      <c r="B130" s="107" t="s">
        <v>792</v>
      </c>
    </row>
    <row r="131" spans="1:11" ht="13.5" thickBot="1"/>
    <row r="132" spans="1:11" ht="41.65" customHeight="1" thickBot="1">
      <c r="D132" s="239" t="s">
        <v>793</v>
      </c>
      <c r="E132" s="207" t="s">
        <v>794</v>
      </c>
      <c r="F132" s="361" t="s">
        <v>795</v>
      </c>
      <c r="G132" s="440"/>
      <c r="H132" s="440"/>
      <c r="I132" s="440"/>
      <c r="J132" s="440"/>
      <c r="K132" s="441"/>
    </row>
    <row r="133" spans="1:11" ht="18.399999999999999" customHeight="1" thickBot="1">
      <c r="D133" s="213" t="str">
        <f>[7]TSS_E!D43</f>
        <v>Transmission</v>
      </c>
      <c r="E133" s="252">
        <f>[7]TSS_E!E43</f>
        <v>0.17380898588015073</v>
      </c>
      <c r="F133" s="442" t="str">
        <f>[7]TSS_E!F43</f>
        <v>Contribution to coincident peak demand</v>
      </c>
      <c r="G133" s="443"/>
      <c r="H133" s="443"/>
      <c r="I133" s="443"/>
      <c r="J133" s="443"/>
      <c r="K133" s="444"/>
    </row>
    <row r="134" spans="1:11" ht="18.399999999999999" customHeight="1" thickBot="1">
      <c r="D134" s="213" t="str">
        <f>[7]TSS_E!D44</f>
        <v>Zone substations</v>
      </c>
      <c r="E134" s="252">
        <f>[7]TSS_E!E44</f>
        <v>0.28475940139648215</v>
      </c>
      <c r="F134" s="442" t="str">
        <f>[7]TSS_E!F44</f>
        <v>Contribution to coincident peak demand</v>
      </c>
      <c r="G134" s="443"/>
      <c r="H134" s="443"/>
      <c r="I134" s="443"/>
      <c r="J134" s="443"/>
      <c r="K134" s="444"/>
    </row>
    <row r="135" spans="1:11" ht="18.399999999999999" customHeight="1" thickBot="1">
      <c r="D135" s="213" t="str">
        <f>[7]TSS_E!D45</f>
        <v>HV distribution</v>
      </c>
      <c r="E135" s="252">
        <f>[7]TSS_E!E45</f>
        <v>0.19133213176674826</v>
      </c>
      <c r="F135" s="442" t="str">
        <f>[7]TSS_E!F45</f>
        <v>Contribution to coincident peak demand</v>
      </c>
      <c r="G135" s="443"/>
      <c r="H135" s="443"/>
      <c r="I135" s="443"/>
      <c r="J135" s="443"/>
      <c r="K135" s="444"/>
    </row>
    <row r="136" spans="1:11" ht="18.399999999999999" customHeight="1" thickBot="1">
      <c r="D136" s="213" t="str">
        <f>[7]TSS_E!D46</f>
        <v>Distribution substations</v>
      </c>
      <c r="E136" s="252">
        <f>[7]TSS_E!E46</f>
        <v>0.17450584060105409</v>
      </c>
      <c r="F136" s="442" t="str">
        <f>[7]TSS_E!F46</f>
        <v>Contribution to coincident peak demand</v>
      </c>
      <c r="G136" s="443"/>
      <c r="H136" s="443"/>
      <c r="I136" s="443"/>
      <c r="J136" s="443"/>
      <c r="K136" s="444"/>
    </row>
    <row r="137" spans="1:11" ht="93.75" customHeight="1" thickBot="1">
      <c r="D137" s="213" t="str">
        <f>[7]TSS_E!D47</f>
        <v>LV distribution</v>
      </c>
      <c r="E137" s="252">
        <f>[7]TSS_E!E47</f>
        <v>7.5593640355564748E-2</v>
      </c>
      <c r="F137" s="442" t="str">
        <f>[7]TSS_E!F47</f>
        <v>The network costs for LV connected customers are allocated on the basis of usage by customers. The total costs are scaled to the number of phases of supply (&lt;750 Residential customers = 1, &lt;750 Non-residential customers = 2 (average), &gt; 750 Non-residential customers = 3.  Streetlights and traffic lights (unmetered) are allocated costs based on their demand share of the LV distribution network.</v>
      </c>
      <c r="G137" s="443"/>
      <c r="H137" s="443"/>
      <c r="I137" s="443"/>
      <c r="J137" s="443"/>
      <c r="K137" s="444"/>
    </row>
    <row r="138" spans="1:11" ht="18.399999999999999" customHeight="1" thickBot="1">
      <c r="D138" s="213" t="str">
        <f>[7]TSS_E!D48</f>
        <v>Common services</v>
      </c>
      <c r="E138" s="252">
        <f>[7]TSS_E!E48</f>
        <v>0.1</v>
      </c>
      <c r="F138" s="442" t="str">
        <f>[7]TSS_E!F48</f>
        <v>Allocated on the basis of energy</v>
      </c>
      <c r="G138" s="443"/>
      <c r="H138" s="443"/>
      <c r="I138" s="443"/>
      <c r="J138" s="443"/>
      <c r="K138" s="444"/>
    </row>
    <row r="140" spans="1:11">
      <c r="A140" s="70">
        <f>IF(SUM(D140:K140)&lt;&gt;0,1,0)</f>
        <v>0</v>
      </c>
      <c r="E140" s="124">
        <f>IF(ROUND(SUM(E133:E138)-1,4)&lt;&gt;0,1,0)</f>
        <v>0</v>
      </c>
      <c r="F140" s="253"/>
    </row>
    <row r="142" spans="1:11" s="107" customFormat="1">
      <c r="B142" s="107" t="s">
        <v>796</v>
      </c>
    </row>
    <row r="143" spans="1:11" ht="13.5" thickBot="1"/>
    <row r="144" spans="1:11" ht="26.25" thickBot="1">
      <c r="D144" s="239" t="s">
        <v>315</v>
      </c>
      <c r="E144" s="207" t="s">
        <v>797</v>
      </c>
    </row>
    <row r="145" spans="1:6" ht="13.5" thickBot="1">
      <c r="D145" s="213" t="s">
        <v>798</v>
      </c>
      <c r="E145" s="252">
        <f>[7]TSS_E!E55</f>
        <v>0.250798560477907</v>
      </c>
    </row>
    <row r="146" spans="1:6" ht="13.5" thickBot="1">
      <c r="D146" s="213" t="s">
        <v>799</v>
      </c>
      <c r="E146" s="252">
        <f>[7]TSS_E!E56</f>
        <v>0.19875418459536626</v>
      </c>
    </row>
    <row r="147" spans="1:6" ht="13.5" thickBot="1">
      <c r="D147" s="213" t="s">
        <v>800</v>
      </c>
      <c r="E147" s="252">
        <f>[7]TSS_E!E57</f>
        <v>6.1817033498433338E-4</v>
      </c>
    </row>
    <row r="148" spans="1:6" ht="13.5" thickBot="1">
      <c r="D148" s="213" t="s">
        <v>801</v>
      </c>
      <c r="E148" s="252">
        <f>[7]TSS_E!E58</f>
        <v>0.33292909004457449</v>
      </c>
    </row>
    <row r="149" spans="1:6" ht="13.5" thickBot="1">
      <c r="D149" s="213" t="s">
        <v>802</v>
      </c>
      <c r="E149" s="252">
        <f>[7]TSS_E!E59</f>
        <v>0</v>
      </c>
    </row>
    <row r="150" spans="1:6" ht="13.5" thickBot="1">
      <c r="D150" s="213" t="s">
        <v>803</v>
      </c>
      <c r="E150" s="252">
        <f>[7]TSS_E!E60</f>
        <v>0.10274988051793561</v>
      </c>
    </row>
    <row r="151" spans="1:6" ht="13.5" thickBot="1">
      <c r="D151" s="213" t="s">
        <v>804</v>
      </c>
      <c r="E151" s="252">
        <f>[7]TSS_E!E61</f>
        <v>0.11368359170485996</v>
      </c>
    </row>
    <row r="153" spans="1:6">
      <c r="A153" s="70">
        <f>IF(SUM(D153:E153)&lt;&gt;0,1,0)</f>
        <v>0</v>
      </c>
      <c r="E153" s="124">
        <f>IF(ROUND(SUM(E145:E151)-1,3)&lt;&gt;0,1,0)</f>
        <v>0</v>
      </c>
      <c r="F153" s="253"/>
    </row>
    <row r="155" spans="1:6" s="107" customFormat="1">
      <c r="B155" s="107" t="s">
        <v>806</v>
      </c>
    </row>
    <row r="172" spans="2:16" s="107" customFormat="1">
      <c r="B172" s="107" t="s">
        <v>805</v>
      </c>
    </row>
    <row r="175" spans="2:16">
      <c r="M175" s="456" t="s">
        <v>315</v>
      </c>
      <c r="N175" s="457"/>
      <c r="O175" s="454" t="s">
        <v>912</v>
      </c>
      <c r="P175" s="455"/>
    </row>
    <row r="176" spans="2:16" ht="25.5">
      <c r="M176" s="458"/>
      <c r="N176" s="459"/>
      <c r="O176" s="284" t="s">
        <v>919</v>
      </c>
      <c r="P176" s="284" t="s">
        <v>920</v>
      </c>
    </row>
    <row r="177" spans="2:16">
      <c r="M177" s="460" t="s">
        <v>717</v>
      </c>
      <c r="N177" s="461"/>
      <c r="O177" s="286">
        <f>[7]TSS_E!O87</f>
        <v>0.29331580069685076</v>
      </c>
      <c r="P177" s="286">
        <f>[7]TSS_E!P87</f>
        <v>0.49061219636629344</v>
      </c>
    </row>
    <row r="178" spans="2:16">
      <c r="M178" s="460" t="s">
        <v>718</v>
      </c>
      <c r="N178" s="461"/>
      <c r="O178" s="286">
        <f>[7]TSS_E!O88</f>
        <v>0.23412958680427018</v>
      </c>
      <c r="P178" s="286">
        <f>[7]TSS_E!P88</f>
        <v>0.61268285887926421</v>
      </c>
    </row>
    <row r="179" spans="2:16">
      <c r="M179" s="460" t="s">
        <v>290</v>
      </c>
      <c r="N179" s="461"/>
      <c r="O179" s="286">
        <f>[7]TSS_E!O89</f>
        <v>4.0601477365752566E-3</v>
      </c>
      <c r="P179" s="286">
        <f>[7]TSS_E!P89</f>
        <v>4.6809635380656075E-3</v>
      </c>
    </row>
    <row r="180" spans="2:16">
      <c r="M180" s="460" t="s">
        <v>719</v>
      </c>
      <c r="N180" s="461"/>
      <c r="O180" s="286">
        <f>[7]TSS_E!O90</f>
        <v>0.30614800609448617</v>
      </c>
      <c r="P180" s="286">
        <f>[7]TSS_E!P90</f>
        <v>0</v>
      </c>
    </row>
    <row r="181" spans="2:16">
      <c r="M181" s="460" t="s">
        <v>720</v>
      </c>
      <c r="N181" s="461"/>
      <c r="O181" s="286">
        <f>[7]TSS_E!O91</f>
        <v>2.216873150437504E-5</v>
      </c>
      <c r="P181" s="286">
        <f>[7]TSS_E!P91</f>
        <v>6.7702549315093528E-4</v>
      </c>
    </row>
    <row r="182" spans="2:16">
      <c r="M182" s="460" t="s">
        <v>721</v>
      </c>
      <c r="N182" s="461"/>
      <c r="O182" s="286">
        <f>[7]TSS_E!O92</f>
        <v>6.4812260067754049E-2</v>
      </c>
      <c r="P182" s="286">
        <f>[7]TSS_E!P92</f>
        <v>-9.3332271138233169E-2</v>
      </c>
    </row>
    <row r="183" spans="2:16">
      <c r="M183" s="460" t="s">
        <v>722</v>
      </c>
      <c r="N183" s="461"/>
      <c r="O183" s="286">
        <f>[7]TSS_E!O93</f>
        <v>9.7512029868559294E-2</v>
      </c>
      <c r="P183" s="286">
        <f>[7]TSS_E!P93</f>
        <v>-1.5320773138540885E-2</v>
      </c>
    </row>
    <row r="184" spans="2:16">
      <c r="M184" s="452" t="s">
        <v>112</v>
      </c>
      <c r="N184" s="453"/>
      <c r="O184" s="285">
        <f>SUM(O177:O183)</f>
        <v>1.0000000000000002</v>
      </c>
      <c r="P184" s="285">
        <f>SUM(P177:P183)</f>
        <v>1</v>
      </c>
    </row>
    <row r="189" spans="2:16" s="107" customFormat="1">
      <c r="B189" s="107" t="s">
        <v>807</v>
      </c>
    </row>
    <row r="212" spans="2:2" s="107" customFormat="1">
      <c r="B212" s="107" t="s">
        <v>808</v>
      </c>
    </row>
    <row r="233" spans="2:8" s="107" customFormat="1">
      <c r="B233" s="107" t="s">
        <v>726</v>
      </c>
    </row>
    <row r="234" spans="2:8" ht="13.5" thickBot="1"/>
    <row r="235" spans="2:8" ht="25.15" customHeight="1" thickBot="1">
      <c r="D235" s="425" t="s">
        <v>293</v>
      </c>
      <c r="E235" s="427" t="s">
        <v>378</v>
      </c>
      <c r="F235" s="402">
        <v>0</v>
      </c>
      <c r="G235" s="427" t="s">
        <v>294</v>
      </c>
      <c r="H235" s="402">
        <v>0</v>
      </c>
    </row>
    <row r="236" spans="2:8" ht="13.5" thickBot="1">
      <c r="D236" s="426">
        <v>0</v>
      </c>
      <c r="E236" s="222" t="s">
        <v>295</v>
      </c>
      <c r="F236" s="222" t="s">
        <v>198</v>
      </c>
      <c r="G236" s="222" t="s">
        <v>209</v>
      </c>
      <c r="H236" s="222" t="s">
        <v>265</v>
      </c>
    </row>
    <row r="237" spans="2:8" ht="26.25" thickBot="1">
      <c r="D237" s="223" t="str">
        <f>TSS!D137</f>
        <v>Small Residential - average energy - Accumulation Meter (8500 kWh pa)</v>
      </c>
      <c r="E237" s="246">
        <f>TSS!E137</f>
        <v>1093.39635</v>
      </c>
      <c r="F237" s="246">
        <f>TSS!F137</f>
        <v>874.75325264873788</v>
      </c>
      <c r="G237" s="195">
        <f>F237-E237</f>
        <v>-218.6430973512621</v>
      </c>
      <c r="H237" s="197">
        <f>G237/E237</f>
        <v>-0.19996691716710241</v>
      </c>
    </row>
    <row r="238" spans="2:8" ht="26.25" thickBot="1">
      <c r="D238" s="223" t="str">
        <f>TSS!D138</f>
        <v>Small Residential - average energy - Smart Meter (8500 kWh pa)</v>
      </c>
      <c r="E238" s="246">
        <f>TSS!E138</f>
        <v>1093.39635</v>
      </c>
      <c r="F238" s="246">
        <f>TSS!F138</f>
        <v>1022.0740229603402</v>
      </c>
      <c r="G238" s="195">
        <f t="shared" ref="G238:G244" si="0">F238-E238</f>
        <v>-71.32232703965974</v>
      </c>
      <c r="H238" s="197">
        <f t="shared" ref="H238:H244" si="1">G238/E238</f>
        <v>-6.5230076028385986E-2</v>
      </c>
    </row>
    <row r="239" spans="2:8" ht="26.25" thickBot="1">
      <c r="D239" s="223" t="str">
        <f>TSS!D139</f>
        <v>Large Residential Accumulation Meter (15,000 kWh pa)</v>
      </c>
      <c r="E239" s="246">
        <f>TSS!E139</f>
        <v>1807.5513500000002</v>
      </c>
      <c r="F239" s="246">
        <f>TSS!F139</f>
        <v>1318.283567832874</v>
      </c>
      <c r="G239" s="195">
        <f t="shared" si="0"/>
        <v>-489.26778216712614</v>
      </c>
      <c r="H239" s="197">
        <f t="shared" si="1"/>
        <v>-0.27067987980929342</v>
      </c>
    </row>
    <row r="240" spans="2:8" ht="26.25" thickBot="1">
      <c r="D240" s="223" t="str">
        <f>TSS!D140</f>
        <v>Large Residential Smart Meter (15,000 kWh pa)</v>
      </c>
      <c r="E240" s="246">
        <f>TSS!E140</f>
        <v>1807.5513500000002</v>
      </c>
      <c r="F240" s="246">
        <f>TSS!F140</f>
        <v>1380.199515441584</v>
      </c>
      <c r="G240" s="195">
        <f t="shared" si="0"/>
        <v>-427.35183455841616</v>
      </c>
      <c r="H240" s="197">
        <f t="shared" si="1"/>
        <v>-0.23642583352247012</v>
      </c>
    </row>
    <row r="241" spans="1:8" ht="26.25" thickBot="1">
      <c r="D241" s="223" t="str">
        <f>TSS!D141</f>
        <v>Non-Residential Accumulation Meter (30,000 kWh pa)</v>
      </c>
      <c r="E241" s="246">
        <f>TSS!E141</f>
        <v>3407.0146999999997</v>
      </c>
      <c r="F241" s="246">
        <f>TSS!F141</f>
        <v>3424.7560712540985</v>
      </c>
      <c r="G241" s="195">
        <f t="shared" si="0"/>
        <v>17.741371254098794</v>
      </c>
      <c r="H241" s="197">
        <f t="shared" si="1"/>
        <v>5.2073069288778809E-3</v>
      </c>
    </row>
    <row r="242" spans="1:8" ht="26.25" thickBot="1">
      <c r="D242" s="223" t="str">
        <f>TSS!D142</f>
        <v>Smart Meter (30,000 kWh pa) (non-residential)</v>
      </c>
      <c r="E242" s="246">
        <f>TSS!E142</f>
        <v>3407.0146999999997</v>
      </c>
      <c r="F242" s="246">
        <f>TSS!F142</f>
        <v>2342.0741703170925</v>
      </c>
      <c r="G242" s="195">
        <f t="shared" si="0"/>
        <v>-1064.9405296829073</v>
      </c>
      <c r="H242" s="197">
        <f t="shared" si="1"/>
        <v>-0.31257291894951533</v>
      </c>
    </row>
    <row r="243" spans="1:8" ht="13.5" thickBot="1">
      <c r="D243" s="223" t="str">
        <f>TSS!D143</f>
        <v>Industrial (1,000,000 kWh pa - LV)</v>
      </c>
      <c r="E243" s="246">
        <f>TSS!E143</f>
        <v>90546.677560000011</v>
      </c>
      <c r="F243" s="246">
        <f>TSS!F143</f>
        <v>92579.408631049664</v>
      </c>
      <c r="G243" s="195">
        <f t="shared" si="0"/>
        <v>2032.7310710496531</v>
      </c>
      <c r="H243" s="197">
        <f t="shared" si="1"/>
        <v>2.244953791598461E-2</v>
      </c>
    </row>
    <row r="244" spans="1:8" ht="26.25" thickBot="1">
      <c r="D244" s="223" t="str">
        <f>TSS!D144</f>
        <v>Large Industrial (6,000,000 kWh pa - HV)</v>
      </c>
      <c r="E244" s="246">
        <f>TSS!E144</f>
        <v>290369.31008000002</v>
      </c>
      <c r="F244" s="246">
        <f>TSS!F144</f>
        <v>271783.36093104962</v>
      </c>
      <c r="G244" s="195">
        <f t="shared" si="0"/>
        <v>-18585.9491489504</v>
      </c>
      <c r="H244" s="197">
        <f t="shared" si="1"/>
        <v>-6.4007966764220922E-2</v>
      </c>
    </row>
    <row r="245" spans="1:8">
      <c r="D245" s="122" t="s">
        <v>732</v>
      </c>
    </row>
    <row r="247" spans="1:8" ht="15.75">
      <c r="A247" s="70">
        <f>IF(SUM(D247:H247)&lt;&gt;0,1,0)</f>
        <v>0</v>
      </c>
      <c r="C247" s="125"/>
      <c r="D247" s="244" t="s">
        <v>351</v>
      </c>
      <c r="E247" s="124">
        <f>IF(ROUND(SUM('13'!E10:E17)-SUM(E237:E244),4)&lt;&gt;0,1,0)</f>
        <v>0</v>
      </c>
      <c r="F247" s="124">
        <f>IF(ROUND(SUM('13'!F10:F17)-SUM(F237:F244),4)&lt;&gt;0,1,0)</f>
        <v>0</v>
      </c>
      <c r="G247" s="124">
        <f>IF(ROUND(SUM('13'!G10:G17)-SUM(G237:G244),4)&lt;&gt;0,1,0)</f>
        <v>0</v>
      </c>
      <c r="H247" s="124">
        <f>IF(ROUND(SUM('13'!H10:H17)-SUM(H237:H244),4)&lt;&gt;0,1,0)</f>
        <v>0</v>
      </c>
    </row>
    <row r="248" spans="1:8" ht="13.5" customHeight="1"/>
    <row r="249" spans="1:8" s="107" customFormat="1">
      <c r="B249" s="107" t="s">
        <v>809</v>
      </c>
    </row>
    <row r="250" spans="1:8" ht="13.5" thickBot="1"/>
    <row r="251" spans="1:8" ht="13.5" thickBot="1">
      <c r="D251" s="239" t="s">
        <v>287</v>
      </c>
      <c r="E251" s="207" t="s">
        <v>922</v>
      </c>
    </row>
    <row r="252" spans="1:8" ht="26.25" thickBot="1">
      <c r="D252" s="223" t="str">
        <f>TSS!D235</f>
        <v>Dollar per day per NMI - LV Residential Accumulation</v>
      </c>
      <c r="E252" s="245">
        <f>TSS!E235</f>
        <v>0.64040000000000008</v>
      </c>
    </row>
    <row r="253" spans="1:8" ht="26.25" thickBot="1">
      <c r="D253" s="223" t="str">
        <f>TSS!D236</f>
        <v>Dollar per day per NMI - LV Non Residential Accumulation</v>
      </c>
      <c r="E253" s="245">
        <f>TSS!E236</f>
        <v>1.35</v>
      </c>
    </row>
    <row r="254" spans="1:8" ht="26.25" thickBot="1">
      <c r="D254" s="223" t="str">
        <f>TSS!D237</f>
        <v xml:space="preserve">Dollar per day per NMI - LV Smart Meter1 </v>
      </c>
      <c r="E254" s="245">
        <f>TSS!E237</f>
        <v>1.35</v>
      </c>
    </row>
    <row r="255" spans="1:8" ht="26.25" thickBot="1">
      <c r="D255" s="223" t="str">
        <f>TSS!D238</f>
        <v>Dollar per day per NMI - HV &lt;750 MWh1</v>
      </c>
      <c r="E255" s="245">
        <f>TSS!E238</f>
        <v>1.35</v>
      </c>
    </row>
    <row r="256" spans="1:8" ht="13.5" thickBot="1">
      <c r="D256" s="239" t="s">
        <v>288</v>
      </c>
      <c r="E256" s="207" t="s">
        <v>289</v>
      </c>
    </row>
    <row r="257" spans="1:5" ht="13.5" thickBot="1">
      <c r="D257" s="223" t="str">
        <f>TSS!D240</f>
        <v>LV Residential Accumulation</v>
      </c>
      <c r="E257" s="245">
        <f>TSS!E240</f>
        <v>6.8235433105251717</v>
      </c>
    </row>
    <row r="258" spans="1:5" ht="13.5" thickBot="1">
      <c r="D258" s="223" t="str">
        <f>TSS!D241</f>
        <v>LV Non Residential Accumulation</v>
      </c>
      <c r="E258" s="245">
        <f>TSS!E241</f>
        <v>9.57</v>
      </c>
    </row>
    <row r="259" spans="1:5" ht="13.5" thickBot="1">
      <c r="D259" s="223" t="str">
        <f>TSS!D242</f>
        <v>LV Smart Meter</v>
      </c>
      <c r="E259" s="245">
        <f>TSS!E242</f>
        <v>1.54</v>
      </c>
    </row>
    <row r="260" spans="1:5" ht="13.5" thickBot="1">
      <c r="D260" s="223" t="str">
        <f>TSS!D243</f>
        <v>HV &lt;750 MWh</v>
      </c>
      <c r="E260" s="245">
        <f>TSS!E243</f>
        <v>1.54</v>
      </c>
    </row>
    <row r="261" spans="1:5" ht="13.5" thickBot="1">
      <c r="D261" s="239" t="s">
        <v>290</v>
      </c>
      <c r="E261" s="263" t="s">
        <v>289</v>
      </c>
    </row>
    <row r="262" spans="1:5" ht="13.5" thickBot="1">
      <c r="D262" s="223" t="str">
        <f>TSS!D245</f>
        <v xml:space="preserve">Unmetered Supply </v>
      </c>
      <c r="E262" s="245">
        <f>TSS!E245</f>
        <v>5.5056770322262905</v>
      </c>
    </row>
    <row r="263" spans="1:5" ht="13.5" thickBot="1">
      <c r="D263" s="239" t="s">
        <v>291</v>
      </c>
      <c r="E263" s="207" t="s">
        <v>292</v>
      </c>
    </row>
    <row r="264" spans="1:5" ht="13.5" thickBot="1">
      <c r="D264" s="223" t="str">
        <f>TSS!D247</f>
        <v>LV Smart Meter Peak2</v>
      </c>
      <c r="E264" s="245">
        <f>TSS!E247</f>
        <v>20.51</v>
      </c>
    </row>
    <row r="265" spans="1:5" ht="13.5" thickBot="1">
      <c r="D265" s="223" t="str">
        <f>TSS!D248</f>
        <v>HV Peak &lt;750 MWh Peak3</v>
      </c>
      <c r="E265" s="245">
        <f>TSS!E248</f>
        <v>9.5</v>
      </c>
    </row>
    <row r="266" spans="1:5" ht="13.5" thickBot="1">
      <c r="D266" s="239" t="s">
        <v>739</v>
      </c>
      <c r="E266" s="207" t="s">
        <v>810</v>
      </c>
    </row>
    <row r="267" spans="1:5" ht="13.5" thickBot="1">
      <c r="D267" s="223" t="str">
        <f>TSS!D250</f>
        <v>&gt;40 MWh LV Smart Meter</v>
      </c>
      <c r="E267" s="245">
        <f>TSS!E250</f>
        <v>0</v>
      </c>
    </row>
    <row r="268" spans="1:5" ht="13.5" thickBot="1">
      <c r="D268" s="223" t="str">
        <f>TSS!D251</f>
        <v xml:space="preserve">&gt;40 MWh HV </v>
      </c>
      <c r="E268" s="245">
        <f>TSS!E251</f>
        <v>0</v>
      </c>
    </row>
    <row r="270" spans="1:5">
      <c r="A270" s="70">
        <f>IF(SUM(D270:E270)&lt;&gt;0,1,0)</f>
        <v>0</v>
      </c>
      <c r="E270" s="124">
        <f>IF(ROUND(SUM(TSS!E235:E238,TSS!E240:E243,TSS!E245,TSS!E247:E248,TSS!E250:E251)-SUM(E252:E255,E257:E260,E262,E264:E265,E267:E268),4)&lt;&gt;0,1,0)</f>
        <v>0</v>
      </c>
    </row>
    <row r="272" spans="1:5" s="107" customFormat="1">
      <c r="B272" s="107" t="s">
        <v>817</v>
      </c>
    </row>
    <row r="273" spans="1:8" ht="13.5" thickBot="1"/>
    <row r="274" spans="1:8" ht="14.65" customHeight="1" thickBot="1">
      <c r="D274" s="438" t="s">
        <v>811</v>
      </c>
      <c r="E274" s="439"/>
      <c r="F274" s="439"/>
      <c r="G274" s="439"/>
      <c r="H274" s="439"/>
    </row>
    <row r="275" spans="1:8" ht="14.65" customHeight="1" thickBot="1">
      <c r="D275" s="448" t="s">
        <v>315</v>
      </c>
      <c r="E275" s="450" t="s">
        <v>812</v>
      </c>
      <c r="F275" s="207" t="s">
        <v>285</v>
      </c>
      <c r="G275" s="207" t="s">
        <v>286</v>
      </c>
      <c r="H275" s="207" t="s">
        <v>813</v>
      </c>
    </row>
    <row r="276" spans="1:8" ht="13.5" thickBot="1">
      <c r="D276" s="449"/>
      <c r="E276" s="451"/>
      <c r="F276" s="207" t="s">
        <v>814</v>
      </c>
      <c r="G276" s="207" t="s">
        <v>345</v>
      </c>
      <c r="H276" s="207" t="s">
        <v>815</v>
      </c>
    </row>
    <row r="277" spans="1:8" ht="13.5" thickBot="1">
      <c r="D277" s="223" t="s">
        <v>287</v>
      </c>
      <c r="E277" s="245">
        <f>TSS!G262</f>
        <v>70</v>
      </c>
      <c r="F277" s="245"/>
      <c r="G277" s="245"/>
      <c r="H277" s="245"/>
    </row>
    <row r="278" spans="1:8" ht="26.25" thickBot="1">
      <c r="D278" s="223" t="s">
        <v>750</v>
      </c>
      <c r="E278" s="245"/>
      <c r="F278" s="249">
        <f>TSS!G263</f>
        <v>11</v>
      </c>
      <c r="G278" s="245"/>
      <c r="H278" s="245"/>
    </row>
    <row r="279" spans="1:8" ht="26.25" thickBot="1">
      <c r="D279" s="223" t="s">
        <v>751</v>
      </c>
      <c r="E279" s="245"/>
      <c r="F279" s="245"/>
      <c r="G279" s="249">
        <f>TSS!G265</f>
        <v>2.5499999999999998</v>
      </c>
      <c r="H279" s="245"/>
    </row>
    <row r="280" spans="1:8" ht="13.5" thickBot="1">
      <c r="D280" s="223" t="s">
        <v>816</v>
      </c>
      <c r="E280" s="245"/>
      <c r="F280" s="245"/>
      <c r="G280" s="245"/>
      <c r="H280" s="249">
        <f>TSS!G266</f>
        <v>0</v>
      </c>
    </row>
    <row r="281" spans="1:8" ht="26.65" customHeight="1">
      <c r="D281" s="387" t="s">
        <v>1030</v>
      </c>
      <c r="E281" s="387"/>
      <c r="F281" s="387"/>
      <c r="G281" s="387"/>
      <c r="H281" s="387"/>
    </row>
    <row r="283" spans="1:8">
      <c r="A283" s="70">
        <f>IF(SUM(D283:H283)&lt;&gt;0,1,0)</f>
        <v>0</v>
      </c>
      <c r="E283" s="124">
        <f>IF(ROUND(SUM(TSS!$G262)-SUM(E277:E280),4)&lt;&gt;0,1,0)</f>
        <v>0</v>
      </c>
      <c r="F283" s="124">
        <f>IF(ROUND(SUM(TSS!$G263)-SUM(F277:F280),4)&lt;&gt;0,1,0)</f>
        <v>0</v>
      </c>
      <c r="G283" s="124">
        <f>IF(ROUND(SUM(TSS!$G265)-SUM(G277:G280),4)&lt;&gt;0,1,0)</f>
        <v>0</v>
      </c>
      <c r="H283" s="124">
        <f>IF(ROUND(SUM(TSS!$G266)-SUM(H277:H280),4)&lt;&gt;0,1,0)</f>
        <v>0</v>
      </c>
    </row>
    <row r="285" spans="1:8" s="107" customFormat="1">
      <c r="B285" s="107" t="s">
        <v>818</v>
      </c>
    </row>
    <row r="286" spans="1:8" ht="13.5" thickBot="1"/>
    <row r="287" spans="1:8" ht="14.65" customHeight="1" thickBot="1">
      <c r="D287" s="438" t="s">
        <v>819</v>
      </c>
      <c r="E287" s="439"/>
      <c r="F287" s="439"/>
      <c r="G287" s="439"/>
      <c r="H287" s="439"/>
    </row>
    <row r="288" spans="1:8" ht="14.65" customHeight="1" thickBot="1">
      <c r="D288" s="448" t="s">
        <v>315</v>
      </c>
      <c r="E288" s="450" t="s">
        <v>812</v>
      </c>
      <c r="F288" s="207" t="s">
        <v>285</v>
      </c>
      <c r="G288" s="207" t="s">
        <v>286</v>
      </c>
      <c r="H288" s="207" t="s">
        <v>813</v>
      </c>
    </row>
    <row r="289" spans="1:16" ht="13.5" thickBot="1">
      <c r="D289" s="449"/>
      <c r="E289" s="451"/>
      <c r="F289" s="207" t="s">
        <v>814</v>
      </c>
      <c r="G289" s="207" t="s">
        <v>345</v>
      </c>
      <c r="H289" s="207" t="s">
        <v>815</v>
      </c>
    </row>
    <row r="290" spans="1:16" ht="13.5" thickBot="1">
      <c r="D290" s="223" t="s">
        <v>287</v>
      </c>
      <c r="E290" s="245">
        <f>TSS!G275</f>
        <v>70</v>
      </c>
      <c r="F290" s="245"/>
      <c r="G290" s="245"/>
      <c r="H290" s="245"/>
    </row>
    <row r="291" spans="1:16" ht="26.25" thickBot="1">
      <c r="D291" s="223" t="s">
        <v>750</v>
      </c>
      <c r="E291" s="245"/>
      <c r="F291" s="249">
        <f>TSS!G276</f>
        <v>8.27</v>
      </c>
      <c r="G291" s="245"/>
      <c r="H291" s="245"/>
    </row>
    <row r="292" spans="1:16" ht="26.25" thickBot="1">
      <c r="D292" s="223" t="s">
        <v>751</v>
      </c>
      <c r="E292" s="245"/>
      <c r="F292" s="245"/>
      <c r="G292" s="249">
        <f>TSS!G278</f>
        <v>2.5499999999999998</v>
      </c>
      <c r="H292" s="245"/>
    </row>
    <row r="293" spans="1:16" ht="13.5" thickBot="1">
      <c r="D293" s="223" t="s">
        <v>816</v>
      </c>
      <c r="E293" s="245"/>
      <c r="F293" s="245"/>
      <c r="G293" s="245"/>
      <c r="H293" s="249">
        <f>TSS!G279</f>
        <v>0</v>
      </c>
    </row>
    <row r="294" spans="1:16" ht="26.65" customHeight="1">
      <c r="D294" s="387" t="s">
        <v>1031</v>
      </c>
      <c r="E294" s="387"/>
      <c r="F294" s="387"/>
      <c r="G294" s="387"/>
      <c r="H294" s="387"/>
    </row>
    <row r="296" spans="1:16">
      <c r="A296" s="70">
        <f>IF(SUM(D296:H296)&lt;&gt;0,1,0)</f>
        <v>0</v>
      </c>
      <c r="E296" s="124">
        <f>IF(ROUND(SUM(TSS!$G275)-SUM(E290:E293),4)&lt;&gt;0,1,0)</f>
        <v>0</v>
      </c>
      <c r="F296" s="124">
        <f>IF(ROUND(SUM(TSS!$G276)-SUM(F290:F293),4)&lt;&gt;0,1,0)</f>
        <v>0</v>
      </c>
      <c r="G296" s="124">
        <f>IF(ROUND(SUM(TSS!$G278)-SUM(G290:G293),4)&lt;&gt;0,1,0)</f>
        <v>0</v>
      </c>
      <c r="H296" s="124">
        <f>IF(ROUND(SUM(TSS!$G279)-SUM(H290:H293),4)&lt;&gt;0,1,0)</f>
        <v>0</v>
      </c>
    </row>
    <row r="298" spans="1:16" s="107" customFormat="1">
      <c r="B298" s="107" t="s">
        <v>983</v>
      </c>
    </row>
    <row r="299" spans="1:16" ht="13.5" thickBot="1"/>
    <row r="300" spans="1:16" ht="39" customHeight="1" thickBot="1">
      <c r="D300" s="239" t="s">
        <v>825</v>
      </c>
      <c r="E300" s="207" t="s">
        <v>493</v>
      </c>
      <c r="F300" s="207" t="s">
        <v>820</v>
      </c>
      <c r="G300" s="207" t="s">
        <v>495</v>
      </c>
      <c r="H300" s="207" t="s">
        <v>821</v>
      </c>
      <c r="L300" s="283" t="s">
        <v>918</v>
      </c>
      <c r="M300" s="466" t="s">
        <v>64</v>
      </c>
      <c r="N300" s="467"/>
      <c r="O300" s="467"/>
      <c r="P300" s="468"/>
    </row>
    <row r="301" spans="1:16" ht="26.25" thickBot="1">
      <c r="D301" s="223" t="s">
        <v>822</v>
      </c>
      <c r="E301" s="245">
        <v>76.72</v>
      </c>
      <c r="F301" s="245">
        <v>78.599999999999994</v>
      </c>
      <c r="G301" s="245">
        <f>[8]Input_General!I43*(1+[8]Input_General!$I$33+[8]Input_General!$I$34)*[8]Input_General!$K$14*(1+[8]Input_General!$J$21)*(1+[8]Input_General!$K$21)</f>
        <v>86.65351489834697</v>
      </c>
      <c r="H301" s="245">
        <f>89.94*Input_Inflation!$U$40/Input_Inflation!$T$40</f>
        <v>91.92966757829079</v>
      </c>
      <c r="L301" s="281" t="s">
        <v>465</v>
      </c>
      <c r="M301" s="462" t="s">
        <v>914</v>
      </c>
      <c r="N301" s="463"/>
      <c r="O301" s="463"/>
      <c r="P301" s="464"/>
    </row>
    <row r="302" spans="1:16" ht="26.25" thickBot="1">
      <c r="D302" s="223" t="s">
        <v>823</v>
      </c>
      <c r="E302" s="245">
        <v>116.79</v>
      </c>
      <c r="F302" s="245">
        <v>119.65</v>
      </c>
      <c r="G302" s="245">
        <f>[8]Input_General!I42*(1+[8]Input_General!$I$33+[8]Input_General!$I$34)*[8]Input_General!$K$14*(1+[8]Input_General!$J$21)*(1+[8]Input_General!$K$21)</f>
        <v>131.90286570615922</v>
      </c>
      <c r="H302" s="245">
        <f>179.87*Input_Inflation!$U$40/Input_Inflation!$T$40</f>
        <v>183.84911393492513</v>
      </c>
      <c r="L302" s="281" t="s">
        <v>915</v>
      </c>
      <c r="M302" s="462" t="s">
        <v>916</v>
      </c>
      <c r="N302" s="463"/>
      <c r="O302" s="463"/>
      <c r="P302" s="464"/>
    </row>
    <row r="303" spans="1:16" ht="13.5" thickBot="1">
      <c r="D303" s="223" t="s">
        <v>824</v>
      </c>
      <c r="E303" s="245">
        <v>136.94</v>
      </c>
      <c r="F303" s="245">
        <v>140.30000000000001</v>
      </c>
      <c r="G303" s="245">
        <f>[8]Input_General!I45*(1+[8]Input_General!$I$33+[8]Input_General!$I$34)*[8]Input_General!$K$14*(1+[8]Input_General!$J$21)*(1+[8]Input_General!$K$21)</f>
        <v>154.6715555938585</v>
      </c>
      <c r="H303" s="245">
        <f>167.88*Input_Inflation!$U$40/Input_Inflation!$T$40</f>
        <v>171.59386916881763</v>
      </c>
      <c r="L303" s="282" t="s">
        <v>493</v>
      </c>
      <c r="M303" s="465" t="s">
        <v>917</v>
      </c>
      <c r="N303" s="465"/>
      <c r="O303" s="465"/>
      <c r="P303" s="465"/>
    </row>
    <row r="307" spans="2:2" s="107" customFormat="1">
      <c r="B307" s="107" t="s">
        <v>32</v>
      </c>
    </row>
  </sheetData>
  <mergeCells count="56">
    <mergeCell ref="M183:N183"/>
    <mergeCell ref="M302:P302"/>
    <mergeCell ref="M303:P303"/>
    <mergeCell ref="M301:P301"/>
    <mergeCell ref="M300:P300"/>
    <mergeCell ref="E64:K64"/>
    <mergeCell ref="E69:K69"/>
    <mergeCell ref="M184:N184"/>
    <mergeCell ref="O175:P175"/>
    <mergeCell ref="M175:N176"/>
    <mergeCell ref="D81:H81"/>
    <mergeCell ref="M177:N177"/>
    <mergeCell ref="M178:N178"/>
    <mergeCell ref="M179:N179"/>
    <mergeCell ref="M180:N180"/>
    <mergeCell ref="M181:N181"/>
    <mergeCell ref="M182:N182"/>
    <mergeCell ref="D65:D68"/>
    <mergeCell ref="E65:K65"/>
    <mergeCell ref="E66:K66"/>
    <mergeCell ref="E67:K67"/>
    <mergeCell ref="F138:K138"/>
    <mergeCell ref="D275:D276"/>
    <mergeCell ref="E275:E276"/>
    <mergeCell ref="D235:D236"/>
    <mergeCell ref="E235:F235"/>
    <mergeCell ref="G235:H235"/>
    <mergeCell ref="D274:H274"/>
    <mergeCell ref="E68:K68"/>
    <mergeCell ref="D70:D71"/>
    <mergeCell ref="E70:K70"/>
    <mergeCell ref="E71:K71"/>
    <mergeCell ref="D72:K72"/>
    <mergeCell ref="F137:K137"/>
    <mergeCell ref="D294:H294"/>
    <mergeCell ref="D37:F37"/>
    <mergeCell ref="D39:F39"/>
    <mergeCell ref="D52:F52"/>
    <mergeCell ref="D56:F56"/>
    <mergeCell ref="D59:F59"/>
    <mergeCell ref="D288:D289"/>
    <mergeCell ref="E288:E289"/>
    <mergeCell ref="D98:D99"/>
    <mergeCell ref="E98:G98"/>
    <mergeCell ref="D117:D119"/>
    <mergeCell ref="E117:E118"/>
    <mergeCell ref="G117:H117"/>
    <mergeCell ref="D287:H287"/>
    <mergeCell ref="D281:H281"/>
    <mergeCell ref="F118:G118"/>
    <mergeCell ref="F119:G119"/>
    <mergeCell ref="F132:K132"/>
    <mergeCell ref="F135:K135"/>
    <mergeCell ref="F136:K136"/>
    <mergeCell ref="F133:K133"/>
    <mergeCell ref="F134:K134"/>
  </mergeCells>
  <conditionalFormatting sqref="B2">
    <cfRule type="cellIs" dxfId="8" priority="1" operator="notEqual">
      <formula>"No Errors Found"</formula>
    </cfRule>
  </conditionalFormatting>
  <hyperlinks>
    <hyperlink ref="B3:D3" location="Cover!A1" display="Go to Cover Sheet" xr:uid="{28E6B9A2-DAD2-44CF-87C8-41DAD04097C4}"/>
    <hyperlink ref="D53" location="_ftn2" display="_ftn2" xr:uid="{E1590C11-9172-4B0D-8893-745CBDE7E8D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dimension ref="A1:K245"/>
  <sheetViews>
    <sheetView showGridLines="0" workbookViewId="0">
      <pane xSplit="1" ySplit="4" topLeftCell="B5" activePane="bottomRight" state="frozen"/>
      <selection activeCell="B5" sqref="B5"/>
      <selection pane="topRight" activeCell="B5" sqref="B5"/>
      <selection pane="bottomLeft" activeCell="B5" sqref="B5"/>
      <selection pane="bottomRight" activeCell="O13" sqref="O13"/>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IF(SUM($A6:$A244)&gt;0,1,0)</f>
        <v>0</v>
      </c>
      <c r="B1" s="104" t="s">
        <v>326</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358</v>
      </c>
    </row>
    <row r="24" spans="2:2" s="107" customFormat="1">
      <c r="B24" s="107" t="s">
        <v>924</v>
      </c>
    </row>
    <row r="25" spans="2:2" s="202" customFormat="1"/>
    <row r="26" spans="2:2" s="202" customFormat="1"/>
    <row r="27" spans="2:2" s="202" customFormat="1"/>
    <row r="28" spans="2:2" s="202" customFormat="1"/>
    <row r="29" spans="2:2" s="202" customFormat="1"/>
    <row r="30" spans="2:2" s="202" customFormat="1"/>
    <row r="31" spans="2:2" s="202" customFormat="1"/>
    <row r="32" spans="2:2" s="202" customFormat="1"/>
    <row r="33" s="202" customFormat="1"/>
    <row r="34" s="202" customFormat="1"/>
    <row r="35" s="202" customFormat="1"/>
    <row r="36" s="202" customFormat="1"/>
    <row r="37" s="202" customFormat="1"/>
    <row r="38" s="202" customFormat="1"/>
    <row r="39" s="202" customFormat="1"/>
    <row r="40" s="202" customFormat="1"/>
    <row r="41" s="202" customFormat="1"/>
    <row r="42" s="202" customFormat="1"/>
    <row r="43" s="202" customFormat="1"/>
    <row r="44" s="202" customFormat="1"/>
    <row r="45" s="202" customFormat="1"/>
    <row r="46" s="202" customFormat="1"/>
    <row r="47" s="202" customFormat="1"/>
    <row r="48" s="202" customFormat="1"/>
    <row r="49" spans="2:11" s="202" customFormat="1"/>
    <row r="50" spans="2:11" s="202" customFormat="1"/>
    <row r="51" spans="2:11" s="202" customFormat="1"/>
    <row r="52" spans="2:11" s="202" customFormat="1"/>
    <row r="53" spans="2:11" s="107" customFormat="1">
      <c r="B53" s="107" t="s">
        <v>359</v>
      </c>
    </row>
    <row r="55" spans="2:11" s="202" customFormat="1" ht="27.75" customHeight="1" thickBot="1">
      <c r="D55" s="208" t="s">
        <v>307</v>
      </c>
      <c r="E55" s="397" t="s">
        <v>308</v>
      </c>
      <c r="F55" s="398"/>
      <c r="G55" s="398"/>
      <c r="H55" s="398"/>
      <c r="I55" s="398"/>
      <c r="J55" s="398"/>
      <c r="K55" s="398"/>
    </row>
    <row r="56" spans="2:11" s="202" customFormat="1" ht="33" customHeight="1" thickBot="1">
      <c r="D56" s="407" t="str">
        <f>TSS_E!D65</f>
        <v>LV &lt;750 MWh</v>
      </c>
      <c r="E56" s="399" t="str">
        <f>TSS_E!E65</f>
        <v>1 Residential customers consuming &lt;750MWh pa with standard accumulation meters</v>
      </c>
      <c r="F56" s="400"/>
      <c r="G56" s="400"/>
      <c r="H56" s="400"/>
      <c r="I56" s="400"/>
      <c r="J56" s="400"/>
      <c r="K56" s="401"/>
    </row>
    <row r="57" spans="2:11" s="202" customFormat="1" ht="30.75" customHeight="1" thickBot="1">
      <c r="D57" s="408"/>
      <c r="E57" s="399" t="str">
        <f>TSS_E!E66</f>
        <v>2 Non‐residential customers consuming &lt;750 MWh pa with standard accumulation meters</v>
      </c>
      <c r="F57" s="400"/>
      <c r="G57" s="400"/>
      <c r="H57" s="400"/>
      <c r="I57" s="400"/>
      <c r="J57" s="400"/>
      <c r="K57" s="401"/>
    </row>
    <row r="58" spans="2:11" s="202" customFormat="1" ht="13.5" thickBot="1">
      <c r="D58" s="408"/>
      <c r="E58" s="399" t="str">
        <f>TSS_E!E67</f>
        <v>3 Customers  consuming &lt;750MWh with smart meters (i.e. type 4 meters)</v>
      </c>
      <c r="F58" s="400"/>
      <c r="G58" s="400"/>
      <c r="H58" s="400"/>
      <c r="I58" s="400"/>
      <c r="J58" s="400"/>
      <c r="K58" s="401"/>
    </row>
    <row r="59" spans="2:11" s="202" customFormat="1" ht="13.5" thickBot="1">
      <c r="D59" s="409"/>
      <c r="E59" s="399" t="str">
        <f>TSS_E!E68</f>
        <v>4 Unmetered supply (for street lighting, traffic lights and other unmetered devices)</v>
      </c>
      <c r="F59" s="400"/>
      <c r="G59" s="400"/>
      <c r="H59" s="400"/>
      <c r="I59" s="400"/>
      <c r="J59" s="400"/>
      <c r="K59" s="401"/>
    </row>
    <row r="60" spans="2:11" s="202" customFormat="1" ht="13.5" thickBot="1">
      <c r="D60" s="265" t="str">
        <f>TSS_E!D69</f>
        <v>LV &gt;750 MWh*</v>
      </c>
      <c r="E60" s="399" t="str">
        <f>TSS_E!E69</f>
        <v xml:space="preserve">5 Customers connected to the LV network consuming &gt;750MWh pa </v>
      </c>
      <c r="F60" s="400"/>
      <c r="G60" s="400"/>
      <c r="H60" s="400"/>
      <c r="I60" s="400"/>
      <c r="J60" s="400"/>
      <c r="K60" s="401"/>
    </row>
    <row r="61" spans="2:11" s="202" customFormat="1" ht="13.5" thickBot="1">
      <c r="D61" s="410" t="str">
        <f>TSS_E!D70</f>
        <v>HV*</v>
      </c>
      <c r="E61" s="399" t="str">
        <f>TSS_E!E70</f>
        <v>6 Customers connected to the HV network consuming &lt;750MWh pa</v>
      </c>
      <c r="F61" s="400"/>
      <c r="G61" s="400"/>
      <c r="H61" s="400"/>
      <c r="I61" s="400"/>
      <c r="J61" s="400"/>
      <c r="K61" s="401"/>
    </row>
    <row r="62" spans="2:11" s="202" customFormat="1" ht="13.5" thickBot="1">
      <c r="D62" s="409"/>
      <c r="E62" s="399" t="str">
        <f>TSS_E!E71</f>
        <v>7 Customers connected to the HV network consuming &gt;750MWh pa</v>
      </c>
      <c r="F62" s="400"/>
      <c r="G62" s="400"/>
      <c r="H62" s="400"/>
      <c r="I62" s="400"/>
      <c r="J62" s="400"/>
      <c r="K62" s="401"/>
    </row>
    <row r="63" spans="2:11" s="202" customFormat="1" ht="56.65" customHeight="1">
      <c r="D63" s="406" t="s">
        <v>695</v>
      </c>
      <c r="E63" s="406"/>
      <c r="F63" s="406"/>
      <c r="G63" s="406"/>
      <c r="H63" s="406"/>
      <c r="I63" s="406"/>
      <c r="J63" s="406"/>
      <c r="K63" s="406"/>
    </row>
    <row r="65" spans="2:2" s="107" customFormat="1">
      <c r="B65" s="107" t="s">
        <v>923</v>
      </c>
    </row>
    <row r="78" spans="2:2" s="107" customFormat="1">
      <c r="B78" s="107" t="s">
        <v>925</v>
      </c>
    </row>
    <row r="79" spans="2:2" s="202" customFormat="1"/>
    <row r="80" spans="2:2" s="202" customFormat="1"/>
    <row r="81" spans="2:2" s="202" customFormat="1"/>
    <row r="82" spans="2:2" s="202" customFormat="1"/>
    <row r="83" spans="2:2" s="202" customFormat="1"/>
    <row r="84" spans="2:2" s="202" customFormat="1"/>
    <row r="85" spans="2:2" s="202" customFormat="1"/>
    <row r="86" spans="2:2" s="202" customFormat="1"/>
    <row r="87" spans="2:2" s="202" customFormat="1"/>
    <row r="88" spans="2:2" s="202" customFormat="1"/>
    <row r="89" spans="2:2" s="202" customFormat="1"/>
    <row r="90" spans="2:2" s="202" customFormat="1"/>
    <row r="91" spans="2:2" s="202" customFormat="1"/>
    <row r="92" spans="2:2" s="202" customFormat="1"/>
    <row r="93" spans="2:2" s="107" customFormat="1">
      <c r="B93" s="107" t="s">
        <v>926</v>
      </c>
    </row>
    <row r="94" spans="2:2" s="202" customFormat="1"/>
    <row r="95" spans="2:2" s="202" customFormat="1"/>
    <row r="96" spans="2:2" s="202" customFormat="1"/>
    <row r="97" spans="2:2" s="202" customFormat="1"/>
    <row r="98" spans="2:2" s="202" customFormat="1"/>
    <row r="99" spans="2:2" s="202" customFormat="1"/>
    <row r="100" spans="2:2" s="202" customFormat="1"/>
    <row r="101" spans="2:2" s="202" customFormat="1"/>
    <row r="102" spans="2:2" s="202" customFormat="1"/>
    <row r="103" spans="2:2" s="202" customFormat="1"/>
    <row r="104" spans="2:2" s="202" customFormat="1"/>
    <row r="105" spans="2:2" s="202" customFormat="1"/>
    <row r="106" spans="2:2" s="202" customFormat="1"/>
    <row r="107" spans="2:2" s="107" customFormat="1">
      <c r="B107" s="107" t="s">
        <v>927</v>
      </c>
    </row>
    <row r="108" spans="2:2" s="202" customFormat="1"/>
    <row r="109" spans="2:2" s="202" customFormat="1"/>
    <row r="110" spans="2:2" s="202" customFormat="1"/>
    <row r="111" spans="2:2" s="202" customFormat="1"/>
    <row r="112" spans="2:2" s="202" customFormat="1"/>
    <row r="113" s="202" customFormat="1"/>
    <row r="114" s="202" customFormat="1"/>
    <row r="115" s="202" customFormat="1"/>
    <row r="116" s="202" customFormat="1"/>
    <row r="117" s="202" customFormat="1"/>
    <row r="118" s="202" customFormat="1"/>
    <row r="119" s="202" customFormat="1"/>
    <row r="120" s="202" customFormat="1"/>
    <row r="121" s="202" customFormat="1"/>
    <row r="122" s="202" customFormat="1"/>
    <row r="123" s="202" customFormat="1"/>
    <row r="124" s="202" customFormat="1"/>
    <row r="125" s="202" customFormat="1"/>
    <row r="126" s="202" customFormat="1"/>
    <row r="127" s="202" customFormat="1"/>
    <row r="128" s="202" customFormat="1"/>
    <row r="129" spans="2:10" s="202" customFormat="1"/>
    <row r="130" spans="2:10" s="202" customFormat="1"/>
    <row r="131" spans="2:10" s="107" customFormat="1">
      <c r="B131" s="107" t="s">
        <v>362</v>
      </c>
    </row>
    <row r="133" spans="2:10">
      <c r="D133" s="471" t="s">
        <v>307</v>
      </c>
      <c r="E133" s="471" t="s">
        <v>385</v>
      </c>
      <c r="F133" s="471" t="s">
        <v>386</v>
      </c>
      <c r="G133" s="471"/>
      <c r="H133" s="471"/>
      <c r="I133" s="471"/>
      <c r="J133" s="471"/>
    </row>
    <row r="134" spans="2:10" ht="22.5">
      <c r="D134" s="471"/>
      <c r="E134" s="471"/>
      <c r="F134" s="287" t="s">
        <v>328</v>
      </c>
      <c r="G134" s="287" t="s">
        <v>329</v>
      </c>
      <c r="H134" s="287" t="s">
        <v>330</v>
      </c>
      <c r="I134" s="287" t="s">
        <v>331</v>
      </c>
      <c r="J134" s="287" t="s">
        <v>332</v>
      </c>
    </row>
    <row r="135" spans="2:10" ht="34.5" thickBot="1">
      <c r="D135" s="473" t="s">
        <v>333</v>
      </c>
      <c r="E135" s="290" t="s">
        <v>334</v>
      </c>
      <c r="F135" s="288" t="s">
        <v>338</v>
      </c>
      <c r="G135" s="288" t="s">
        <v>335</v>
      </c>
      <c r="H135" s="288" t="s">
        <v>335</v>
      </c>
      <c r="I135" s="288" t="s">
        <v>301</v>
      </c>
      <c r="J135" s="288" t="s">
        <v>301</v>
      </c>
    </row>
    <row r="136" spans="2:10" ht="45.75" thickBot="1">
      <c r="D136" s="472"/>
      <c r="E136" s="291" t="s">
        <v>336</v>
      </c>
      <c r="F136" s="289" t="s">
        <v>338</v>
      </c>
      <c r="G136" s="289" t="s">
        <v>335</v>
      </c>
      <c r="H136" s="289" t="s">
        <v>335</v>
      </c>
      <c r="I136" s="289" t="s">
        <v>301</v>
      </c>
      <c r="J136" s="289" t="s">
        <v>301</v>
      </c>
    </row>
    <row r="137" spans="2:10" ht="90.75" thickBot="1">
      <c r="D137" s="472"/>
      <c r="E137" s="291" t="s">
        <v>337</v>
      </c>
      <c r="F137" s="289" t="s">
        <v>338</v>
      </c>
      <c r="G137" s="289" t="s">
        <v>335</v>
      </c>
      <c r="H137" s="289" t="s">
        <v>335</v>
      </c>
      <c r="I137" s="289" t="s">
        <v>380</v>
      </c>
      <c r="J137" s="289" t="s">
        <v>381</v>
      </c>
    </row>
    <row r="138" spans="2:10" ht="23.25" thickBot="1">
      <c r="D138" s="472"/>
      <c r="E138" s="291" t="s">
        <v>340</v>
      </c>
      <c r="F138" s="289" t="s">
        <v>928</v>
      </c>
      <c r="G138" s="289" t="s">
        <v>301</v>
      </c>
      <c r="H138" s="289" t="s">
        <v>301</v>
      </c>
      <c r="I138" s="289" t="s">
        <v>335</v>
      </c>
      <c r="J138" s="289" t="s">
        <v>301</v>
      </c>
    </row>
    <row r="139" spans="2:10" ht="79.5" thickBot="1">
      <c r="D139" s="472" t="s">
        <v>341</v>
      </c>
      <c r="E139" s="291" t="s">
        <v>327</v>
      </c>
      <c r="F139" s="470" t="s">
        <v>342</v>
      </c>
      <c r="G139" s="289" t="s">
        <v>335</v>
      </c>
      <c r="H139" s="289" t="s">
        <v>335</v>
      </c>
      <c r="I139" s="289" t="s">
        <v>383</v>
      </c>
      <c r="J139" s="289" t="s">
        <v>339</v>
      </c>
    </row>
    <row r="140" spans="2:10" ht="169.5" thickBot="1">
      <c r="D140" s="472"/>
      <c r="E140" s="291" t="s">
        <v>384</v>
      </c>
      <c r="F140" s="470"/>
      <c r="G140" s="470" t="s">
        <v>343</v>
      </c>
      <c r="H140" s="470"/>
      <c r="I140" s="470"/>
      <c r="J140" s="289" t="s">
        <v>339</v>
      </c>
    </row>
    <row r="141" spans="2:10" ht="68.25" thickBot="1">
      <c r="D141" s="472" t="s">
        <v>311</v>
      </c>
      <c r="E141" s="291" t="s">
        <v>361</v>
      </c>
      <c r="F141" s="289" t="s">
        <v>363</v>
      </c>
      <c r="G141" s="289" t="s">
        <v>335</v>
      </c>
      <c r="H141" s="289" t="s">
        <v>335</v>
      </c>
      <c r="I141" s="289" t="s">
        <v>382</v>
      </c>
      <c r="J141" s="289" t="s">
        <v>381</v>
      </c>
    </row>
    <row r="142" spans="2:10" ht="169.5" thickBot="1">
      <c r="D142" s="472"/>
      <c r="E142" s="291" t="s">
        <v>384</v>
      </c>
      <c r="F142" s="289" t="s">
        <v>342</v>
      </c>
      <c r="G142" s="470" t="s">
        <v>343</v>
      </c>
      <c r="H142" s="470"/>
      <c r="I142" s="470"/>
      <c r="J142" s="289" t="s">
        <v>339</v>
      </c>
    </row>
    <row r="143" spans="2:10" ht="19.5" customHeight="1">
      <c r="D143" s="469" t="s">
        <v>356</v>
      </c>
      <c r="E143" s="469"/>
      <c r="F143" s="469"/>
      <c r="G143" s="469"/>
      <c r="H143" s="469"/>
      <c r="I143" s="469"/>
      <c r="J143" s="469"/>
    </row>
    <row r="145" spans="2:8" s="107" customFormat="1">
      <c r="B145" s="107" t="s">
        <v>929</v>
      </c>
    </row>
    <row r="147" spans="2:8">
      <c r="D147" s="105" t="s">
        <v>344</v>
      </c>
      <c r="E147" s="105" t="s">
        <v>344</v>
      </c>
    </row>
    <row r="158" spans="2:8" s="107" customFormat="1">
      <c r="B158" s="107" t="s">
        <v>930</v>
      </c>
    </row>
    <row r="159" spans="2:8" s="202" customFormat="1"/>
    <row r="160" spans="2:8" s="202" customFormat="1" ht="13.15" customHeight="1">
      <c r="D160" s="474"/>
      <c r="E160" s="480" t="s">
        <v>985</v>
      </c>
      <c r="F160" s="482" t="s">
        <v>931</v>
      </c>
      <c r="G160" s="484" t="s">
        <v>932</v>
      </c>
      <c r="H160" s="293"/>
    </row>
    <row r="161" spans="4:9" s="202" customFormat="1" ht="13.5" thickBot="1">
      <c r="D161" s="475"/>
      <c r="E161" s="481"/>
      <c r="F161" s="483"/>
      <c r="G161" s="485"/>
      <c r="H161" s="294" t="s">
        <v>815</v>
      </c>
    </row>
    <row r="162" spans="4:9" s="202" customFormat="1" ht="13.5" customHeight="1" thickBot="1">
      <c r="D162" s="486" t="s">
        <v>933</v>
      </c>
      <c r="E162" s="486"/>
      <c r="F162" s="486"/>
      <c r="G162" s="486"/>
      <c r="H162" s="486"/>
    </row>
    <row r="163" spans="4:9" s="202" customFormat="1" ht="13.5" thickBot="1">
      <c r="D163" s="295" t="s">
        <v>934</v>
      </c>
      <c r="E163" s="329">
        <f>TSS_E!E290</f>
        <v>70</v>
      </c>
      <c r="F163" s="299"/>
      <c r="G163" s="299"/>
      <c r="H163" s="299"/>
    </row>
    <row r="164" spans="4:9" s="202" customFormat="1" ht="26.25" thickBot="1">
      <c r="D164" s="295" t="s">
        <v>750</v>
      </c>
      <c r="E164" s="297"/>
      <c r="F164" s="299">
        <f>TSS_E!F291</f>
        <v>8.27</v>
      </c>
      <c r="G164" s="299"/>
      <c r="H164" s="299"/>
    </row>
    <row r="165" spans="4:9" s="202" customFormat="1" ht="26.25" thickBot="1">
      <c r="D165" s="295" t="s">
        <v>751</v>
      </c>
      <c r="E165" s="297"/>
      <c r="F165" s="299"/>
      <c r="G165" s="299">
        <f>TSS_E!G292</f>
        <v>2.5499999999999998</v>
      </c>
      <c r="H165" s="299"/>
    </row>
    <row r="166" spans="4:9" s="202" customFormat="1" ht="13.9" customHeight="1">
      <c r="D166" s="296" t="s">
        <v>816</v>
      </c>
      <c r="E166" s="298"/>
      <c r="F166" s="300"/>
      <c r="G166" s="300"/>
      <c r="H166" s="300">
        <f>TSS_E!H293</f>
        <v>0</v>
      </c>
    </row>
    <row r="167" spans="4:9" s="202" customFormat="1" ht="13.5" customHeight="1" thickBot="1">
      <c r="D167" s="487" t="s">
        <v>935</v>
      </c>
      <c r="E167" s="487"/>
      <c r="F167" s="487"/>
      <c r="G167" s="487"/>
      <c r="H167" s="487"/>
    </row>
    <row r="168" spans="4:9" s="202" customFormat="1" ht="13.5" thickBot="1">
      <c r="D168" s="295" t="s">
        <v>934</v>
      </c>
      <c r="E168" s="329">
        <f>TSS_E!E277</f>
        <v>70</v>
      </c>
      <c r="F168" s="299"/>
      <c r="G168" s="299"/>
      <c r="H168" s="299"/>
    </row>
    <row r="169" spans="4:9" s="202" customFormat="1" ht="26.25" thickBot="1">
      <c r="D169" s="295" t="s">
        <v>750</v>
      </c>
      <c r="E169" s="297"/>
      <c r="F169" s="299">
        <f>TSS_E!F278</f>
        <v>11</v>
      </c>
      <c r="G169" s="299"/>
      <c r="H169" s="299"/>
    </row>
    <row r="170" spans="4:9" s="202" customFormat="1" ht="26.25" thickBot="1">
      <c r="D170" s="295" t="s">
        <v>751</v>
      </c>
      <c r="E170" s="297"/>
      <c r="F170" s="299"/>
      <c r="G170" s="299">
        <f>TSS_E!G279</f>
        <v>2.5499999999999998</v>
      </c>
      <c r="H170" s="299"/>
    </row>
    <row r="171" spans="4:9" s="202" customFormat="1" ht="13.5" thickBot="1">
      <c r="D171" s="296" t="s">
        <v>816</v>
      </c>
      <c r="E171" s="297"/>
      <c r="F171" s="299"/>
      <c r="G171" s="299"/>
      <c r="H171" s="299">
        <f>TSS_E!H280</f>
        <v>0</v>
      </c>
    </row>
    <row r="172" spans="4:9" s="202" customFormat="1"/>
    <row r="173" spans="4:9" s="202" customFormat="1">
      <c r="D173" s="476" t="s">
        <v>357</v>
      </c>
      <c r="E173" s="476"/>
      <c r="F173" s="476"/>
      <c r="G173" s="476"/>
      <c r="H173" s="476"/>
      <c r="I173" s="476"/>
    </row>
    <row r="174" spans="4:9" s="202" customFormat="1" ht="28.5" customHeight="1">
      <c r="D174" s="477" t="s">
        <v>936</v>
      </c>
      <c r="E174" s="477"/>
      <c r="F174" s="477"/>
      <c r="G174" s="477"/>
      <c r="H174" s="477"/>
      <c r="I174" s="477"/>
    </row>
    <row r="175" spans="4:9" s="202" customFormat="1"/>
    <row r="176" spans="4:9" s="202" customFormat="1"/>
    <row r="177" spans="2:5" s="107" customFormat="1">
      <c r="B177" s="107" t="s">
        <v>954</v>
      </c>
    </row>
    <row r="178" spans="2:5" s="202" customFormat="1"/>
    <row r="179" spans="2:5" s="202" customFormat="1" ht="24.75" customHeight="1" thickBot="1">
      <c r="D179" s="478" t="s">
        <v>937</v>
      </c>
      <c r="E179" s="478"/>
    </row>
    <row r="180" spans="2:5" s="202" customFormat="1" ht="13.5" thickBot="1">
      <c r="D180" s="479" t="s">
        <v>986</v>
      </c>
      <c r="E180" s="479"/>
    </row>
    <row r="181" spans="2:5" s="202" customFormat="1" ht="26.25" thickBot="1">
      <c r="D181" s="301" t="s">
        <v>938</v>
      </c>
      <c r="E181" s="302">
        <f>TSS_E!E252</f>
        <v>0.64040000000000008</v>
      </c>
    </row>
    <row r="182" spans="2:5" s="202" customFormat="1" ht="26.25" thickBot="1">
      <c r="D182" s="301" t="s">
        <v>939</v>
      </c>
      <c r="E182" s="302">
        <f>TSS_E!E253</f>
        <v>1.35</v>
      </c>
    </row>
    <row r="183" spans="2:5" s="202" customFormat="1" ht="26.25" thickBot="1">
      <c r="D183" s="301" t="s">
        <v>940</v>
      </c>
      <c r="E183" s="302">
        <f>TSS_E!E254</f>
        <v>1.35</v>
      </c>
    </row>
    <row r="184" spans="2:5" s="202" customFormat="1" ht="26.25" thickBot="1">
      <c r="D184" s="301" t="s">
        <v>941</v>
      </c>
      <c r="E184" s="303">
        <f>TSS_E!E255</f>
        <v>1.35</v>
      </c>
    </row>
    <row r="185" spans="2:5" s="202" customFormat="1" ht="13.5" thickBot="1">
      <c r="D185" s="479" t="s">
        <v>942</v>
      </c>
      <c r="E185" s="479"/>
    </row>
    <row r="186" spans="2:5" s="202" customFormat="1" ht="13.5" thickBot="1">
      <c r="D186" s="301" t="s">
        <v>717</v>
      </c>
      <c r="E186" s="304">
        <f>TSS_E!E257</f>
        <v>6.8235433105251717</v>
      </c>
    </row>
    <row r="187" spans="2:5" s="202" customFormat="1" ht="13.5" thickBot="1">
      <c r="D187" s="301" t="s">
        <v>943</v>
      </c>
      <c r="E187" s="304">
        <f>TSS_E!E258</f>
        <v>9.57</v>
      </c>
    </row>
    <row r="188" spans="2:5" s="202" customFormat="1" ht="13.5" thickBot="1">
      <c r="D188" s="301" t="s">
        <v>719</v>
      </c>
      <c r="E188" s="304">
        <f>TSS_E!E259</f>
        <v>1.54</v>
      </c>
    </row>
    <row r="189" spans="2:5" s="202" customFormat="1" ht="13.5" thickBot="1">
      <c r="D189" s="301" t="s">
        <v>353</v>
      </c>
      <c r="E189" s="305">
        <f>TSS_E!E260</f>
        <v>1.54</v>
      </c>
    </row>
    <row r="190" spans="2:5" s="202" customFormat="1" ht="13.5" thickBot="1">
      <c r="D190" s="479" t="s">
        <v>944</v>
      </c>
      <c r="E190" s="479"/>
    </row>
    <row r="191" spans="2:5" s="202" customFormat="1" ht="13.5" thickBot="1">
      <c r="D191" s="301" t="s">
        <v>945</v>
      </c>
      <c r="E191" s="304">
        <f>TSS_E!E262</f>
        <v>5.5056770322262905</v>
      </c>
    </row>
    <row r="192" spans="2:5" s="202" customFormat="1" ht="13.5" thickBot="1">
      <c r="D192" s="489" t="s">
        <v>946</v>
      </c>
      <c r="E192" s="489"/>
    </row>
    <row r="193" spans="2:9" s="202" customFormat="1" ht="13.5" thickBot="1">
      <c r="D193" s="301" t="s">
        <v>947</v>
      </c>
      <c r="E193" s="304">
        <f>TSS_E!E264</f>
        <v>20.51</v>
      </c>
    </row>
    <row r="194" spans="2:9" s="202" customFormat="1" ht="13.5" thickBot="1">
      <c r="D194" s="301" t="s">
        <v>948</v>
      </c>
      <c r="E194" s="304">
        <v>0</v>
      </c>
    </row>
    <row r="195" spans="2:9" s="202" customFormat="1" ht="13.5" thickBot="1">
      <c r="D195" s="301" t="s">
        <v>949</v>
      </c>
      <c r="E195" s="304">
        <f>TSS_E!E265</f>
        <v>9.5</v>
      </c>
    </row>
    <row r="196" spans="2:9" s="202" customFormat="1" ht="13.5" thickBot="1">
      <c r="D196" s="301" t="s">
        <v>950</v>
      </c>
      <c r="E196" s="304">
        <v>0</v>
      </c>
    </row>
    <row r="197" spans="2:9" s="202" customFormat="1" ht="13.5" thickBot="1">
      <c r="D197" s="479" t="s">
        <v>951</v>
      </c>
      <c r="E197" s="479"/>
    </row>
    <row r="198" spans="2:9" s="202" customFormat="1" ht="13.5" thickBot="1">
      <c r="D198" s="301" t="s">
        <v>740</v>
      </c>
      <c r="E198" s="304">
        <f>TSS_E!E267</f>
        <v>0</v>
      </c>
    </row>
    <row r="199" spans="2:9" s="202" customFormat="1" ht="13.5" thickBot="1">
      <c r="D199" s="301" t="s">
        <v>741</v>
      </c>
      <c r="E199" s="304">
        <f>TSS_E!E268</f>
        <v>0</v>
      </c>
    </row>
    <row r="200" spans="2:9" s="202" customFormat="1"/>
    <row r="201" spans="2:9" s="202" customFormat="1" ht="13.5" customHeight="1">
      <c r="D201" s="476" t="s">
        <v>357</v>
      </c>
      <c r="E201" s="476"/>
      <c r="F201" s="476"/>
      <c r="G201" s="476"/>
      <c r="H201" s="476"/>
      <c r="I201" s="476"/>
    </row>
    <row r="202" spans="2:9" s="202" customFormat="1" ht="26.65" customHeight="1">
      <c r="D202" s="477" t="s">
        <v>952</v>
      </c>
      <c r="E202" s="477"/>
      <c r="F202" s="477"/>
      <c r="G202" s="477"/>
      <c r="H202" s="477"/>
      <c r="I202" s="477"/>
    </row>
    <row r="203" spans="2:9" s="202" customFormat="1" ht="26.65" customHeight="1">
      <c r="D203" s="477" t="s">
        <v>953</v>
      </c>
      <c r="E203" s="477"/>
      <c r="F203" s="477"/>
      <c r="G203" s="477"/>
      <c r="H203" s="477"/>
      <c r="I203" s="477"/>
    </row>
    <row r="204" spans="2:9" s="202" customFormat="1"/>
    <row r="205" spans="2:9" s="107" customFormat="1">
      <c r="B205" s="107" t="s">
        <v>955</v>
      </c>
    </row>
    <row r="206" spans="2:9" s="202" customFormat="1"/>
    <row r="207" spans="2:9" s="202" customFormat="1" ht="13.5" customHeight="1" thickBot="1">
      <c r="D207" s="306"/>
      <c r="E207" s="488" t="s">
        <v>957</v>
      </c>
      <c r="F207" s="488"/>
      <c r="G207" s="488"/>
      <c r="H207" s="488"/>
    </row>
    <row r="208" spans="2:9" s="202" customFormat="1" ht="13.15" customHeight="1">
      <c r="D208" s="292" t="s">
        <v>956</v>
      </c>
      <c r="E208" s="309" t="s">
        <v>295</v>
      </c>
      <c r="F208" s="309" t="s">
        <v>198</v>
      </c>
      <c r="G208" s="309" t="s">
        <v>209</v>
      </c>
      <c r="H208" s="309" t="s">
        <v>265</v>
      </c>
    </row>
    <row r="209" spans="2:9" s="202" customFormat="1" ht="39" thickBot="1">
      <c r="D209" s="301" t="s">
        <v>987</v>
      </c>
      <c r="E209" s="308">
        <f>TSS_E!E237</f>
        <v>1093.39635</v>
      </c>
      <c r="F209" s="308">
        <f>TSS_E!F237</f>
        <v>874.75325264873788</v>
      </c>
      <c r="G209" s="313">
        <f t="shared" ref="G209:G215" si="0">F209-E209</f>
        <v>-218.6430973512621</v>
      </c>
      <c r="H209" s="311">
        <f t="shared" ref="H209:H215" si="1">G209/E209</f>
        <v>-0.19996691716710241</v>
      </c>
      <c r="I209" s="307"/>
    </row>
    <row r="210" spans="2:9" s="202" customFormat="1" ht="26.25" thickBot="1">
      <c r="D210" s="301" t="s">
        <v>988</v>
      </c>
      <c r="E210" s="308">
        <f>TSS_E!E238</f>
        <v>1093.39635</v>
      </c>
      <c r="F210" s="308">
        <f>TSS_E!F238</f>
        <v>1022.0740229603402</v>
      </c>
      <c r="G210" s="313">
        <f t="shared" si="0"/>
        <v>-71.32232703965974</v>
      </c>
      <c r="H210" s="312">
        <f t="shared" si="1"/>
        <v>-6.5230076028385986E-2</v>
      </c>
      <c r="I210" s="307"/>
    </row>
    <row r="211" spans="2:9" s="202" customFormat="1" ht="26.25" thickBot="1">
      <c r="D211" s="301" t="s">
        <v>727</v>
      </c>
      <c r="E211" s="308">
        <f>TSS_E!E239</f>
        <v>1807.5513500000002</v>
      </c>
      <c r="F211" s="308">
        <f>TSS_E!F239</f>
        <v>1318.283567832874</v>
      </c>
      <c r="G211" s="313">
        <f t="shared" si="0"/>
        <v>-489.26778216712614</v>
      </c>
      <c r="H211" s="312">
        <f t="shared" si="1"/>
        <v>-0.27067987980929342</v>
      </c>
      <c r="I211" s="307"/>
    </row>
    <row r="212" spans="2:9" s="202" customFormat="1" ht="26.25" thickBot="1">
      <c r="D212" s="301" t="s">
        <v>958</v>
      </c>
      <c r="E212" s="308">
        <f>TSS_E!E240</f>
        <v>1807.5513500000002</v>
      </c>
      <c r="F212" s="308">
        <f>TSS_E!F240</f>
        <v>1380.199515441584</v>
      </c>
      <c r="G212" s="313">
        <f t="shared" si="0"/>
        <v>-427.35183455841616</v>
      </c>
      <c r="H212" s="312">
        <f t="shared" si="1"/>
        <v>-0.23642583352247012</v>
      </c>
      <c r="I212" s="310"/>
    </row>
    <row r="213" spans="2:9" s="202" customFormat="1" ht="26.25" thickBot="1">
      <c r="D213" s="301" t="s">
        <v>728</v>
      </c>
      <c r="E213" s="308">
        <f>TSS_E!E241</f>
        <v>3407.0146999999997</v>
      </c>
      <c r="F213" s="308">
        <f>TSS_E!F241</f>
        <v>3424.7560712540985</v>
      </c>
      <c r="G213" s="313">
        <f t="shared" si="0"/>
        <v>17.741371254098794</v>
      </c>
      <c r="H213" s="312">
        <f t="shared" si="1"/>
        <v>5.2073069288778809E-3</v>
      </c>
      <c r="I213" s="307"/>
    </row>
    <row r="214" spans="2:9" s="202" customFormat="1" ht="26.25" thickBot="1">
      <c r="D214" s="301" t="s">
        <v>729</v>
      </c>
      <c r="E214" s="308">
        <f>TSS_E!E242</f>
        <v>3407.0146999999997</v>
      </c>
      <c r="F214" s="308">
        <f>TSS_E!F242</f>
        <v>2342.0741703170925</v>
      </c>
      <c r="G214" s="313">
        <f t="shared" si="0"/>
        <v>-1064.9405296829073</v>
      </c>
      <c r="H214" s="312">
        <f t="shared" si="1"/>
        <v>-0.31257291894951533</v>
      </c>
      <c r="I214" s="307"/>
    </row>
    <row r="215" spans="2:9" s="202" customFormat="1" ht="15" thickBot="1">
      <c r="D215" s="301" t="s">
        <v>730</v>
      </c>
      <c r="E215" s="308">
        <f>TSS_E!E243</f>
        <v>90546.677560000011</v>
      </c>
      <c r="F215" s="308">
        <f>TSS_E!F243</f>
        <v>92579.408631049664</v>
      </c>
      <c r="G215" s="313">
        <f t="shared" si="0"/>
        <v>2032.7310710496531</v>
      </c>
      <c r="H215" s="312">
        <f t="shared" si="1"/>
        <v>2.244953791598461E-2</v>
      </c>
      <c r="I215" s="307"/>
    </row>
    <row r="216" spans="2:9" s="202" customFormat="1" ht="26.25" thickBot="1">
      <c r="D216" s="301" t="s">
        <v>731</v>
      </c>
      <c r="E216" s="308">
        <f>TSS_E!E244</f>
        <v>290369.31008000002</v>
      </c>
      <c r="F216" s="308">
        <f>TSS_E!F244</f>
        <v>271783.36093104962</v>
      </c>
      <c r="G216" s="313">
        <f>F216-E216</f>
        <v>-18585.9491489504</v>
      </c>
      <c r="H216" s="312">
        <f>G216/E216</f>
        <v>-6.4007966764220922E-2</v>
      </c>
      <c r="I216" s="307"/>
    </row>
    <row r="217" spans="2:9" s="202" customFormat="1">
      <c r="D217" s="314" t="s">
        <v>961</v>
      </c>
    </row>
    <row r="218" spans="2:9" s="202" customFormat="1"/>
    <row r="219" spans="2:9" s="107" customFormat="1">
      <c r="B219" s="107" t="s">
        <v>959</v>
      </c>
    </row>
    <row r="220" spans="2:9" s="202" customFormat="1"/>
    <row r="221" spans="2:9" s="202" customFormat="1"/>
    <row r="222" spans="2:9" s="202" customFormat="1"/>
    <row r="223" spans="2:9" s="202" customFormat="1"/>
    <row r="224" spans="2:9" s="202" customFormat="1"/>
    <row r="225" s="202" customFormat="1"/>
    <row r="226" s="202" customFormat="1"/>
    <row r="227" s="202" customFormat="1"/>
    <row r="228" s="202" customFormat="1"/>
    <row r="229" s="202" customFormat="1"/>
    <row r="230" s="202" customFormat="1"/>
    <row r="231" s="202" customFormat="1"/>
    <row r="232" s="202" customFormat="1"/>
    <row r="233" s="202" customFormat="1"/>
    <row r="234" s="202" customFormat="1"/>
    <row r="235" s="202" customFormat="1"/>
    <row r="236" s="202" customFormat="1"/>
    <row r="237" s="202" customFormat="1"/>
    <row r="238" s="202" customFormat="1"/>
    <row r="239" s="202" customFormat="1"/>
    <row r="240" s="202" customFormat="1"/>
    <row r="241" spans="2:2" s="202" customFormat="1"/>
    <row r="242" spans="2:2" s="202" customFormat="1"/>
    <row r="243" spans="2:2" s="202" customFormat="1"/>
    <row r="244" spans="2:2" s="107" customFormat="1">
      <c r="B244" s="107" t="s">
        <v>32</v>
      </c>
    </row>
    <row r="245" spans="2:2">
      <c r="B245" s="123" t="s">
        <v>262</v>
      </c>
    </row>
  </sheetData>
  <mergeCells count="39">
    <mergeCell ref="D202:I202"/>
    <mergeCell ref="D203:I203"/>
    <mergeCell ref="E207:H207"/>
    <mergeCell ref="D185:E185"/>
    <mergeCell ref="D190:E190"/>
    <mergeCell ref="D192:E192"/>
    <mergeCell ref="D197:E197"/>
    <mergeCell ref="D201:I201"/>
    <mergeCell ref="D160:D161"/>
    <mergeCell ref="D173:I173"/>
    <mergeCell ref="D174:I174"/>
    <mergeCell ref="D179:E179"/>
    <mergeCell ref="D180:E180"/>
    <mergeCell ref="E160:E161"/>
    <mergeCell ref="F160:F161"/>
    <mergeCell ref="G160:G161"/>
    <mergeCell ref="D162:H162"/>
    <mergeCell ref="D167:H167"/>
    <mergeCell ref="E60:K60"/>
    <mergeCell ref="D61:D62"/>
    <mergeCell ref="E61:K61"/>
    <mergeCell ref="E62:K62"/>
    <mergeCell ref="D63:K63"/>
    <mergeCell ref="E55:K55"/>
    <mergeCell ref="D56:D59"/>
    <mergeCell ref="E56:K56"/>
    <mergeCell ref="E57:K57"/>
    <mergeCell ref="E58:K58"/>
    <mergeCell ref="E59:K59"/>
    <mergeCell ref="D143:J143"/>
    <mergeCell ref="G140:I140"/>
    <mergeCell ref="D133:D134"/>
    <mergeCell ref="E133:E134"/>
    <mergeCell ref="D141:D142"/>
    <mergeCell ref="G142:I142"/>
    <mergeCell ref="F133:J133"/>
    <mergeCell ref="D135:D138"/>
    <mergeCell ref="D139:D140"/>
    <mergeCell ref="F139:F140"/>
  </mergeCells>
  <conditionalFormatting sqref="B2">
    <cfRule type="cellIs" dxfId="7" priority="1" operator="notEqual">
      <formula>"No Errors Found"</formula>
    </cfRule>
  </conditionalFormatting>
  <hyperlinks>
    <hyperlink ref="B3:D3" location="Cover!A1" display="Go to Cover Sheet" xr:uid="{00000000-0004-0000-2A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O39"/>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0" defaultRowHeight="11.25"/>
  <cols>
    <col min="1" max="3" width="2.83203125" style="7" customWidth="1"/>
    <col min="4" max="4" width="43.83203125" style="7" customWidth="1"/>
    <col min="5" max="9" width="10.83203125" style="7" customWidth="1"/>
    <col min="10" max="15" width="10.83203125" style="7" hidden="1" customWidth="1"/>
    <col min="16" max="16384" width="9.1640625" style="7" hidden="1"/>
  </cols>
  <sheetData>
    <row r="1" spans="2:7" ht="19.5">
      <c r="B1" s="5" t="s">
        <v>175</v>
      </c>
    </row>
    <row r="2" spans="2:7">
      <c r="B2" s="18" t="str">
        <f>Title_Msg</f>
        <v>No Errors Found</v>
      </c>
    </row>
    <row r="3" spans="2:7" ht="12.75">
      <c r="B3" s="55" t="s">
        <v>51</v>
      </c>
      <c r="C3" s="55"/>
      <c r="D3" s="55"/>
      <c r="E3" s="16"/>
    </row>
    <row r="4" spans="2:7" ht="12.75">
      <c r="B4" s="46" t="str">
        <f>Model_Name</f>
        <v>Power and Water Corporation (PWC) - Revised Regulatory Proposal Tables and Charts</v>
      </c>
    </row>
    <row r="6" spans="2:7" s="107" customFormat="1" ht="12.75">
      <c r="B6" s="107" t="str">
        <f>B1</f>
        <v>Corporate Chart Formats</v>
      </c>
    </row>
    <row r="7" spans="2:7" s="6" customFormat="1" ht="4.5" customHeight="1"/>
    <row r="8" spans="2:7" s="108" customFormat="1" ht="15">
      <c r="C8" s="108" t="s">
        <v>176</v>
      </c>
    </row>
    <row r="10" spans="2:7" ht="12.75">
      <c r="D10" s="12" t="s">
        <v>243</v>
      </c>
      <c r="E10" s="91" t="s">
        <v>223</v>
      </c>
      <c r="G10" s="109"/>
    </row>
    <row r="11" spans="2:7" ht="15">
      <c r="D11" s="12" t="s">
        <v>244</v>
      </c>
      <c r="E11" s="91" t="s">
        <v>224</v>
      </c>
      <c r="G11" s="110"/>
    </row>
    <row r="12" spans="2:7" ht="12.75">
      <c r="D12" s="12" t="s">
        <v>177</v>
      </c>
      <c r="E12" s="91" t="s">
        <v>188</v>
      </c>
      <c r="G12" s="92"/>
    </row>
    <row r="13" spans="2:7" ht="12.75">
      <c r="D13" s="12" t="s">
        <v>245</v>
      </c>
      <c r="E13" s="91" t="s">
        <v>246</v>
      </c>
      <c r="G13" s="111"/>
    </row>
    <row r="14" spans="2:7">
      <c r="G14" s="111"/>
    </row>
    <row r="15" spans="2:7" ht="12.75">
      <c r="D15" s="12" t="s">
        <v>225</v>
      </c>
      <c r="E15" s="91" t="s">
        <v>234</v>
      </c>
      <c r="G15" s="112"/>
    </row>
    <row r="16" spans="2:7" ht="12.75">
      <c r="D16" s="12" t="s">
        <v>226</v>
      </c>
      <c r="E16" s="91" t="s">
        <v>235</v>
      </c>
      <c r="G16" s="113"/>
    </row>
    <row r="17" spans="3:7" ht="12.75">
      <c r="D17" s="12" t="s">
        <v>227</v>
      </c>
      <c r="E17" s="91" t="s">
        <v>236</v>
      </c>
      <c r="G17" s="114"/>
    </row>
    <row r="18" spans="3:7" ht="12.75">
      <c r="D18" s="12" t="s">
        <v>228</v>
      </c>
      <c r="E18" s="91" t="s">
        <v>237</v>
      </c>
      <c r="G18" s="115"/>
    </row>
    <row r="19" spans="3:7" ht="12.75">
      <c r="D19" s="12" t="s">
        <v>229</v>
      </c>
      <c r="E19" s="91" t="s">
        <v>238</v>
      </c>
      <c r="G19" s="116"/>
    </row>
    <row r="20" spans="3:7" ht="12.75">
      <c r="D20" s="12" t="s">
        <v>230</v>
      </c>
      <c r="E20" s="91" t="s">
        <v>239</v>
      </c>
      <c r="G20" s="117"/>
    </row>
    <row r="21" spans="3:7" ht="12.75">
      <c r="D21" s="12" t="s">
        <v>231</v>
      </c>
      <c r="E21" s="91" t="s">
        <v>240</v>
      </c>
      <c r="G21" s="118"/>
    </row>
    <row r="22" spans="3:7" ht="12.75">
      <c r="D22" s="12" t="s">
        <v>232</v>
      </c>
      <c r="E22" s="91" t="s">
        <v>241</v>
      </c>
      <c r="G22" s="119"/>
    </row>
    <row r="23" spans="3:7" ht="12.75">
      <c r="D23" s="12" t="s">
        <v>233</v>
      </c>
      <c r="E23" s="91" t="s">
        <v>242</v>
      </c>
      <c r="G23" s="120"/>
    </row>
    <row r="25" spans="3:7" s="108" customFormat="1" ht="15">
      <c r="C25" s="108" t="s">
        <v>178</v>
      </c>
    </row>
    <row r="27" spans="3:7" ht="12.75">
      <c r="D27" s="12" t="s">
        <v>172</v>
      </c>
      <c r="E27" s="91" t="s">
        <v>173</v>
      </c>
    </row>
    <row r="28" spans="3:7" ht="12.75">
      <c r="D28" s="12" t="s">
        <v>174</v>
      </c>
      <c r="E28" s="91" t="s">
        <v>196</v>
      </c>
    </row>
    <row r="29" spans="3:7" ht="12.75">
      <c r="D29" s="12" t="s">
        <v>179</v>
      </c>
      <c r="E29" s="91" t="s">
        <v>197</v>
      </c>
    </row>
    <row r="30" spans="3:7" ht="12.75">
      <c r="D30" s="12" t="s">
        <v>182</v>
      </c>
      <c r="E30" s="91" t="s">
        <v>183</v>
      </c>
    </row>
    <row r="31" spans="3:7" ht="12.75">
      <c r="D31" s="12" t="s">
        <v>184</v>
      </c>
      <c r="E31" s="91" t="s">
        <v>185</v>
      </c>
    </row>
    <row r="32" spans="3:7" ht="12.75">
      <c r="D32" s="12" t="s">
        <v>180</v>
      </c>
      <c r="E32" s="91" t="s">
        <v>181</v>
      </c>
    </row>
    <row r="33" spans="2:5" ht="12.75">
      <c r="D33" s="12" t="s">
        <v>186</v>
      </c>
      <c r="E33" s="91" t="s">
        <v>187</v>
      </c>
    </row>
    <row r="34" spans="2:5" ht="12.75">
      <c r="D34" s="12" t="s">
        <v>190</v>
      </c>
      <c r="E34" s="91" t="s">
        <v>189</v>
      </c>
    </row>
    <row r="35" spans="2:5" ht="12.75">
      <c r="D35" s="12" t="s">
        <v>191</v>
      </c>
      <c r="E35" s="91" t="s">
        <v>192</v>
      </c>
    </row>
    <row r="36" spans="2:5" ht="12.75">
      <c r="D36" s="12" t="s">
        <v>193</v>
      </c>
      <c r="E36" s="93">
        <v>0.2</v>
      </c>
    </row>
    <row r="37" spans="2:5" ht="12.75">
      <c r="D37" s="12" t="s">
        <v>194</v>
      </c>
      <c r="E37" s="93" t="s">
        <v>195</v>
      </c>
    </row>
    <row r="39" spans="2:5" s="107" customFormat="1" ht="12.75">
      <c r="B39" s="107" t="s">
        <v>32</v>
      </c>
    </row>
  </sheetData>
  <conditionalFormatting sqref="B2">
    <cfRule type="cellIs" dxfId="32" priority="1" operator="notEqual">
      <formula>"No Errors Found"</formula>
    </cfRule>
  </conditionalFormatting>
  <hyperlinks>
    <hyperlink ref="D26" location="Checks!A1" display="Checks!A1" xr:uid="{00000000-0004-0000-0200-000000000000}"/>
    <hyperlink ref="B3:D3" location="Cover!A1" display="Go to Cover Sheet" xr:uid="{00000000-0004-0000-0200-000001000000}"/>
    <hyperlink ref="C8" location="SC_General!A1" display="SC_General!A1" xr:uid="{00000000-0004-0000-0200-000002000000}"/>
    <hyperlink ref="C25" location="SC_General!A1" display="SC_General!A1" xr:uid="{00000000-0004-0000-0200-000003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
  <dimension ref="A1:I46"/>
  <sheetViews>
    <sheetView showGridLines="0" zoomScaleNormal="100" workbookViewId="0">
      <pane xSplit="1" ySplit="4" topLeftCell="B5" activePane="bottomRight" state="frozen"/>
      <selection pane="topRight" activeCell="B1" sqref="B1"/>
      <selection pane="bottomLeft" activeCell="A4" sqref="A4"/>
      <selection pane="bottomRight" activeCell="H40" sqref="H40"/>
    </sheetView>
  </sheetViews>
  <sheetFormatPr defaultRowHeight="11.25"/>
  <cols>
    <col min="1" max="3" width="2.83203125" customWidth="1"/>
    <col min="4" max="4" width="65" customWidth="1"/>
    <col min="5" max="7" width="3.83203125" customWidth="1"/>
  </cols>
  <sheetData>
    <row r="1" spans="1:9" ht="19.5">
      <c r="A1" s="7"/>
      <c r="B1" s="5" t="s">
        <v>15</v>
      </c>
      <c r="C1" s="7"/>
      <c r="D1" s="7"/>
      <c r="E1" s="7"/>
      <c r="F1" s="7"/>
      <c r="G1" s="7"/>
      <c r="H1" s="7"/>
      <c r="I1" s="7"/>
    </row>
    <row r="2" spans="1:9" s="9" customFormat="1">
      <c r="A2" s="7"/>
      <c r="B2" s="18" t="str">
        <f>Title_Msg</f>
        <v>No Errors Found</v>
      </c>
      <c r="C2" s="7"/>
      <c r="D2" s="7"/>
      <c r="E2" s="7"/>
      <c r="F2" s="7"/>
      <c r="G2" s="7"/>
      <c r="H2" s="7"/>
      <c r="I2" s="7"/>
    </row>
    <row r="3" spans="1:9" s="7" customFormat="1">
      <c r="B3" s="55" t="str">
        <f>TOC!B1</f>
        <v>Table of Contents</v>
      </c>
      <c r="C3" s="49"/>
      <c r="D3" s="49"/>
      <c r="E3" s="49"/>
    </row>
    <row r="4" spans="1:9" s="7" customFormat="1" ht="12.75">
      <c r="B4" s="46" t="str">
        <f>Model_Name</f>
        <v>Power and Water Corporation (PWC) - Revised Regulatory Proposal Tables and Charts</v>
      </c>
    </row>
    <row r="5" spans="1:9" s="9" customFormat="1">
      <c r="A5" s="7"/>
      <c r="B5" s="18"/>
      <c r="C5" s="7"/>
      <c r="D5" s="7"/>
      <c r="E5" s="7"/>
      <c r="F5" s="7"/>
      <c r="G5" s="7"/>
      <c r="H5" s="7"/>
      <c r="I5" s="7"/>
    </row>
    <row r="6" spans="1:9" s="25" customFormat="1" ht="15.75">
      <c r="B6" s="4" t="s">
        <v>17</v>
      </c>
    </row>
    <row r="7" spans="1:9" s="9" customFormat="1" ht="4.3499999999999996" customHeight="1">
      <c r="A7" s="7"/>
      <c r="B7" s="26"/>
      <c r="C7" s="7"/>
      <c r="D7" s="7"/>
      <c r="E7" s="7"/>
      <c r="F7" s="7"/>
      <c r="G7" s="7"/>
      <c r="H7" s="7"/>
      <c r="I7" s="7"/>
    </row>
    <row r="8" spans="1:9" s="9" customFormat="1" ht="12.75">
      <c r="A8" s="7"/>
      <c r="D8" s="11" t="s">
        <v>16</v>
      </c>
      <c r="E8" s="7"/>
      <c r="F8" s="7"/>
      <c r="G8" s="7"/>
      <c r="H8" s="12" t="str">
        <f>IF(H44=0,"No Errors Found","Errors Found")</f>
        <v>No Errors Found</v>
      </c>
      <c r="I8" s="7"/>
    </row>
    <row r="9" spans="1:9" s="9" customFormat="1" ht="12.75">
      <c r="A9" s="7"/>
      <c r="D9" s="11" t="s">
        <v>18</v>
      </c>
      <c r="E9" s="7"/>
      <c r="F9" s="7"/>
      <c r="G9" s="7"/>
      <c r="H9" s="11"/>
      <c r="I9" s="7"/>
    </row>
    <row r="10" spans="1:9" s="9" customFormat="1" ht="12.75">
      <c r="A10" s="7"/>
      <c r="D10" s="11" t="s">
        <v>19</v>
      </c>
      <c r="E10" s="7"/>
      <c r="F10" s="7"/>
      <c r="G10" s="7"/>
      <c r="H10" s="29" t="str">
        <f>H8&amp;IF(H9="","",", " &amp;H9)</f>
        <v>No Errors Found</v>
      </c>
      <c r="I10" s="7"/>
    </row>
    <row r="11" spans="1:9" s="9" customFormat="1" ht="4.3499999999999996" customHeight="1">
      <c r="A11" s="7"/>
      <c r="B11" s="26"/>
      <c r="C11" s="7"/>
      <c r="D11" s="7"/>
      <c r="E11" s="7"/>
      <c r="F11" s="7"/>
      <c r="G11" s="7"/>
      <c r="H11" s="7"/>
      <c r="I11" s="7"/>
    </row>
    <row r="12" spans="1:9" s="25" customFormat="1" ht="15.75">
      <c r="B12" s="4" t="s">
        <v>31</v>
      </c>
    </row>
    <row r="13" spans="1:9" s="9" customFormat="1" ht="4.3499999999999996" customHeight="1">
      <c r="A13" s="7"/>
      <c r="B13" s="26"/>
      <c r="C13" s="7"/>
      <c r="D13" s="7"/>
      <c r="E13" s="7"/>
      <c r="F13" s="7"/>
      <c r="G13" s="7"/>
      <c r="H13" s="7"/>
      <c r="I13" s="7"/>
    </row>
    <row r="14" spans="1:9" s="13" customFormat="1" ht="15">
      <c r="C14" s="13" t="s">
        <v>12</v>
      </c>
    </row>
    <row r="15" spans="1:9" s="9" customFormat="1" ht="4.3499999999999996" customHeight="1">
      <c r="A15" s="7"/>
      <c r="B15" s="26"/>
      <c r="C15" s="7"/>
      <c r="D15" s="7"/>
      <c r="E15" s="7"/>
      <c r="F15" s="7"/>
      <c r="G15" s="7"/>
      <c r="H15" s="7"/>
      <c r="I15" s="7"/>
    </row>
    <row r="16" spans="1:9" s="9" customFormat="1" ht="12.75">
      <c r="C16" s="14" t="s">
        <v>152</v>
      </c>
    </row>
    <row r="17" spans="1:9" s="9" customFormat="1" ht="4.3499999999999996" customHeight="1">
      <c r="A17" s="7"/>
      <c r="B17" s="26"/>
      <c r="C17" s="7"/>
      <c r="D17" s="7"/>
      <c r="E17" s="7"/>
      <c r="F17" s="7"/>
      <c r="G17" s="7"/>
      <c r="H17" s="7"/>
      <c r="I17" s="7"/>
    </row>
    <row r="18" spans="1:9" ht="12.75">
      <c r="A18" s="7"/>
      <c r="D18" s="11" t="str">
        <f>Input_Inflation!B1</f>
        <v>CPI Assumptions and Associated Indexes</v>
      </c>
      <c r="E18" s="7"/>
      <c r="F18" s="7"/>
      <c r="G18" s="7"/>
      <c r="H18" s="70">
        <f>Input_Inflation!A1</f>
        <v>0</v>
      </c>
      <c r="I18" s="7"/>
    </row>
    <row r="19" spans="1:9" s="9" customFormat="1" ht="12.75">
      <c r="A19" s="7"/>
      <c r="D19" s="16" t="str">
        <f>'0'!$B$1</f>
        <v>Executive Summary</v>
      </c>
      <c r="E19" s="6"/>
      <c r="F19" s="6"/>
      <c r="G19" s="6"/>
      <c r="H19" s="70">
        <f>'0'!$A$1</f>
        <v>0</v>
      </c>
      <c r="I19" s="7"/>
    </row>
    <row r="20" spans="1:9" s="9" customFormat="1" ht="12.75">
      <c r="A20" s="7"/>
      <c r="D20" s="16" t="str">
        <f>'1'!$B$1</f>
        <v xml:space="preserve">1. About this Revised Regulatory Proposal </v>
      </c>
      <c r="E20" s="6"/>
      <c r="F20" s="6"/>
      <c r="G20" s="6"/>
      <c r="H20" s="70">
        <f>'1'!$A$1</f>
        <v>0</v>
      </c>
      <c r="I20" s="7"/>
    </row>
    <row r="21" spans="1:9" s="9" customFormat="1" ht="12.75">
      <c r="A21" s="7"/>
      <c r="D21" s="16" t="str">
        <f>'2'!$B$1</f>
        <v>2. Next steps and stakeholders' feedback</v>
      </c>
      <c r="E21" s="6"/>
      <c r="F21" s="6"/>
      <c r="G21" s="6"/>
      <c r="H21" s="70">
        <f>'2'!$A$1</f>
        <v>0</v>
      </c>
      <c r="I21" s="7"/>
    </row>
    <row r="22" spans="1:9" s="9" customFormat="1" ht="12.75">
      <c r="A22" s="7"/>
      <c r="D22" s="16" t="str">
        <f>'3'!$B$1</f>
        <v>3. SCS capex</v>
      </c>
      <c r="E22" s="6"/>
      <c r="F22" s="6"/>
      <c r="G22" s="6"/>
      <c r="H22" s="70">
        <f>'3'!$A$1</f>
        <v>0</v>
      </c>
      <c r="I22" s="7"/>
    </row>
    <row r="23" spans="1:9" s="9" customFormat="1" ht="12.75">
      <c r="A23" s="7"/>
      <c r="D23" s="16" t="str">
        <f>'4'!$B$1</f>
        <v>4. SCS opex</v>
      </c>
      <c r="E23" s="6"/>
      <c r="F23" s="6"/>
      <c r="G23" s="6"/>
      <c r="H23" s="70">
        <f>'4'!$A$1</f>
        <v>0</v>
      </c>
      <c r="I23" s="7"/>
    </row>
    <row r="24" spans="1:9" s="9" customFormat="1" ht="12.75">
      <c r="A24" s="7"/>
      <c r="D24" s="16" t="str">
        <f>'5'!$B$1</f>
        <v>5. Regulatory asset base and depreciation</v>
      </c>
      <c r="E24" s="6"/>
      <c r="F24" s="6"/>
      <c r="G24" s="6"/>
      <c r="H24" s="70">
        <f>'5'!$A$1</f>
        <v>0</v>
      </c>
      <c r="I24" s="7"/>
    </row>
    <row r="25" spans="1:9" s="9" customFormat="1" ht="12.75">
      <c r="A25" s="7"/>
      <c r="D25" s="16" t="str">
        <f>'6'!$B$1</f>
        <v>6. Rate of return, inflation and debt and equity raising costs</v>
      </c>
      <c r="E25" s="6"/>
      <c r="F25" s="6"/>
      <c r="G25" s="6"/>
      <c r="H25" s="70">
        <f>'6'!$A$1</f>
        <v>0</v>
      </c>
      <c r="I25" s="7"/>
    </row>
    <row r="26" spans="1:9" s="9" customFormat="1" ht="12.75">
      <c r="A26" s="7"/>
      <c r="D26" s="16" t="str">
        <f>'7'!$B$1</f>
        <v>7. Estimated cost of corporate income tax</v>
      </c>
      <c r="E26" s="6"/>
      <c r="F26" s="6"/>
      <c r="G26" s="6"/>
      <c r="H26" s="70">
        <f>'7'!$A$1</f>
        <v>0</v>
      </c>
      <c r="I26" s="7"/>
    </row>
    <row r="27" spans="1:9" s="9" customFormat="1" ht="12.75">
      <c r="A27" s="7"/>
      <c r="D27" s="16" t="str">
        <f>'8'!$B$1</f>
        <v>8. Incentive schemes</v>
      </c>
      <c r="E27" s="6"/>
      <c r="F27" s="6"/>
      <c r="G27" s="6"/>
      <c r="H27" s="70">
        <f>'8'!$A$1</f>
        <v>0</v>
      </c>
      <c r="I27" s="7"/>
    </row>
    <row r="28" spans="1:9" s="9" customFormat="1" ht="12.75">
      <c r="A28" s="7"/>
      <c r="D28" s="16" t="str">
        <f>'9'!$B$1</f>
        <v>9. Pass through events</v>
      </c>
      <c r="E28" s="6"/>
      <c r="F28" s="6"/>
      <c r="G28" s="6"/>
      <c r="H28" s="70">
        <f>'9'!$A$1</f>
        <v>0</v>
      </c>
      <c r="I28" s="7"/>
    </row>
    <row r="29" spans="1:9" s="9" customFormat="1" ht="12.75">
      <c r="A29" s="7"/>
      <c r="D29" s="16" t="str">
        <f>'10'!$B$1</f>
        <v>10. Annual revenue requirements, X-factors</v>
      </c>
      <c r="E29" s="6"/>
      <c r="F29" s="6"/>
      <c r="G29" s="6"/>
      <c r="H29" s="70">
        <f>'10'!$A$1</f>
        <v>0</v>
      </c>
      <c r="I29" s="7"/>
    </row>
    <row r="30" spans="1:9" s="9" customFormat="1" ht="12.75">
      <c r="A30" s="7"/>
      <c r="D30" s="16" t="str">
        <f>'11'!$B$1</f>
        <v>11. ACS metering services</v>
      </c>
      <c r="E30" s="6"/>
      <c r="F30" s="6"/>
      <c r="G30" s="6"/>
      <c r="H30" s="70">
        <f>'11'!$A$1</f>
        <v>0</v>
      </c>
      <c r="I30" s="7"/>
    </row>
    <row r="31" spans="1:9" s="9" customFormat="1" ht="12.75">
      <c r="A31" s="7"/>
      <c r="D31" s="16" t="str">
        <f>'12'!$B$1</f>
        <v>12. ACS fee-based and quoted services</v>
      </c>
      <c r="E31" s="6"/>
      <c r="F31" s="6"/>
      <c r="G31" s="6"/>
      <c r="H31" s="70">
        <f>'12'!$A$1</f>
        <v>0</v>
      </c>
      <c r="I31" s="7"/>
    </row>
    <row r="32" spans="1:9" s="9" customFormat="1" ht="12.75">
      <c r="A32" s="7"/>
      <c r="D32" s="16" t="str">
        <f>'13'!$B$1</f>
        <v>13. SCS and ACS metering indicative prices and bill impacts</v>
      </c>
      <c r="E32" s="6"/>
      <c r="F32" s="6"/>
      <c r="G32" s="6"/>
      <c r="H32" s="70">
        <f>'13'!$A$1</f>
        <v>0</v>
      </c>
      <c r="I32" s="7"/>
    </row>
    <row r="33" spans="1:9" s="9" customFormat="1" ht="12.75">
      <c r="A33" s="7"/>
      <c r="D33" s="16" t="str">
        <f>'14'!$B$1</f>
        <v>14. Connection Policy</v>
      </c>
      <c r="E33" s="6"/>
      <c r="F33" s="6"/>
      <c r="G33" s="6"/>
      <c r="H33" s="70">
        <f>'14'!$A$1</f>
        <v>0</v>
      </c>
      <c r="I33" s="7"/>
    </row>
    <row r="34" spans="1:9" s="9" customFormat="1" ht="12.75">
      <c r="A34" s="7"/>
      <c r="D34" s="16" t="str">
        <f>'15'!$B$1</f>
        <v>15. Confidentiality</v>
      </c>
      <c r="E34" s="6"/>
      <c r="F34" s="6"/>
      <c r="G34" s="6"/>
      <c r="H34" s="70">
        <f>'15'!$A$1</f>
        <v>0</v>
      </c>
      <c r="I34" s="7"/>
    </row>
    <row r="35" spans="1:9" s="9" customFormat="1" ht="12.75">
      <c r="A35" s="7"/>
      <c r="D35" s="16" t="str">
        <f>'16'!$B$1</f>
        <v>16. Abbreviations</v>
      </c>
      <c r="E35" s="6"/>
      <c r="F35" s="6"/>
      <c r="G35" s="6"/>
      <c r="H35" s="70">
        <f>'16'!$A$1</f>
        <v>0</v>
      </c>
      <c r="I35" s="7"/>
    </row>
    <row r="36" spans="1:9" s="9" customFormat="1" ht="12.75">
      <c r="A36" s="7"/>
      <c r="D36" s="16" t="str">
        <f>CUSTOMER_O!$B$1</f>
        <v>Customer Overview</v>
      </c>
      <c r="E36" s="6"/>
      <c r="F36" s="6"/>
      <c r="G36" s="6"/>
      <c r="H36" s="70">
        <f>CUSTOMER_O!$A$1</f>
        <v>0</v>
      </c>
      <c r="I36" s="7"/>
    </row>
    <row r="37" spans="1:9" s="9" customFormat="1" ht="12.75">
      <c r="A37" s="7"/>
      <c r="D37" s="16" t="str">
        <f>CAPEX_O!$B$1</f>
        <v>Capex overview</v>
      </c>
      <c r="E37" s="6"/>
      <c r="F37" s="6"/>
      <c r="G37" s="6"/>
      <c r="H37" s="70">
        <f>CAPEX_O!$A$1</f>
        <v>0</v>
      </c>
      <c r="I37" s="7"/>
    </row>
    <row r="38" spans="1:9" s="9" customFormat="1" ht="12.75">
      <c r="A38" s="7"/>
      <c r="D38" s="16" t="str">
        <f>OPEX_A!$B$1</f>
        <v>Opex Base Year Attachment</v>
      </c>
      <c r="E38" s="6"/>
      <c r="F38" s="6"/>
      <c r="G38" s="6"/>
      <c r="H38" s="70">
        <f>OPEX_A!$A$1</f>
        <v>0</v>
      </c>
      <c r="I38" s="7"/>
    </row>
    <row r="39" spans="1:9" s="9" customFormat="1" ht="12.75">
      <c r="A39" s="7"/>
      <c r="D39" s="16" t="str">
        <f>ROD_A!$B$1</f>
        <v>Return on Debt Transition Attachment</v>
      </c>
      <c r="E39" s="6"/>
      <c r="F39" s="6"/>
      <c r="G39" s="6"/>
      <c r="H39" s="70">
        <f>ROD_A!$A$1</f>
        <v>0</v>
      </c>
      <c r="I39" s="7"/>
    </row>
    <row r="40" spans="1:9" s="9" customFormat="1" ht="12.75">
      <c r="A40" s="7"/>
      <c r="D40" s="16" t="str">
        <f>TSS!$B$1</f>
        <v>Tariff Structure Statement</v>
      </c>
      <c r="E40" s="6"/>
      <c r="F40" s="6"/>
      <c r="G40" s="6"/>
      <c r="H40" s="70">
        <f>TSS!$A$1</f>
        <v>0</v>
      </c>
      <c r="I40" s="7"/>
    </row>
    <row r="41" spans="1:9" s="9" customFormat="1" ht="12.75">
      <c r="A41" s="7"/>
      <c r="D41" s="16" t="str">
        <f>TSS_E!$B$1</f>
        <v>Tariff Structure Statement Explanatory Statement</v>
      </c>
      <c r="E41" s="6"/>
      <c r="F41" s="6"/>
      <c r="G41" s="6"/>
      <c r="H41" s="70">
        <f>TSS_E!$A$1</f>
        <v>0</v>
      </c>
      <c r="I41" s="7"/>
    </row>
    <row r="42" spans="1:9" s="9" customFormat="1" ht="12.75">
      <c r="A42" s="7"/>
      <c r="D42" s="16" t="str">
        <f>TSS_O!$B$1</f>
        <v>Tariff Structure Statement Overview</v>
      </c>
      <c r="E42" s="6"/>
      <c r="F42" s="6"/>
      <c r="G42" s="6"/>
      <c r="H42" s="70">
        <f>TSS_O!$A$1</f>
        <v>0</v>
      </c>
      <c r="I42" s="7"/>
    </row>
    <row r="43" spans="1:9" s="9" customFormat="1" ht="4.3499999999999996" customHeight="1">
      <c r="A43" s="7"/>
      <c r="B43" s="26"/>
      <c r="C43" s="7"/>
      <c r="D43" s="7"/>
      <c r="E43" s="7"/>
      <c r="F43" s="7"/>
      <c r="G43" s="7"/>
      <c r="H43" s="7"/>
      <c r="I43" s="7"/>
    </row>
    <row r="44" spans="1:9" ht="12.75">
      <c r="C44" s="14" t="s">
        <v>48</v>
      </c>
      <c r="H44" s="28">
        <f>IF(SUM(H18:H38)=0,0,1)</f>
        <v>0</v>
      </c>
    </row>
    <row r="45" spans="1:9" s="9" customFormat="1" ht="4.3499999999999996" customHeight="1">
      <c r="A45" s="7"/>
      <c r="B45" s="26"/>
      <c r="C45" s="7"/>
      <c r="D45" s="7"/>
      <c r="E45" s="7"/>
      <c r="F45" s="7"/>
      <c r="G45" s="7"/>
      <c r="H45" s="7"/>
      <c r="I45" s="7"/>
    </row>
    <row r="46" spans="1:9" s="13" customFormat="1" ht="15">
      <c r="C46" s="13" t="s">
        <v>32</v>
      </c>
    </row>
  </sheetData>
  <conditionalFormatting sqref="B7 B2 B5">
    <cfRule type="cellIs" dxfId="6" priority="21" operator="notEqual">
      <formula>"No Errors Found"</formula>
    </cfRule>
  </conditionalFormatting>
  <conditionalFormatting sqref="B11">
    <cfRule type="cellIs" dxfId="5" priority="18" operator="notEqual">
      <formula>"No Errors Found"</formula>
    </cfRule>
  </conditionalFormatting>
  <conditionalFormatting sqref="B13">
    <cfRule type="cellIs" dxfId="4" priority="17" operator="notEqual">
      <formula>"No Errors Found"</formula>
    </cfRule>
  </conditionalFormatting>
  <conditionalFormatting sqref="B15 B17">
    <cfRule type="cellIs" dxfId="3" priority="16" operator="notEqual">
      <formula>"No Errors Found"</formula>
    </cfRule>
  </conditionalFormatting>
  <conditionalFormatting sqref="B43">
    <cfRule type="cellIs" dxfId="2" priority="15" operator="notEqual">
      <formula>"No Errors Found"</formula>
    </cfRule>
  </conditionalFormatting>
  <conditionalFormatting sqref="B45">
    <cfRule type="cellIs" dxfId="1" priority="14" operator="notEqual">
      <formula>"No Errors Found"</formula>
    </cfRule>
  </conditionalFormatting>
  <hyperlinks>
    <hyperlink ref="B3:E3" location="TOC!A1" display="TOC!A1" xr:uid="{00000000-0004-0000-2C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
  <dimension ref="B1:AB126"/>
  <sheetViews>
    <sheetView showGridLines="0" zoomScaleNormal="100" workbookViewId="0">
      <pane xSplit="1" ySplit="4" topLeftCell="B16" activePane="bottomRight" state="frozen"/>
      <selection activeCell="B5" sqref="B5"/>
      <selection pane="topRight" activeCell="B5" sqref="B5"/>
      <selection pane="bottomLeft" activeCell="B5" sqref="B5"/>
      <selection pane="bottomRight" activeCell="F34" sqref="F34"/>
    </sheetView>
  </sheetViews>
  <sheetFormatPr defaultColWidth="9.1640625" defaultRowHeight="11.25" outlineLevelRow="1"/>
  <cols>
    <col min="1" max="3" width="2.83203125" style="1" customWidth="1"/>
    <col min="4" max="4" width="34" style="1" customWidth="1"/>
    <col min="5" max="6" width="30.83203125" style="1" customWidth="1"/>
    <col min="7" max="9" width="10.83203125" style="1" customWidth="1"/>
    <col min="10" max="13" width="12.1640625" style="7" bestFit="1" customWidth="1"/>
    <col min="14" max="14" width="14.1640625" style="7" customWidth="1"/>
    <col min="15" max="15" width="12.83203125" style="7" customWidth="1"/>
    <col min="16" max="25" width="12.83203125" style="1" customWidth="1"/>
    <col min="26" max="32" width="10.83203125" style="1" customWidth="1"/>
    <col min="33" max="16384" width="9.1640625" style="1"/>
  </cols>
  <sheetData>
    <row r="1" spans="2:25" ht="19.5">
      <c r="B1" s="5" t="s">
        <v>45</v>
      </c>
    </row>
    <row r="2" spans="2:25">
      <c r="B2" s="18" t="str">
        <f>Title_Msg</f>
        <v>No Errors Found</v>
      </c>
    </row>
    <row r="3" spans="2:25" s="7" customFormat="1">
      <c r="B3" s="55" t="str">
        <f>TOC!B1</f>
        <v>Table of Contents</v>
      </c>
      <c r="C3" s="49"/>
      <c r="D3" s="49"/>
      <c r="E3" s="49"/>
    </row>
    <row r="4" spans="2:25" s="7" customFormat="1" ht="12.75">
      <c r="B4" s="46" t="str">
        <f>Model_Name</f>
        <v>Power and Water Corporation (PWC) - Revised Regulatory Proposal Tables and Charts</v>
      </c>
    </row>
    <row r="5" spans="2:25" s="7" customFormat="1"/>
    <row r="6" spans="2:25" s="4" customFormat="1" ht="15.75">
      <c r="B6" s="4" t="s">
        <v>30</v>
      </c>
    </row>
    <row r="7" spans="2:25" s="2" customFormat="1" ht="6.75" customHeight="1">
      <c r="J7" s="6"/>
      <c r="K7" s="6"/>
      <c r="L7" s="6"/>
      <c r="M7" s="6"/>
      <c r="N7" s="6"/>
      <c r="O7" s="6"/>
    </row>
    <row r="8" spans="2:25" s="13" customFormat="1" ht="15">
      <c r="C8" s="13" t="s">
        <v>56</v>
      </c>
    </row>
    <row r="9" spans="2:25" s="2" customFormat="1">
      <c r="D9" s="3"/>
      <c r="J9" s="6"/>
      <c r="K9" s="6"/>
      <c r="L9" s="6"/>
      <c r="M9" s="6"/>
      <c r="N9" s="6"/>
      <c r="O9" s="6"/>
    </row>
    <row r="10" spans="2:25" s="6" customFormat="1" ht="12.75">
      <c r="D10" s="16" t="s">
        <v>55</v>
      </c>
      <c r="E10" s="56">
        <v>41821</v>
      </c>
    </row>
    <row r="11" spans="2:25" s="7" customFormat="1" ht="12.75">
      <c r="D11" s="16" t="s">
        <v>58</v>
      </c>
      <c r="E11" s="17">
        <v>2018</v>
      </c>
      <c r="R11" s="23"/>
      <c r="S11" s="24"/>
      <c r="T11" s="24"/>
      <c r="U11" s="24"/>
    </row>
    <row r="12" spans="2:25" s="7" customFormat="1">
      <c r="R12" s="23"/>
      <c r="S12" s="24"/>
      <c r="T12" s="24"/>
      <c r="U12" s="24"/>
    </row>
    <row r="13" spans="2:25" s="13" customFormat="1" ht="15">
      <c r="C13" s="13" t="s">
        <v>57</v>
      </c>
    </row>
    <row r="14" spans="2:25" s="7" customFormat="1">
      <c r="R14" s="23"/>
      <c r="S14" s="24"/>
      <c r="T14" s="24"/>
      <c r="U14" s="24"/>
    </row>
    <row r="15" spans="2:25" s="7" customFormat="1" ht="12.75" outlineLevel="1">
      <c r="B15" s="16" t="s">
        <v>53</v>
      </c>
      <c r="J15" s="57">
        <f>EOMONTH(K15,-Mths_In_Yr-1)+1</f>
        <v>39630</v>
      </c>
      <c r="K15" s="57">
        <f>EOMONTH(L15,-Mths_In_Yr-1)+1</f>
        <v>39995</v>
      </c>
      <c r="L15" s="57">
        <f>EOMONTH(M15,-Mths_In_Yr-1)+1</f>
        <v>40360</v>
      </c>
      <c r="M15" s="57">
        <f>EOMONTH(N15,-Mths_In_Yr-1)+1</f>
        <v>40725</v>
      </c>
      <c r="N15" s="57">
        <f>EOMONTH(O15,-Mths_In_Yr-1)+1</f>
        <v>41091</v>
      </c>
      <c r="O15" s="88">
        <f>EOMONTH(O16,-Mths_In_Yr)+1</f>
        <v>41456</v>
      </c>
      <c r="P15" s="57">
        <f t="shared" ref="P15:Y15" si="0">IF(P17=1,Model_Start_Date,O16+1)</f>
        <v>41821</v>
      </c>
      <c r="Q15" s="57">
        <f t="shared" si="0"/>
        <v>42186</v>
      </c>
      <c r="R15" s="57">
        <f t="shared" si="0"/>
        <v>42552</v>
      </c>
      <c r="S15" s="57">
        <f t="shared" si="0"/>
        <v>42917</v>
      </c>
      <c r="T15" s="57">
        <f t="shared" si="0"/>
        <v>43282</v>
      </c>
      <c r="U15" s="57">
        <f t="shared" si="0"/>
        <v>43647</v>
      </c>
      <c r="V15" s="57">
        <f t="shared" si="0"/>
        <v>44013</v>
      </c>
      <c r="W15" s="57">
        <f t="shared" si="0"/>
        <v>44378</v>
      </c>
      <c r="X15" s="57">
        <f t="shared" si="0"/>
        <v>44743</v>
      </c>
      <c r="Y15" s="57">
        <f t="shared" si="0"/>
        <v>45108</v>
      </c>
    </row>
    <row r="16" spans="2:25" s="7" customFormat="1" ht="12.75" outlineLevel="1">
      <c r="B16" s="16" t="s">
        <v>54</v>
      </c>
      <c r="J16" s="57">
        <f t="shared" ref="J16" si="1">EOMONTH(J15,Mths_In_Yr-1)</f>
        <v>39994</v>
      </c>
      <c r="K16" s="57">
        <f t="shared" ref="K16" si="2">EOMONTH(K15,Mths_In_Yr-1)</f>
        <v>40359</v>
      </c>
      <c r="L16" s="57">
        <f t="shared" ref="L16" si="3">EOMONTH(L15,Mths_In_Yr-1)</f>
        <v>40724</v>
      </c>
      <c r="M16" s="57">
        <f t="shared" ref="M16" si="4">EOMONTH(M15,Mths_In_Yr-1)</f>
        <v>41090</v>
      </c>
      <c r="N16" s="57">
        <f t="shared" ref="N16:Y16" si="5">EOMONTH(N15,Mths_In_Yr-1)</f>
        <v>41455</v>
      </c>
      <c r="O16" s="89">
        <f>P15-1</f>
        <v>41820</v>
      </c>
      <c r="P16" s="57">
        <f t="shared" si="5"/>
        <v>42185</v>
      </c>
      <c r="Q16" s="57">
        <f t="shared" si="5"/>
        <v>42551</v>
      </c>
      <c r="R16" s="57">
        <f t="shared" si="5"/>
        <v>42916</v>
      </c>
      <c r="S16" s="57">
        <f t="shared" si="5"/>
        <v>43281</v>
      </c>
      <c r="T16" s="57">
        <f t="shared" si="5"/>
        <v>43646</v>
      </c>
      <c r="U16" s="57">
        <f t="shared" si="5"/>
        <v>44012</v>
      </c>
      <c r="V16" s="57">
        <f t="shared" si="5"/>
        <v>44377</v>
      </c>
      <c r="W16" s="57">
        <f t="shared" si="5"/>
        <v>44742</v>
      </c>
      <c r="X16" s="57">
        <f t="shared" si="5"/>
        <v>45107</v>
      </c>
      <c r="Y16" s="57">
        <f t="shared" si="5"/>
        <v>45473</v>
      </c>
    </row>
    <row r="17" spans="2:28" s="7" customFormat="1" ht="12.75" outlineLevel="1">
      <c r="B17" s="16" t="s">
        <v>52</v>
      </c>
      <c r="O17" s="27">
        <v>0</v>
      </c>
      <c r="P17" s="27">
        <f>N(O17)+1</f>
        <v>1</v>
      </c>
      <c r="Q17" s="27">
        <f t="shared" ref="Q17:Y17" si="6">N(P17)+1</f>
        <v>2</v>
      </c>
      <c r="R17" s="27">
        <f t="shared" si="6"/>
        <v>3</v>
      </c>
      <c r="S17" s="27">
        <f t="shared" si="6"/>
        <v>4</v>
      </c>
      <c r="T17" s="27">
        <f t="shared" si="6"/>
        <v>5</v>
      </c>
      <c r="U17" s="27">
        <f t="shared" si="6"/>
        <v>6</v>
      </c>
      <c r="V17" s="27">
        <f t="shared" si="6"/>
        <v>7</v>
      </c>
      <c r="W17" s="27">
        <f t="shared" si="6"/>
        <v>8</v>
      </c>
      <c r="X17" s="27">
        <f t="shared" si="6"/>
        <v>9</v>
      </c>
      <c r="Y17" s="27">
        <f t="shared" si="6"/>
        <v>10</v>
      </c>
    </row>
    <row r="18" spans="2:28" s="7" customFormat="1" ht="12.75" outlineLevel="1">
      <c r="B18" s="16" t="s">
        <v>59</v>
      </c>
      <c r="J18" s="12">
        <f t="shared" ref="J18:P18" si="7">YEAR(J16)</f>
        <v>2009</v>
      </c>
      <c r="K18" s="12">
        <f t="shared" si="7"/>
        <v>2010</v>
      </c>
      <c r="L18" s="12">
        <f t="shared" si="7"/>
        <v>2011</v>
      </c>
      <c r="M18" s="12">
        <f t="shared" si="7"/>
        <v>2012</v>
      </c>
      <c r="N18" s="12">
        <f t="shared" si="7"/>
        <v>2013</v>
      </c>
      <c r="O18" s="12">
        <f t="shared" si="7"/>
        <v>2014</v>
      </c>
      <c r="P18" s="12">
        <f t="shared" si="7"/>
        <v>2015</v>
      </c>
      <c r="Q18" s="12">
        <f t="shared" ref="Q18:Y18" si="8">YEAR(Q16)</f>
        <v>2016</v>
      </c>
      <c r="R18" s="12">
        <f t="shared" si="8"/>
        <v>2017</v>
      </c>
      <c r="S18" s="12">
        <f t="shared" si="8"/>
        <v>2018</v>
      </c>
      <c r="T18" s="12">
        <f t="shared" si="8"/>
        <v>2019</v>
      </c>
      <c r="U18" s="12">
        <f t="shared" si="8"/>
        <v>2020</v>
      </c>
      <c r="V18" s="12">
        <f t="shared" si="8"/>
        <v>2021</v>
      </c>
      <c r="W18" s="12">
        <f t="shared" si="8"/>
        <v>2022</v>
      </c>
      <c r="X18" s="12">
        <f t="shared" si="8"/>
        <v>2023</v>
      </c>
      <c r="Y18" s="12">
        <f t="shared" si="8"/>
        <v>2024</v>
      </c>
    </row>
    <row r="19" spans="2:28" s="7" customFormat="1" ht="12.75" outlineLevel="1">
      <c r="B19" s="16" t="s">
        <v>60</v>
      </c>
      <c r="J19" s="19" t="s">
        <v>61</v>
      </c>
      <c r="K19" s="19" t="s">
        <v>61</v>
      </c>
      <c r="L19" s="19" t="s">
        <v>61</v>
      </c>
      <c r="M19" s="19" t="s">
        <v>61</v>
      </c>
      <c r="N19" s="19" t="s">
        <v>61</v>
      </c>
      <c r="O19" s="19" t="s">
        <v>61</v>
      </c>
      <c r="P19" s="19" t="s">
        <v>61</v>
      </c>
      <c r="Q19" s="19" t="s">
        <v>61</v>
      </c>
      <c r="R19" s="19" t="s">
        <v>61</v>
      </c>
      <c r="S19" s="19" t="s">
        <v>58</v>
      </c>
      <c r="T19" s="19" t="s">
        <v>62</v>
      </c>
      <c r="U19" s="19" t="s">
        <v>62</v>
      </c>
      <c r="V19" s="19" t="s">
        <v>62</v>
      </c>
      <c r="W19" s="19" t="s">
        <v>62</v>
      </c>
      <c r="X19" s="19" t="s">
        <v>62</v>
      </c>
      <c r="Y19" s="19" t="s">
        <v>62</v>
      </c>
    </row>
    <row r="20" spans="2:28" s="7" customFormat="1" ht="12.75">
      <c r="B20" s="14" t="s">
        <v>63</v>
      </c>
      <c r="E20" s="20" t="s">
        <v>64</v>
      </c>
      <c r="F20" s="20" t="s">
        <v>65</v>
      </c>
      <c r="G20" s="20" t="s">
        <v>66</v>
      </c>
      <c r="H20" s="20" t="s">
        <v>67</v>
      </c>
      <c r="J20" s="58" t="str">
        <f t="shared" ref="J20:P20" si="9">"RY"&amp;RIGHT(J18,2)</f>
        <v>RY09</v>
      </c>
      <c r="K20" s="58" t="str">
        <f t="shared" si="9"/>
        <v>RY10</v>
      </c>
      <c r="L20" s="58" t="str">
        <f t="shared" si="9"/>
        <v>RY11</v>
      </c>
      <c r="M20" s="58" t="str">
        <f t="shared" si="9"/>
        <v>RY12</v>
      </c>
      <c r="N20" s="58" t="str">
        <f t="shared" si="9"/>
        <v>RY13</v>
      </c>
      <c r="O20" s="58" t="str">
        <f t="shared" si="9"/>
        <v>RY14</v>
      </c>
      <c r="P20" s="58" t="str">
        <f t="shared" si="9"/>
        <v>RY15</v>
      </c>
      <c r="Q20" s="58" t="str">
        <f t="shared" ref="Q20:Y20" si="10">"RY"&amp;RIGHT(Q18,2)</f>
        <v>RY16</v>
      </c>
      <c r="R20" s="58" t="str">
        <f t="shared" si="10"/>
        <v>RY17</v>
      </c>
      <c r="S20" s="58" t="str">
        <f t="shared" si="10"/>
        <v>RY18</v>
      </c>
      <c r="T20" s="58" t="str">
        <f t="shared" si="10"/>
        <v>RY19</v>
      </c>
      <c r="U20" s="58" t="str">
        <f t="shared" si="10"/>
        <v>RY20</v>
      </c>
      <c r="V20" s="58" t="str">
        <f t="shared" si="10"/>
        <v>RY21</v>
      </c>
      <c r="W20" s="58" t="str">
        <f t="shared" si="10"/>
        <v>RY22</v>
      </c>
      <c r="X20" s="58" t="str">
        <f t="shared" si="10"/>
        <v>RY23</v>
      </c>
      <c r="Y20" s="58" t="str">
        <f t="shared" si="10"/>
        <v>RY24</v>
      </c>
      <c r="AA20" s="58" t="str">
        <f>P20&amp;"-"&amp;T20</f>
        <v>RY15-RY19</v>
      </c>
      <c r="AB20" s="58" t="str">
        <f>U20&amp;"-"&amp;Y20</f>
        <v>RY20-RY24</v>
      </c>
    </row>
    <row r="21" spans="2:28" s="7" customFormat="1">
      <c r="R21" s="23"/>
      <c r="S21" s="24"/>
      <c r="T21" s="24"/>
      <c r="U21" s="24"/>
    </row>
    <row r="22" spans="2:28" s="4" customFormat="1" ht="15.75">
      <c r="B22" s="4" t="s">
        <v>45</v>
      </c>
    </row>
    <row r="23" spans="2:28" s="7" customFormat="1">
      <c r="R23" s="23"/>
      <c r="S23" s="24"/>
      <c r="T23" s="24"/>
      <c r="U23" s="24"/>
    </row>
    <row r="24" spans="2:28" ht="12.75">
      <c r="C24" s="8" t="s">
        <v>0</v>
      </c>
      <c r="E24" s="20" t="s">
        <v>1</v>
      </c>
    </row>
    <row r="25" spans="2:28">
      <c r="E25" s="21"/>
    </row>
    <row r="26" spans="2:28" ht="12.75">
      <c r="D26" s="17">
        <v>1</v>
      </c>
      <c r="E26" s="22" t="s">
        <v>2</v>
      </c>
    </row>
    <row r="27" spans="2:28" ht="12.75">
      <c r="D27" s="17">
        <v>3</v>
      </c>
      <c r="E27" s="22" t="s">
        <v>3</v>
      </c>
    </row>
    <row r="28" spans="2:28" s="7" customFormat="1" ht="12.75">
      <c r="D28" s="17">
        <v>4</v>
      </c>
      <c r="E28" s="22" t="s">
        <v>33</v>
      </c>
    </row>
    <row r="29" spans="2:28" ht="12.75">
      <c r="D29" s="17">
        <v>12</v>
      </c>
      <c r="E29" s="22" t="s">
        <v>4</v>
      </c>
    </row>
    <row r="30" spans="2:28" s="7" customFormat="1" ht="12.75">
      <c r="D30" s="17">
        <v>7</v>
      </c>
      <c r="E30" s="22" t="s">
        <v>13</v>
      </c>
    </row>
    <row r="31" spans="2:28" s="7" customFormat="1" ht="12.75">
      <c r="D31" s="17">
        <v>365</v>
      </c>
      <c r="E31" s="22" t="s">
        <v>46</v>
      </c>
    </row>
    <row r="32" spans="2:28" s="7" customFormat="1" ht="12.75">
      <c r="D32" s="17">
        <v>0.5</v>
      </c>
      <c r="E32" s="22" t="s">
        <v>8</v>
      </c>
    </row>
    <row r="33" spans="3:5" s="7" customFormat="1" ht="12.75">
      <c r="D33" s="17">
        <v>1000000</v>
      </c>
      <c r="E33" s="22" t="s">
        <v>157</v>
      </c>
    </row>
    <row r="34" spans="3:5" ht="12.75">
      <c r="D34" s="17" t="s">
        <v>6</v>
      </c>
      <c r="E34" s="22" t="s">
        <v>6</v>
      </c>
    </row>
    <row r="35" spans="3:5" s="7" customFormat="1" ht="12.75">
      <c r="D35" s="17" t="s">
        <v>34</v>
      </c>
      <c r="E35" s="22" t="s">
        <v>35</v>
      </c>
    </row>
    <row r="36" spans="3:5" ht="12.75">
      <c r="D36" s="17" t="s">
        <v>7</v>
      </c>
      <c r="E36" s="22" t="s">
        <v>7</v>
      </c>
    </row>
    <row r="37" spans="3:5">
      <c r="E37" s="21"/>
    </row>
    <row r="38" spans="3:5" s="7" customFormat="1" ht="12.75">
      <c r="C38" s="8" t="s">
        <v>0</v>
      </c>
      <c r="E38" s="20" t="s">
        <v>1</v>
      </c>
    </row>
    <row r="39" spans="3:5" s="7" customFormat="1" ht="12.75">
      <c r="E39" s="22" t="s">
        <v>11</v>
      </c>
    </row>
    <row r="40" spans="3:5" s="7" customFormat="1" ht="12.75">
      <c r="D40" s="17" t="s">
        <v>9</v>
      </c>
      <c r="E40" s="22" t="s">
        <v>9</v>
      </c>
    </row>
    <row r="41" spans="3:5" s="7" customFormat="1" ht="12.75">
      <c r="D41" s="17" t="s">
        <v>10</v>
      </c>
      <c r="E41" s="22" t="s">
        <v>10</v>
      </c>
    </row>
    <row r="42" spans="3:5" s="7" customFormat="1">
      <c r="E42" s="21"/>
    </row>
    <row r="43" spans="3:5" s="7" customFormat="1" ht="12.75">
      <c r="C43" s="8" t="s">
        <v>72</v>
      </c>
      <c r="E43" s="20" t="s">
        <v>1</v>
      </c>
    </row>
    <row r="44" spans="3:5" s="7" customFormat="1" ht="12.75">
      <c r="E44" s="22" t="s">
        <v>80</v>
      </c>
    </row>
    <row r="45" spans="3:5" s="7" customFormat="1" ht="12.75">
      <c r="D45" s="17" t="s">
        <v>73</v>
      </c>
      <c r="E45" s="22" t="s">
        <v>73</v>
      </c>
    </row>
    <row r="46" spans="3:5" s="7" customFormat="1" ht="12.75">
      <c r="D46" s="17" t="s">
        <v>74</v>
      </c>
      <c r="E46" s="22" t="s">
        <v>74</v>
      </c>
    </row>
    <row r="47" spans="3:5" s="7" customFormat="1" ht="12.75">
      <c r="D47" s="17" t="s">
        <v>76</v>
      </c>
      <c r="E47" s="22" t="s">
        <v>78</v>
      </c>
    </row>
    <row r="48" spans="3:5" s="7" customFormat="1" ht="12.75">
      <c r="D48" s="17" t="s">
        <v>77</v>
      </c>
      <c r="E48" s="22" t="s">
        <v>79</v>
      </c>
    </row>
    <row r="49" spans="3:6" s="7" customFormat="1" ht="12.75">
      <c r="D49" s="17" t="s">
        <v>75</v>
      </c>
      <c r="E49" s="22" t="s">
        <v>75</v>
      </c>
    </row>
    <row r="50" spans="3:6" s="7" customFormat="1" ht="12.75">
      <c r="D50" s="17" t="s">
        <v>115</v>
      </c>
      <c r="E50" s="22" t="s">
        <v>115</v>
      </c>
    </row>
    <row r="51" spans="3:6" s="7" customFormat="1" ht="12.75">
      <c r="D51" s="17" t="s">
        <v>118</v>
      </c>
      <c r="E51" s="64" t="s">
        <v>119</v>
      </c>
    </row>
    <row r="52" spans="3:6" s="7" customFormat="1" ht="12.75">
      <c r="D52" s="17" t="str">
        <f>NA</f>
        <v>N/A</v>
      </c>
      <c r="E52" s="22" t="s">
        <v>114</v>
      </c>
    </row>
    <row r="53" spans="3:6" s="7" customFormat="1">
      <c r="E53" s="21"/>
    </row>
    <row r="54" spans="3:6" s="7" customFormat="1" ht="12.75">
      <c r="C54" s="8" t="s">
        <v>66</v>
      </c>
      <c r="E54" s="20" t="s">
        <v>1</v>
      </c>
    </row>
    <row r="55" spans="3:6" s="7" customFormat="1" ht="12.75">
      <c r="E55" s="22" t="s">
        <v>71</v>
      </c>
    </row>
    <row r="56" spans="3:6" s="7" customFormat="1" ht="12.75">
      <c r="D56" s="17" t="s">
        <v>68</v>
      </c>
      <c r="E56" s="22" t="s">
        <v>70</v>
      </c>
    </row>
    <row r="57" spans="3:6" s="7" customFormat="1" ht="12.75">
      <c r="D57" s="17" t="s">
        <v>148</v>
      </c>
      <c r="E57" s="22" t="s">
        <v>149</v>
      </c>
    </row>
    <row r="58" spans="3:6" s="7" customFormat="1" ht="12.75">
      <c r="D58" s="17" t="str">
        <f>NA</f>
        <v>N/A</v>
      </c>
      <c r="E58" s="22" t="s">
        <v>114</v>
      </c>
    </row>
    <row r="59" spans="3:6" s="7" customFormat="1" ht="12.75">
      <c r="D59" s="17" t="s">
        <v>69</v>
      </c>
      <c r="E59" s="22" t="s">
        <v>69</v>
      </c>
    </row>
    <row r="60" spans="3:6" s="7" customFormat="1">
      <c r="E60" s="21"/>
    </row>
    <row r="61" spans="3:6" s="7" customFormat="1" ht="12.75">
      <c r="C61" s="8" t="s">
        <v>67</v>
      </c>
      <c r="E61" s="20"/>
      <c r="F61" s="20" t="s">
        <v>1</v>
      </c>
    </row>
    <row r="62" spans="3:6" s="7" customFormat="1" ht="12.75">
      <c r="D62" s="22" t="s">
        <v>84</v>
      </c>
      <c r="E62" s="22" t="s">
        <v>85</v>
      </c>
    </row>
    <row r="63" spans="3:6" s="7" customFormat="1" ht="12.75">
      <c r="D63" s="17" t="s">
        <v>81</v>
      </c>
      <c r="E63" s="17">
        <v>0</v>
      </c>
      <c r="F63" s="22" t="s">
        <v>88</v>
      </c>
    </row>
    <row r="64" spans="3:6" s="7" customFormat="1" ht="12.75">
      <c r="D64" s="17" t="s">
        <v>82</v>
      </c>
      <c r="E64" s="17">
        <v>0.5</v>
      </c>
      <c r="F64" s="22" t="s">
        <v>87</v>
      </c>
    </row>
    <row r="65" spans="3:6" s="7" customFormat="1" ht="12.75">
      <c r="D65" s="17" t="s">
        <v>83</v>
      </c>
      <c r="E65" s="17">
        <v>1</v>
      </c>
      <c r="F65" s="22" t="s">
        <v>86</v>
      </c>
    </row>
    <row r="66" spans="3:6" s="7" customFormat="1" ht="12.75">
      <c r="D66" s="17" t="str">
        <f>NA</f>
        <v>N/A</v>
      </c>
      <c r="E66" s="17" t="str">
        <f>NA</f>
        <v>N/A</v>
      </c>
      <c r="F66" s="22"/>
    </row>
    <row r="67" spans="3:6" s="7" customFormat="1">
      <c r="E67" s="21"/>
    </row>
    <row r="68" spans="3:6" s="13" customFormat="1" ht="15">
      <c r="C68" s="13" t="s">
        <v>47</v>
      </c>
    </row>
    <row r="70" spans="3:6" ht="12.75">
      <c r="C70" s="8" t="s">
        <v>158</v>
      </c>
      <c r="D70" s="7"/>
      <c r="E70" s="20" t="s">
        <v>1</v>
      </c>
    </row>
    <row r="71" spans="3:6" ht="12.75">
      <c r="C71" s="7"/>
      <c r="D71" s="7"/>
      <c r="E71" s="22" t="s">
        <v>159</v>
      </c>
    </row>
    <row r="72" spans="3:6" ht="12.75">
      <c r="C72" s="7"/>
      <c r="D72" s="17" t="str">
        <f>LEFT(Input_Inflation!D29,9)</f>
        <v>Real 2009</v>
      </c>
      <c r="E72" s="7"/>
    </row>
    <row r="73" spans="3:6" s="7" customFormat="1" ht="12.75">
      <c r="D73" s="17" t="str">
        <f>LEFT(Input_Inflation!D30,9)</f>
        <v>Real 2010</v>
      </c>
    </row>
    <row r="74" spans="3:6" s="7" customFormat="1" ht="12.75">
      <c r="D74" s="17" t="str">
        <f>LEFT(Input_Inflation!D31,9)</f>
        <v>Real 2011</v>
      </c>
    </row>
    <row r="75" spans="3:6" s="7" customFormat="1" ht="12.75">
      <c r="D75" s="17" t="str">
        <f>LEFT(Input_Inflation!D32,9)</f>
        <v>Real 2012</v>
      </c>
    </row>
    <row r="76" spans="3:6" s="7" customFormat="1" ht="12.75">
      <c r="D76" s="17" t="str">
        <f>LEFT(Input_Inflation!D33,9)</f>
        <v>Real 2013</v>
      </c>
    </row>
    <row r="77" spans="3:6" s="7" customFormat="1" ht="12.75">
      <c r="D77" s="17" t="str">
        <f>LEFT(Input_Inflation!D34,9)</f>
        <v>Real 2014</v>
      </c>
    </row>
    <row r="78" spans="3:6" ht="12.75">
      <c r="C78" s="7"/>
      <c r="D78" s="17" t="str">
        <f>LEFT(Input_Inflation!D35,9)</f>
        <v>Real 2015</v>
      </c>
      <c r="E78" s="7"/>
    </row>
    <row r="79" spans="3:6" ht="12.75">
      <c r="C79" s="7"/>
      <c r="D79" s="17" t="str">
        <f>LEFT(Input_Inflation!D36,9)</f>
        <v>Real 2016</v>
      </c>
      <c r="E79" s="7"/>
    </row>
    <row r="80" spans="3:6" s="7" customFormat="1" ht="12.75">
      <c r="D80" s="17" t="str">
        <f>LEFT(Input_Inflation!D37,9)</f>
        <v>Real 2017</v>
      </c>
    </row>
    <row r="81" spans="3:5" s="7" customFormat="1" ht="12.75">
      <c r="D81" s="17" t="str">
        <f>LEFT(Input_Inflation!D38,9)</f>
        <v>Real 2018</v>
      </c>
    </row>
    <row r="82" spans="3:5" s="7" customFormat="1" ht="12.75">
      <c r="D82" s="17" t="str">
        <f>LEFT(Input_Inflation!D39,9)</f>
        <v>Real 2019</v>
      </c>
    </row>
    <row r="83" spans="3:5" s="7" customFormat="1" ht="12.75">
      <c r="D83" s="17" t="str">
        <f>LEFT(Input_Inflation!D40,9)</f>
        <v>Real 2020</v>
      </c>
    </row>
    <row r="84" spans="3:5" s="7" customFormat="1" ht="12.75">
      <c r="D84" s="17" t="str">
        <f>LEFT(Input_Inflation!D41,9)</f>
        <v>Real 2021</v>
      </c>
    </row>
    <row r="85" spans="3:5" s="7" customFormat="1" ht="12.75">
      <c r="D85" s="17" t="str">
        <f>LEFT(Input_Inflation!D42,9)</f>
        <v>Real 2022</v>
      </c>
    </row>
    <row r="86" spans="3:5" s="7" customFormat="1" ht="12.75">
      <c r="D86" s="17" t="str">
        <f>LEFT(Input_Inflation!D43,9)</f>
        <v>Real 2023</v>
      </c>
    </row>
    <row r="87" spans="3:5" ht="12.75">
      <c r="D87" s="17" t="str">
        <f>LEFT(Input_Inflation!D44,9)</f>
        <v>Real 2024</v>
      </c>
    </row>
    <row r="89" spans="3:5" s="13" customFormat="1" ht="15">
      <c r="C89" s="13" t="s">
        <v>117</v>
      </c>
    </row>
    <row r="91" spans="3:5" ht="12.75">
      <c r="C91" s="8" t="s">
        <v>89</v>
      </c>
      <c r="D91" s="7"/>
      <c r="E91" s="20" t="s">
        <v>1</v>
      </c>
    </row>
    <row r="92" spans="3:5" ht="12.75">
      <c r="C92" s="7"/>
      <c r="D92" s="22" t="s">
        <v>95</v>
      </c>
      <c r="E92" s="22" t="s">
        <v>96</v>
      </c>
    </row>
    <row r="93" spans="3:5" s="7" customFormat="1" ht="12.75">
      <c r="D93" s="17" t="s">
        <v>90</v>
      </c>
      <c r="E93" s="17" t="s">
        <v>97</v>
      </c>
    </row>
    <row r="94" spans="3:5" s="7" customFormat="1" ht="12.75">
      <c r="D94" s="17" t="s">
        <v>91</v>
      </c>
      <c r="E94" s="17" t="s">
        <v>98</v>
      </c>
    </row>
    <row r="95" spans="3:5" s="7" customFormat="1" ht="12.75">
      <c r="D95" s="17" t="s">
        <v>92</v>
      </c>
      <c r="E95" s="17" t="s">
        <v>99</v>
      </c>
    </row>
    <row r="96" spans="3:5" s="7" customFormat="1" ht="12.75">
      <c r="D96" s="17" t="s">
        <v>93</v>
      </c>
      <c r="E96" s="17" t="s">
        <v>100</v>
      </c>
    </row>
    <row r="97" spans="3:5" s="7" customFormat="1" ht="12.75">
      <c r="D97" s="17" t="s">
        <v>94</v>
      </c>
      <c r="E97" s="17" t="s">
        <v>102</v>
      </c>
    </row>
    <row r="98" spans="3:5" s="7" customFormat="1"/>
    <row r="99" spans="3:5" s="7" customFormat="1" ht="12.75">
      <c r="C99" s="8" t="s">
        <v>106</v>
      </c>
      <c r="E99" s="20" t="s">
        <v>1</v>
      </c>
    </row>
    <row r="100" spans="3:5" s="7" customFormat="1" ht="12.75">
      <c r="E100" s="22" t="s">
        <v>110</v>
      </c>
    </row>
    <row r="101" spans="3:5" s="7" customFormat="1" ht="12.75">
      <c r="D101" s="17" t="s">
        <v>107</v>
      </c>
    </row>
    <row r="102" spans="3:5" s="7" customFormat="1" ht="12.75">
      <c r="D102" s="17" t="s">
        <v>108</v>
      </c>
    </row>
    <row r="103" spans="3:5" s="7" customFormat="1" ht="12.75">
      <c r="D103" s="17" t="s">
        <v>109</v>
      </c>
    </row>
    <row r="104" spans="3:5" s="7" customFormat="1" ht="12.75">
      <c r="D104" s="17" t="s">
        <v>101</v>
      </c>
    </row>
    <row r="105" spans="3:5" s="7" customFormat="1"/>
    <row r="106" spans="3:5" s="7" customFormat="1" ht="12.75">
      <c r="C106" s="8" t="s">
        <v>135</v>
      </c>
      <c r="E106" s="20" t="s">
        <v>1</v>
      </c>
    </row>
    <row r="107" spans="3:5" s="7" customFormat="1" ht="12.75">
      <c r="E107" s="22" t="s">
        <v>138</v>
      </c>
    </row>
    <row r="108" spans="3:5" s="7" customFormat="1" ht="12.75">
      <c r="D108" s="17" t="s">
        <v>137</v>
      </c>
    </row>
    <row r="109" spans="3:5" s="7" customFormat="1" ht="12.75">
      <c r="D109" s="17" t="s">
        <v>136</v>
      </c>
    </row>
    <row r="110" spans="3:5" s="7" customFormat="1" ht="12.75">
      <c r="D110" s="17" t="s">
        <v>139</v>
      </c>
    </row>
    <row r="111" spans="3:5" s="7" customFormat="1" ht="12.75">
      <c r="D111" s="17" t="s">
        <v>140</v>
      </c>
    </row>
    <row r="112" spans="3:5" s="7" customFormat="1"/>
    <row r="113" spans="2:5" s="7" customFormat="1" ht="12.75">
      <c r="C113" s="8" t="s">
        <v>143</v>
      </c>
      <c r="E113" s="20" t="s">
        <v>1</v>
      </c>
    </row>
    <row r="114" spans="2:5" s="7" customFormat="1" ht="12.75">
      <c r="E114" s="22" t="s">
        <v>144</v>
      </c>
    </row>
    <row r="115" spans="2:5" s="7" customFormat="1" ht="12.75">
      <c r="D115" s="17" t="s">
        <v>145</v>
      </c>
    </row>
    <row r="116" spans="2:5" s="7" customFormat="1" ht="12.75">
      <c r="D116" s="17" t="s">
        <v>146</v>
      </c>
    </row>
    <row r="117" spans="2:5" s="7" customFormat="1" ht="12.75">
      <c r="D117" s="17" t="s">
        <v>147</v>
      </c>
    </row>
    <row r="118" spans="2:5" s="7" customFormat="1" ht="12.75">
      <c r="D118" s="17" t="s">
        <v>106</v>
      </c>
    </row>
    <row r="119" spans="2:5" s="7" customFormat="1" ht="12.75">
      <c r="D119" s="17" t="s">
        <v>137</v>
      </c>
    </row>
    <row r="120" spans="2:5" s="7" customFormat="1" ht="12.75">
      <c r="D120" s="17" t="s">
        <v>136</v>
      </c>
    </row>
    <row r="121" spans="2:5" s="7" customFormat="1" ht="12.75">
      <c r="D121" s="17" t="s">
        <v>102</v>
      </c>
    </row>
    <row r="122" spans="2:5" s="7" customFormat="1" ht="12.75">
      <c r="D122" s="17" t="s">
        <v>103</v>
      </c>
    </row>
    <row r="123" spans="2:5" s="7" customFormat="1" ht="12.75">
      <c r="D123" s="17" t="s">
        <v>104</v>
      </c>
    </row>
    <row r="124" spans="2:5" s="7" customFormat="1" ht="12.75">
      <c r="D124" s="17" t="s">
        <v>105</v>
      </c>
    </row>
    <row r="125" spans="2:5" s="7" customFormat="1" ht="12.75">
      <c r="D125" s="75"/>
    </row>
    <row r="126" spans="2:5" s="4" customFormat="1" ht="15.75">
      <c r="B126" s="4" t="s">
        <v>32</v>
      </c>
    </row>
  </sheetData>
  <conditionalFormatting sqref="B2">
    <cfRule type="cellIs" dxfId="0" priority="1" operator="notEqual">
      <formula>"No Errors Found"</formula>
    </cfRule>
  </conditionalFormatting>
  <hyperlinks>
    <hyperlink ref="B3:E3" location="TOC!A1" display="TOC!A1" xr:uid="{00000000-0004-0000-2B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A1:Y57"/>
  <sheetViews>
    <sheetView showGridLines="0" zoomScaleNormal="100" workbookViewId="0">
      <pane xSplit="1" ySplit="10" topLeftCell="B11" activePane="bottomRight" state="frozen"/>
      <selection activeCell="F202" sqref="F202"/>
      <selection pane="topRight" activeCell="F202" sqref="F202"/>
      <selection pane="bottomLeft" activeCell="F202" sqref="F202"/>
      <selection pane="bottomRight" activeCell="R39" sqref="R39"/>
    </sheetView>
  </sheetViews>
  <sheetFormatPr defaultColWidth="9.1640625" defaultRowHeight="11.25" outlineLevelRow="1"/>
  <cols>
    <col min="1" max="1" width="3.1640625" style="7" customWidth="1"/>
    <col min="2" max="2" width="2.83203125" style="7" customWidth="1"/>
    <col min="3" max="3" width="5" style="7" customWidth="1"/>
    <col min="4" max="4" width="25.83203125" style="7" customWidth="1"/>
    <col min="5" max="5" width="11.83203125" style="7" customWidth="1"/>
    <col min="6" max="6" width="9.1640625" style="7" customWidth="1"/>
    <col min="7" max="7" width="12" style="7" customWidth="1"/>
    <col min="8" max="8" width="10" style="7" customWidth="1"/>
    <col min="9" max="14" width="10.83203125" style="7" customWidth="1"/>
    <col min="15" max="25" width="12.83203125" style="7" customWidth="1"/>
    <col min="26" max="28" width="4.1640625" style="7" customWidth="1"/>
    <col min="29" max="30" width="10.83203125" style="7" customWidth="1"/>
    <col min="31" max="16384" width="9.1640625" style="7"/>
  </cols>
  <sheetData>
    <row r="1" spans="1:25" ht="19.5">
      <c r="A1" s="65">
        <f>IF(SUM($A11:$A57)&gt;0,1,0)</f>
        <v>0</v>
      </c>
      <c r="B1" s="5" t="s">
        <v>142</v>
      </c>
    </row>
    <row r="2" spans="1:25">
      <c r="B2" s="18" t="str">
        <f>Title_Msg</f>
        <v>No Errors Found</v>
      </c>
    </row>
    <row r="3" spans="1:25">
      <c r="B3" s="55" t="str">
        <f>TOC!B1</f>
        <v>Table of Contents</v>
      </c>
      <c r="C3" s="49"/>
      <c r="D3" s="49"/>
      <c r="E3" s="49"/>
    </row>
    <row r="4" spans="1:25" ht="12.75">
      <c r="B4" s="46" t="str">
        <f>Model_Name</f>
        <v>Power and Water Corporation (PWC) - Revised Regulatory Proposal Tables and Charts</v>
      </c>
    </row>
    <row r="5" spans="1:25" ht="12.75" hidden="1" outlineLevel="1">
      <c r="B5" s="15" t="str">
        <f>Lookup!B15</f>
        <v>Period Start Date</v>
      </c>
      <c r="O5" s="60"/>
      <c r="P5" s="60">
        <f>Lookup!P15</f>
        <v>41821</v>
      </c>
      <c r="Q5" s="60">
        <f>Lookup!Q15</f>
        <v>42186</v>
      </c>
      <c r="R5" s="60">
        <f>Lookup!R15</f>
        <v>42552</v>
      </c>
      <c r="S5" s="60">
        <f>Lookup!S15</f>
        <v>42917</v>
      </c>
      <c r="T5" s="60">
        <f>Lookup!T15</f>
        <v>43282</v>
      </c>
      <c r="U5" s="60">
        <f>Lookup!U15</f>
        <v>43647</v>
      </c>
      <c r="V5" s="60">
        <f>Lookup!V15</f>
        <v>44013</v>
      </c>
      <c r="W5" s="60">
        <f>Lookup!W15</f>
        <v>44378</v>
      </c>
      <c r="X5" s="60">
        <f>Lookup!X15</f>
        <v>44743</v>
      </c>
      <c r="Y5" s="60">
        <f>Lookup!Y15</f>
        <v>45108</v>
      </c>
    </row>
    <row r="6" spans="1:25" ht="12.75" hidden="1" outlineLevel="1">
      <c r="B6" s="15" t="str">
        <f>Lookup!B16</f>
        <v>Period End Date</v>
      </c>
      <c r="O6" s="60"/>
      <c r="P6" s="60">
        <f>Lookup!P16</f>
        <v>42185</v>
      </c>
      <c r="Q6" s="60">
        <f>Lookup!Q16</f>
        <v>42551</v>
      </c>
      <c r="R6" s="60">
        <f>Lookup!R16</f>
        <v>42916</v>
      </c>
      <c r="S6" s="60">
        <f>Lookup!S16</f>
        <v>43281</v>
      </c>
      <c r="T6" s="60">
        <f>Lookup!T16</f>
        <v>43646</v>
      </c>
      <c r="U6" s="60">
        <f>Lookup!U16</f>
        <v>44012</v>
      </c>
      <c r="V6" s="60">
        <f>Lookup!V16</f>
        <v>44377</v>
      </c>
      <c r="W6" s="60">
        <f>Lookup!W16</f>
        <v>44742</v>
      </c>
      <c r="X6" s="60">
        <f>Lookup!X16</f>
        <v>45107</v>
      </c>
      <c r="Y6" s="60">
        <f>Lookup!Y16</f>
        <v>45473</v>
      </c>
    </row>
    <row r="7" spans="1:25" ht="12.75" hidden="1" outlineLevel="1">
      <c r="B7" s="15" t="str">
        <f>Lookup!B17</f>
        <v>Period Counter</v>
      </c>
      <c r="O7" s="61"/>
      <c r="P7" s="61">
        <f>Lookup!P17</f>
        <v>1</v>
      </c>
      <c r="Q7" s="61">
        <f>Lookup!Q17</f>
        <v>2</v>
      </c>
      <c r="R7" s="61">
        <f>Lookup!R17</f>
        <v>3</v>
      </c>
      <c r="S7" s="61">
        <f>Lookup!S17</f>
        <v>4</v>
      </c>
      <c r="T7" s="61">
        <f>Lookup!T17</f>
        <v>5</v>
      </c>
      <c r="U7" s="61">
        <f>Lookup!U17</f>
        <v>6</v>
      </c>
      <c r="V7" s="61">
        <f>Lookup!V17</f>
        <v>7</v>
      </c>
      <c r="W7" s="61">
        <f>Lookup!W17</f>
        <v>8</v>
      </c>
      <c r="X7" s="61">
        <f>Lookup!X17</f>
        <v>9</v>
      </c>
      <c r="Y7" s="61">
        <f>Lookup!Y17</f>
        <v>10</v>
      </c>
    </row>
    <row r="8" spans="1:25" ht="12.75" hidden="1" outlineLevel="1">
      <c r="B8" s="15" t="str">
        <f>Lookup!B18</f>
        <v>Year</v>
      </c>
      <c r="O8" s="62"/>
      <c r="P8" s="62">
        <f>Lookup!P18</f>
        <v>2015</v>
      </c>
      <c r="Q8" s="62">
        <f>Lookup!Q18</f>
        <v>2016</v>
      </c>
      <c r="R8" s="62">
        <f>Lookup!R18</f>
        <v>2017</v>
      </c>
      <c r="S8" s="62">
        <f>Lookup!S18</f>
        <v>2018</v>
      </c>
      <c r="T8" s="62">
        <f>Lookup!T18</f>
        <v>2019</v>
      </c>
      <c r="U8" s="62">
        <f>Lookup!U18</f>
        <v>2020</v>
      </c>
      <c r="V8" s="62">
        <f>Lookup!V18</f>
        <v>2021</v>
      </c>
      <c r="W8" s="62">
        <f>Lookup!W18</f>
        <v>2022</v>
      </c>
      <c r="X8" s="62">
        <f>Lookup!X18</f>
        <v>2023</v>
      </c>
      <c r="Y8" s="62">
        <f>Lookup!Y18</f>
        <v>2024</v>
      </c>
    </row>
    <row r="9" spans="1:25" ht="12.75" hidden="1" outlineLevel="1">
      <c r="B9" s="15" t="str">
        <f>Lookup!B19</f>
        <v>Period Type</v>
      </c>
      <c r="O9" s="62"/>
      <c r="P9" s="62" t="str">
        <f>Lookup!P19</f>
        <v>Actual</v>
      </c>
      <c r="Q9" s="62" t="str">
        <f>Lookup!Q19</f>
        <v>Actual</v>
      </c>
      <c r="R9" s="62" t="str">
        <f>Lookup!R19</f>
        <v>Actual</v>
      </c>
      <c r="S9" s="62" t="str">
        <f>Lookup!S19</f>
        <v>Base Year</v>
      </c>
      <c r="T9" s="62" t="str">
        <f>Lookup!T19</f>
        <v>Forecast</v>
      </c>
      <c r="U9" s="62" t="str">
        <f>Lookup!U19</f>
        <v>Forecast</v>
      </c>
      <c r="V9" s="62" t="str">
        <f>Lookup!V19</f>
        <v>Forecast</v>
      </c>
      <c r="W9" s="62" t="str">
        <f>Lookup!W19</f>
        <v>Forecast</v>
      </c>
      <c r="X9" s="62" t="str">
        <f>Lookup!X19</f>
        <v>Forecast</v>
      </c>
      <c r="Y9" s="62" t="str">
        <f>Lookup!Y19</f>
        <v>Forecast</v>
      </c>
    </row>
    <row r="10" spans="1:25" ht="12.75" collapsed="1">
      <c r="B10" s="10" t="str">
        <f>Lookup!B20</f>
        <v>Regulatory Year</v>
      </c>
      <c r="E10" s="59" t="str">
        <f>Lookup!E20</f>
        <v>Source</v>
      </c>
      <c r="F10" s="59" t="str">
        <f>Lookup!F20</f>
        <v>Unit</v>
      </c>
      <c r="G10" s="59" t="str">
        <f>Lookup!G20</f>
        <v>Basis</v>
      </c>
      <c r="H10" s="59" t="str">
        <f>Lookup!H20</f>
        <v>Timing</v>
      </c>
      <c r="I10" s="66"/>
      <c r="J10" s="59" t="s">
        <v>165</v>
      </c>
      <c r="K10" s="59" t="s">
        <v>163</v>
      </c>
      <c r="L10" s="59" t="s">
        <v>162</v>
      </c>
      <c r="M10" s="59" t="s">
        <v>161</v>
      </c>
      <c r="N10" s="59" t="s">
        <v>160</v>
      </c>
      <c r="O10" s="59" t="str">
        <f>Lookup!O20</f>
        <v>RY14</v>
      </c>
      <c r="P10" s="59" t="str">
        <f>Lookup!P20</f>
        <v>RY15</v>
      </c>
      <c r="Q10" s="59" t="str">
        <f>Lookup!Q20</f>
        <v>RY16</v>
      </c>
      <c r="R10" s="59" t="str">
        <f>Lookup!R20</f>
        <v>RY17</v>
      </c>
      <c r="S10" s="59" t="str">
        <f>Lookup!S20</f>
        <v>RY18</v>
      </c>
      <c r="T10" s="59" t="str">
        <f>Lookup!T20</f>
        <v>RY19</v>
      </c>
      <c r="U10" s="59" t="str">
        <f>Lookup!U20</f>
        <v>RY20</v>
      </c>
      <c r="V10" s="59" t="str">
        <f>Lookup!V20</f>
        <v>RY21</v>
      </c>
      <c r="W10" s="59" t="str">
        <f>Lookup!W20</f>
        <v>RY22</v>
      </c>
      <c r="X10" s="59" t="str">
        <f>Lookup!X20</f>
        <v>RY23</v>
      </c>
      <c r="Y10" s="59" t="str">
        <f>Lookup!Y20</f>
        <v>RY24</v>
      </c>
    </row>
    <row r="11" spans="1:25">
      <c r="K11" s="7" t="s">
        <v>164</v>
      </c>
    </row>
    <row r="12" spans="1:25" s="107" customFormat="1" ht="12.75">
      <c r="B12" s="107" t="s">
        <v>121</v>
      </c>
    </row>
    <row r="13" spans="1:25" s="6" customFormat="1" ht="4.5" customHeight="1"/>
    <row r="14" spans="1:25" s="108" customFormat="1" ht="15">
      <c r="C14" s="108" t="s">
        <v>14</v>
      </c>
    </row>
    <row r="16" spans="1:25" ht="12.75">
      <c r="D16" s="68" t="s">
        <v>111</v>
      </c>
      <c r="E16" s="67" t="str">
        <f>Lookup!E$20</f>
        <v>Source</v>
      </c>
      <c r="F16" s="67" t="str">
        <f>Lookup!F$20</f>
        <v>Unit</v>
      </c>
      <c r="G16" s="67" t="str">
        <f>Lookup!G$20</f>
        <v>Basis</v>
      </c>
      <c r="H16" s="67" t="str">
        <f>Lookup!H$20</f>
        <v>Timing</v>
      </c>
      <c r="I16" s="67"/>
      <c r="J16" s="67" t="str">
        <f t="shared" ref="J16:N16" si="0">J$10</f>
        <v>RY09</v>
      </c>
      <c r="K16" s="67" t="str">
        <f t="shared" si="0"/>
        <v>RY10</v>
      </c>
      <c r="L16" s="67" t="str">
        <f t="shared" si="0"/>
        <v>RY11</v>
      </c>
      <c r="M16" s="67" t="str">
        <f t="shared" si="0"/>
        <v>RY12</v>
      </c>
      <c r="N16" s="67" t="str">
        <f t="shared" si="0"/>
        <v>RY13</v>
      </c>
      <c r="O16" s="67" t="str">
        <f>O$10</f>
        <v>RY14</v>
      </c>
      <c r="P16" s="67" t="str">
        <f>P$10</f>
        <v>RY15</v>
      </c>
      <c r="Q16" s="67" t="str">
        <f t="shared" ref="Q16:Y16" si="1">Q$10</f>
        <v>RY16</v>
      </c>
      <c r="R16" s="67" t="str">
        <f t="shared" si="1"/>
        <v>RY17</v>
      </c>
      <c r="S16" s="67" t="str">
        <f t="shared" si="1"/>
        <v>RY18</v>
      </c>
      <c r="T16" s="79" t="str">
        <f t="shared" si="1"/>
        <v>RY19</v>
      </c>
      <c r="U16" s="67" t="str">
        <f t="shared" si="1"/>
        <v>RY20</v>
      </c>
      <c r="V16" s="67" t="str">
        <f t="shared" si="1"/>
        <v>RY21</v>
      </c>
      <c r="W16" s="67" t="str">
        <f t="shared" si="1"/>
        <v>RY22</v>
      </c>
      <c r="X16" s="67" t="str">
        <f t="shared" si="1"/>
        <v>RY23</v>
      </c>
      <c r="Y16" s="67" t="str">
        <f t="shared" si="1"/>
        <v>RY24</v>
      </c>
    </row>
    <row r="17" spans="3:25">
      <c r="O17" s="80"/>
      <c r="P17" s="80"/>
      <c r="Q17" s="80"/>
      <c r="R17" s="80"/>
      <c r="S17" s="80"/>
      <c r="T17" s="77"/>
    </row>
    <row r="18" spans="3:25" ht="12.75">
      <c r="D18" s="12" t="s">
        <v>365</v>
      </c>
      <c r="E18" s="69" t="s">
        <v>155</v>
      </c>
      <c r="F18" s="62" t="str">
        <f>Percent</f>
        <v>Percent</v>
      </c>
      <c r="G18" s="62" t="str">
        <f>NA</f>
        <v>N/A</v>
      </c>
      <c r="H18" s="62" t="str">
        <f>NA</f>
        <v>N/A</v>
      </c>
      <c r="J18" s="90">
        <v>1.4192139737991383E-2</v>
      </c>
      <c r="K18" s="90">
        <v>3.1216361679224924E-2</v>
      </c>
      <c r="L18" s="90">
        <v>3.5490605427975108E-2</v>
      </c>
      <c r="M18" s="90">
        <v>1.2096774193548487E-2</v>
      </c>
      <c r="N18" s="90">
        <v>2.3904382470119501E-2</v>
      </c>
      <c r="O18" s="90">
        <v>3.0155642023346418E-2</v>
      </c>
      <c r="P18" s="81">
        <f>[1]Input_Data!J18</f>
        <v>1.5108593012275628E-2</v>
      </c>
      <c r="Q18" s="81">
        <f>[1]Input_Data!K18</f>
        <v>1.0232558139534831E-2</v>
      </c>
      <c r="R18" s="81">
        <f>[1]Input_Data!L18</f>
        <v>1.9337016574585641E-2</v>
      </c>
      <c r="S18" s="81">
        <f>[1]Input_Data!M18</f>
        <v>2.0776874435411097E-2</v>
      </c>
      <c r="T18" s="82">
        <f>[1]Input_Data!N19</f>
        <v>0.02</v>
      </c>
      <c r="U18" s="78">
        <f>[1]Output_PTRM!$O$18</f>
        <v>2.4248746575396662E-2</v>
      </c>
      <c r="V18" s="76">
        <f t="shared" ref="V18:Y18" si="2">U18</f>
        <v>2.4248746575396662E-2</v>
      </c>
      <c r="W18" s="76">
        <f t="shared" si="2"/>
        <v>2.4248746575396662E-2</v>
      </c>
      <c r="X18" s="76">
        <f t="shared" si="2"/>
        <v>2.4248746575396662E-2</v>
      </c>
      <c r="Y18" s="76">
        <f t="shared" si="2"/>
        <v>2.4248746575396662E-2</v>
      </c>
    </row>
    <row r="19" spans="3:25" ht="12.75">
      <c r="D19" s="12" t="s">
        <v>368</v>
      </c>
      <c r="E19" s="69" t="s">
        <v>134</v>
      </c>
      <c r="F19" s="62" t="str">
        <f>Percent</f>
        <v>Percent</v>
      </c>
      <c r="G19" s="62" t="str">
        <f>NA</f>
        <v>N/A</v>
      </c>
      <c r="H19" s="62" t="str">
        <f>NA</f>
        <v>N/A</v>
      </c>
      <c r="J19" s="90" t="str">
        <f t="shared" ref="J19:O19" si="3">NA</f>
        <v>N/A</v>
      </c>
      <c r="K19" s="90" t="str">
        <f t="shared" si="3"/>
        <v>N/A</v>
      </c>
      <c r="L19" s="90" t="str">
        <f t="shared" si="3"/>
        <v>N/A</v>
      </c>
      <c r="M19" s="90" t="str">
        <f t="shared" si="3"/>
        <v>N/A</v>
      </c>
      <c r="N19" s="90" t="str">
        <f t="shared" si="3"/>
        <v>N/A</v>
      </c>
      <c r="O19" s="90" t="str">
        <f t="shared" si="3"/>
        <v>N/A</v>
      </c>
      <c r="P19" s="81">
        <v>2.5899999999999999E-2</v>
      </c>
      <c r="Q19" s="81">
        <v>1.72E-2</v>
      </c>
      <c r="R19" s="81">
        <v>1.6899999999999998E-2</v>
      </c>
      <c r="S19" s="81">
        <v>1.4800000000000001E-2</v>
      </c>
      <c r="T19" s="82">
        <v>0.02</v>
      </c>
      <c r="U19" s="135">
        <f>U18</f>
        <v>2.4248746575396662E-2</v>
      </c>
      <c r="V19" s="76">
        <f t="shared" ref="V19:Y19" si="4">V18</f>
        <v>2.4248746575396662E-2</v>
      </c>
      <c r="W19" s="76">
        <f t="shared" si="4"/>
        <v>2.4248746575396662E-2</v>
      </c>
      <c r="X19" s="76">
        <f t="shared" si="4"/>
        <v>2.4248746575396662E-2</v>
      </c>
      <c r="Y19" s="76">
        <f t="shared" si="4"/>
        <v>2.4248746575396662E-2</v>
      </c>
    </row>
    <row r="20" spans="3:25">
      <c r="Q20" s="136"/>
      <c r="R20" s="136"/>
      <c r="S20" s="136"/>
      <c r="T20" s="136"/>
    </row>
    <row r="21" spans="3:25" ht="12.75">
      <c r="C21" s="72" t="s">
        <v>123</v>
      </c>
    </row>
    <row r="23" spans="3:25" ht="12.75">
      <c r="D23" s="12" t="s">
        <v>122</v>
      </c>
      <c r="E23" s="69" t="s">
        <v>134</v>
      </c>
      <c r="F23" s="62" t="str">
        <f>Factor</f>
        <v>Factor</v>
      </c>
      <c r="G23" s="62" t="str">
        <f>NA</f>
        <v>N/A</v>
      </c>
      <c r="H23" s="62" t="str">
        <f>NA</f>
        <v>N/A</v>
      </c>
      <c r="I23" s="63">
        <v>0.5</v>
      </c>
      <c r="J23" s="72" t="s">
        <v>141</v>
      </c>
    </row>
    <row r="25" spans="3:25" s="108" customFormat="1" ht="15">
      <c r="C25" s="108" t="s">
        <v>366</v>
      </c>
    </row>
    <row r="26" spans="3:25" s="6" customFormat="1" ht="11.25" customHeight="1"/>
    <row r="27" spans="3:25" ht="12.75">
      <c r="D27" s="68" t="s">
        <v>111</v>
      </c>
      <c r="E27" s="67" t="str">
        <f>Lookup!E$20</f>
        <v>Source</v>
      </c>
      <c r="F27" s="67" t="str">
        <f>Lookup!F$20</f>
        <v>Unit</v>
      </c>
      <c r="G27" s="67" t="str">
        <f>Lookup!G$20</f>
        <v>Basis</v>
      </c>
      <c r="H27" s="67" t="str">
        <f>Lookup!H$20</f>
        <v>Timing</v>
      </c>
      <c r="I27" s="67"/>
      <c r="J27" s="67" t="str">
        <f t="shared" ref="J27:N27" si="5">J$10</f>
        <v>RY09</v>
      </c>
      <c r="K27" s="67" t="str">
        <f t="shared" si="5"/>
        <v>RY10</v>
      </c>
      <c r="L27" s="67" t="str">
        <f t="shared" si="5"/>
        <v>RY11</v>
      </c>
      <c r="M27" s="67" t="str">
        <f t="shared" si="5"/>
        <v>RY12</v>
      </c>
      <c r="N27" s="67" t="str">
        <f t="shared" si="5"/>
        <v>RY13</v>
      </c>
      <c r="O27" s="67" t="str">
        <f>O$10</f>
        <v>RY14</v>
      </c>
      <c r="P27" s="67" t="str">
        <f>P$10</f>
        <v>RY15</v>
      </c>
      <c r="Q27" s="67" t="str">
        <f t="shared" ref="Q27:Y27" si="6">Q$10</f>
        <v>RY16</v>
      </c>
      <c r="R27" s="67" t="str">
        <f t="shared" si="6"/>
        <v>RY17</v>
      </c>
      <c r="S27" s="67" t="str">
        <f t="shared" si="6"/>
        <v>RY18</v>
      </c>
      <c r="T27" s="79" t="str">
        <f t="shared" si="6"/>
        <v>RY19</v>
      </c>
      <c r="U27" s="67" t="str">
        <f t="shared" si="6"/>
        <v>RY20</v>
      </c>
      <c r="V27" s="67" t="str">
        <f t="shared" si="6"/>
        <v>RY21</v>
      </c>
      <c r="W27" s="67" t="str">
        <f t="shared" si="6"/>
        <v>RY22</v>
      </c>
      <c r="X27" s="67" t="str">
        <f t="shared" si="6"/>
        <v>RY23</v>
      </c>
      <c r="Y27" s="67" t="str">
        <f t="shared" si="6"/>
        <v>RY24</v>
      </c>
    </row>
    <row r="28" spans="3:25" s="6" customFormat="1" ht="11.25" customHeight="1">
      <c r="O28" s="84"/>
      <c r="P28" s="84"/>
      <c r="Q28" s="84"/>
      <c r="R28" s="84"/>
      <c r="S28" s="84"/>
      <c r="T28" s="85"/>
    </row>
    <row r="29" spans="3:25" s="6" customFormat="1" ht="11.25" customHeight="1">
      <c r="D29" s="12" t="s">
        <v>166</v>
      </c>
      <c r="E29" s="69" t="s">
        <v>113</v>
      </c>
      <c r="F29" s="62" t="str">
        <f t="shared" ref="F29:F33" si="7">Factor</f>
        <v>Factor</v>
      </c>
      <c r="G29" s="62" t="str">
        <f t="shared" ref="G29:H33" si="8">NA</f>
        <v>N/A</v>
      </c>
      <c r="H29" s="62" t="str">
        <f t="shared" si="8"/>
        <v>N/A</v>
      </c>
      <c r="J29" s="73">
        <f>1/(1+J$18)^($I$23)</f>
        <v>0.99297857910308851</v>
      </c>
      <c r="K29" s="86">
        <f t="shared" ref="K29" si="9">J29*(1+J$18)^(1-$I$23)*(1+K$18)^$I$23</f>
        <v>1.0154882380801979</v>
      </c>
      <c r="L29" s="86">
        <f t="shared" ref="L29" si="10">K29*(1+K$18)^(1-$I$23)*(1+L$18)^$I$23</f>
        <v>1.0493560641615745</v>
      </c>
      <c r="M29" s="86">
        <f t="shared" ref="M29" si="11">L29*(1+L$18)^(1-$I$23)*(1+M$18)^$I$23</f>
        <v>1.0742539975940548</v>
      </c>
      <c r="N29" s="86">
        <f t="shared" ref="N29" si="12">M29*(1+M$18)^(1-$I$23)*(1+N$18)^$I$23</f>
        <v>1.0935728002008975</v>
      </c>
      <c r="O29" s="86">
        <f t="shared" ref="O29" si="13">N29*(1+N$18)^(1-$I$23)*(1+O$18)^$I$23</f>
        <v>1.1231268850980847</v>
      </c>
      <c r="P29" s="86">
        <f t="shared" ref="P29" si="14">O29*(1+O$18)^(1-$I$23)*(1+P$18)^$I$23</f>
        <v>1.1485145413892139</v>
      </c>
      <c r="Q29" s="86">
        <f t="shared" ref="Q29" si="15">P29*(1+P$18)^(1-$I$23)*(1+Q$18)^$I$23</f>
        <v>1.1630635110444769</v>
      </c>
      <c r="R29" s="86">
        <f t="shared" ref="R29" si="16">Q29*(1+Q$18)^(1-$I$23)*(1+R$18)^$I$23</f>
        <v>1.1802472822923953</v>
      </c>
      <c r="S29" s="86">
        <f t="shared" ref="S29" si="17">R29*(1+R$18)^(1-$I$23)*(1+S$18)^$I$23</f>
        <v>1.2039191378700027</v>
      </c>
      <c r="T29" s="87">
        <f t="shared" ref="T29" si="18">S29*(1+S$18)^(1-$I$23)*(1+T$18)^$I$23</f>
        <v>1.2284650786167006</v>
      </c>
      <c r="U29" s="71">
        <f t="shared" ref="U29" si="19">T29*(1+T$18)^(1-$I$23)*(1+U$18)^$I$23</f>
        <v>1.255641386577409</v>
      </c>
      <c r="V29" s="86">
        <f t="shared" ref="V29" si="20">U29*(1+U$18)^(1-$I$23)*(1+V$18)^$I$23</f>
        <v>1.2860891163501043</v>
      </c>
      <c r="W29" s="86">
        <f t="shared" ref="W29" si="21">V29*(1+V$18)^(1-$I$23)*(1+W$18)^$I$23</f>
        <v>1.3172751654058537</v>
      </c>
      <c r="X29" s="86">
        <f t="shared" ref="X29" si="22">W29*(1+W$18)^(1-$I$23)*(1+X$18)^$I$23</f>
        <v>1.3492174370618437</v>
      </c>
      <c r="Y29" s="86">
        <f t="shared" ref="Y29" si="23">X29*(1+X$18)^(1-$I$23)*(1+Y$18)^$I$23</f>
        <v>1.3819342687682623</v>
      </c>
    </row>
    <row r="30" spans="3:25" s="6" customFormat="1" ht="11.25" customHeight="1">
      <c r="D30" s="12" t="s">
        <v>167</v>
      </c>
      <c r="E30" s="69" t="s">
        <v>113</v>
      </c>
      <c r="F30" s="62" t="str">
        <f t="shared" si="7"/>
        <v>Factor</v>
      </c>
      <c r="G30" s="62" t="str">
        <f t="shared" si="8"/>
        <v>N/A</v>
      </c>
      <c r="H30" s="62" t="str">
        <f t="shared" si="8"/>
        <v>N/A</v>
      </c>
      <c r="J30" s="86">
        <f>K30/((1+K$18)^(1-$I$23)*(1+J$18)^$I$23)</f>
        <v>0.9629197285874419</v>
      </c>
      <c r="K30" s="73">
        <f>1/(1+K$18)^($I$23)</f>
        <v>0.98474798870198754</v>
      </c>
      <c r="L30" s="86">
        <f t="shared" ref="L30" si="24">K30*(1+K$18)^(1-$I$23)*(1+L$18)^$I$23</f>
        <v>1.0175905883153475</v>
      </c>
      <c r="M30" s="86">
        <f t="shared" ref="M30" si="25">L30*(1+L$18)^(1-$I$23)*(1+M$18)^$I$23</f>
        <v>1.0417348264769071</v>
      </c>
      <c r="N30" s="86">
        <f t="shared" ref="N30" si="26">M30*(1+M$18)^(1-$I$23)*(1+N$18)^$I$23</f>
        <v>1.060468821906716</v>
      </c>
      <c r="O30" s="86">
        <f t="shared" ref="O30" si="27">N30*(1+N$18)^(1-$I$23)*(1+O$18)^$I$23</f>
        <v>1.0891282633153663</v>
      </c>
      <c r="P30" s="86">
        <f t="shared" ref="P30" si="28">O30*(1+O$18)^(1-$I$23)*(1+P$18)^$I$23</f>
        <v>1.1137473997396452</v>
      </c>
      <c r="Q30" s="86">
        <f t="shared" ref="Q30" si="29">P30*(1+P$18)^(1-$I$23)*(1+Q$18)^$I$23</f>
        <v>1.1278559517331099</v>
      </c>
      <c r="R30" s="86">
        <f t="shared" ref="R30" si="30">Q30*(1+Q$18)^(1-$I$23)*(1+R$18)^$I$23</f>
        <v>1.1445195461895985</v>
      </c>
      <c r="S30" s="86">
        <f t="shared" ref="S30" si="31">R30*(1+R$18)^(1-$I$23)*(1+S$18)^$I$23</f>
        <v>1.1674748215879256</v>
      </c>
      <c r="T30" s="87">
        <f t="shared" ref="T30" si="32">S30*(1+S$18)^(1-$I$23)*(1+T$18)^$I$23</f>
        <v>1.1912777223746505</v>
      </c>
      <c r="U30" s="71">
        <f t="shared" ref="U30" si="33">T30*(1+T$18)^(1-$I$23)*(1+U$18)^$I$23</f>
        <v>1.2176313654805984</v>
      </c>
      <c r="V30" s="86">
        <f t="shared" ref="V30" si="34">U30*(1+U$18)^(1-$I$23)*(1+V$18)^$I$23</f>
        <v>1.2471573998843914</v>
      </c>
      <c r="W30" s="86">
        <f t="shared" ref="W30" si="35">V30*(1+V$18)^(1-$I$23)*(1+W$18)^$I$23</f>
        <v>1.2773994036138185</v>
      </c>
      <c r="X30" s="86">
        <f t="shared" ref="X30" si="36">W30*(1+W$18)^(1-$I$23)*(1+X$18)^$I$23</f>
        <v>1.3083747380276129</v>
      </c>
      <c r="Y30" s="86">
        <f t="shared" ref="Y30" si="37">X30*(1+X$18)^(1-$I$23)*(1+Y$18)^$I$23</f>
        <v>1.3401011854756955</v>
      </c>
    </row>
    <row r="31" spans="3:25" s="6" customFormat="1" ht="11.25" customHeight="1">
      <c r="D31" s="12" t="s">
        <v>168</v>
      </c>
      <c r="E31" s="69" t="s">
        <v>113</v>
      </c>
      <c r="F31" s="62" t="str">
        <f t="shared" si="7"/>
        <v>Factor</v>
      </c>
      <c r="G31" s="62" t="str">
        <f t="shared" si="8"/>
        <v>N/A</v>
      </c>
      <c r="H31" s="62" t="str">
        <f t="shared" si="8"/>
        <v>N/A</v>
      </c>
      <c r="J31" s="86">
        <f>K31/((1+K$18)^(1-$I$23)*(1+J$18)^$I$23)</f>
        <v>0.92991643143827551</v>
      </c>
      <c r="K31" s="86">
        <f t="shared" ref="K31" si="38">L31/((1+L$18)^(1-$I$23)*(1+K$18)^$I$23)</f>
        <v>0.95099654554083057</v>
      </c>
      <c r="L31" s="73">
        <f>1/(1+L$18)^($I$23)</f>
        <v>0.98271349153841003</v>
      </c>
      <c r="M31" s="86">
        <f t="shared" ref="M31" si="39">L31*(1+L$18)^(1-$I$23)*(1+M$18)^$I$23</f>
        <v>1.006030205408142</v>
      </c>
      <c r="N31" s="86">
        <f t="shared" ref="N31" si="40">M31*(1+M$18)^(1-$I$23)*(1+N$18)^$I$23</f>
        <v>1.024122108252655</v>
      </c>
      <c r="O31" s="86">
        <f t="shared" ref="O31" si="41">N31*(1+N$18)^(1-$I$23)*(1+O$18)^$I$23</f>
        <v>1.0517992704194767</v>
      </c>
      <c r="P31" s="86">
        <f t="shared" ref="P31" si="42">O31*(1+O$18)^(1-$I$23)*(1+P$18)^$I$23</f>
        <v>1.0755746057969557</v>
      </c>
      <c r="Q31" s="86">
        <f t="shared" ref="Q31" si="43">P31*(1+P$18)^(1-$I$23)*(1+Q$18)^$I$23</f>
        <v>1.0891995985487093</v>
      </c>
      <c r="R31" s="86">
        <f t="shared" ref="R31" si="44">Q31*(1+Q$18)^(1-$I$23)*(1+R$18)^$I$23</f>
        <v>1.1052920617435842</v>
      </c>
      <c r="S31" s="86">
        <f t="shared" ref="S31" si="45">R31*(1+R$18)^(1-$I$23)*(1+S$18)^$I$23</f>
        <v>1.1274605635899524</v>
      </c>
      <c r="T31" s="87">
        <f t="shared" ref="T31" si="46">S31*(1+S$18)^(1-$I$23)*(1+T$18)^$I$23</f>
        <v>1.1504476391481</v>
      </c>
      <c r="U31" s="71">
        <f t="shared" ref="U31" si="47">T31*(1+T$18)^(1-$I$23)*(1+U$18)^$I$23</f>
        <v>1.1758980323895294</v>
      </c>
      <c r="V31" s="86">
        <f t="shared" ref="V31" si="48">U31*(1+U$18)^(1-$I$23)*(1+V$18)^$I$23</f>
        <v>1.2044120857754506</v>
      </c>
      <c r="W31" s="86">
        <f t="shared" ref="W31" si="49">V31*(1+V$18)^(1-$I$23)*(1+W$18)^$I$23</f>
        <v>1.2336175692157645</v>
      </c>
      <c r="X31" s="86">
        <f t="shared" ref="X31" si="50">W31*(1+W$18)^(1-$I$23)*(1+X$18)^$I$23</f>
        <v>1.2635312490226343</v>
      </c>
      <c r="Y31" s="86">
        <f t="shared" ref="Y31" si="51">X31*(1+X$18)^(1-$I$23)*(1+Y$18)^$I$23</f>
        <v>1.2941702980702783</v>
      </c>
    </row>
    <row r="32" spans="3:25" s="6" customFormat="1" ht="11.25" customHeight="1">
      <c r="D32" s="12" t="s">
        <v>169</v>
      </c>
      <c r="E32" s="69" t="s">
        <v>113</v>
      </c>
      <c r="F32" s="62" t="str">
        <f t="shared" si="7"/>
        <v>Factor</v>
      </c>
      <c r="G32" s="62" t="str">
        <f t="shared" si="8"/>
        <v>N/A</v>
      </c>
      <c r="H32" s="62" t="str">
        <f t="shared" si="8"/>
        <v>N/A</v>
      </c>
      <c r="J32" s="86">
        <f t="shared" ref="J32" si="52">K32/((1+K$18)^(1-$I$23)*(1+J$18)^$I$23)</f>
        <v>0.91880189241710097</v>
      </c>
      <c r="K32" s="86">
        <f t="shared" ref="K32" si="53">L32/((1+L$18)^(1-$I$23)*(1+K$18)^$I$23)</f>
        <v>0.93963005296464541</v>
      </c>
      <c r="L32" s="86">
        <f t="shared" ref="L32" si="54">M32/((1+M$18)^(1-$I$23)*(1+L$18)^$I$23)</f>
        <v>0.9709679119582697</v>
      </c>
      <c r="M32" s="73">
        <f>1/(1+M$18)^($I$23)</f>
        <v>0.99400594000485742</v>
      </c>
      <c r="N32" s="86">
        <f t="shared" ref="N32" si="55">M32*(1+M$18)^(1-$I$23)*(1+N$18)^$I$23</f>
        <v>1.0118816049667667</v>
      </c>
      <c r="O32" s="86">
        <f t="shared" ref="O32" si="56">N32*(1+N$18)^(1-$I$23)*(1+O$18)^$I$23</f>
        <v>1.0392279643985267</v>
      </c>
      <c r="P32" s="86">
        <f t="shared" ref="P32" si="57">O32*(1+O$18)^(1-$I$23)*(1+P$18)^$I$23</f>
        <v>1.0627191324208964</v>
      </c>
      <c r="Q32" s="86">
        <f t="shared" ref="Q32" si="58">P32*(1+P$18)^(1-$I$23)*(1+Q$18)^$I$23</f>
        <v>1.0761812766537047</v>
      </c>
      <c r="R32" s="86">
        <f t="shared" ref="R32" si="59">Q32*(1+Q$18)^(1-$I$23)*(1+R$18)^$I$23</f>
        <v>1.0920813996510315</v>
      </c>
      <c r="S32" s="86">
        <f t="shared" ref="S32" si="60">R32*(1+R$18)^(1-$I$23)*(1+S$18)^$I$23</f>
        <v>1.1139849393239372</v>
      </c>
      <c r="T32" s="87">
        <f t="shared" ref="T32" si="61">S32*(1+S$18)^(1-$I$23)*(1+T$18)^$I$23</f>
        <v>1.1366972689590789</v>
      </c>
      <c r="U32" s="71">
        <f t="shared" ref="U32" si="62">T32*(1+T$18)^(1-$I$23)*(1+U$18)^$I$23</f>
        <v>1.1618434742334791</v>
      </c>
      <c r="V32" s="86">
        <f t="shared" ref="V32" si="63">U32*(1+U$18)^(1-$I$23)*(1+V$18)^$I$23</f>
        <v>1.190016722200445</v>
      </c>
      <c r="W32" s="86">
        <f t="shared" ref="W32" si="64">V32*(1+V$18)^(1-$I$23)*(1+W$18)^$I$23</f>
        <v>1.2188731361175678</v>
      </c>
      <c r="X32" s="86">
        <f t="shared" ref="X32" si="65">W32*(1+W$18)^(1-$I$23)*(1+X$18)^$I$23</f>
        <v>1.2484292819028415</v>
      </c>
      <c r="Y32" s="86">
        <f t="shared" ref="Y32" si="66">X32*(1+X$18)^(1-$I$23)*(1+Y$18)^$I$23</f>
        <v>1.2787021271770078</v>
      </c>
    </row>
    <row r="33" spans="4:25" s="6" customFormat="1" ht="11.25" customHeight="1">
      <c r="D33" s="12" t="s">
        <v>170</v>
      </c>
      <c r="E33" s="69" t="s">
        <v>113</v>
      </c>
      <c r="F33" s="62" t="str">
        <f t="shared" si="7"/>
        <v>Factor</v>
      </c>
      <c r="G33" s="62" t="str">
        <f t="shared" si="8"/>
        <v>N/A</v>
      </c>
      <c r="H33" s="62" t="str">
        <f t="shared" si="8"/>
        <v>N/A</v>
      </c>
      <c r="J33" s="86">
        <f t="shared" ref="J33" si="67">K33/((1+K$18)^(1-$I$23)*(1+J$18)^$I$23)</f>
        <v>0.89735126457856929</v>
      </c>
      <c r="K33" s="86">
        <f t="shared" ref="K33" si="68">L33/((1+L$18)^(1-$I$23)*(1+K$18)^$I$23)</f>
        <v>0.91769316456858352</v>
      </c>
      <c r="L33" s="86">
        <f t="shared" ref="L33" si="69">M33/((1+M$18)^(1-$I$23)*(1+L$18)^$I$23)</f>
        <v>0.94829940039504157</v>
      </c>
      <c r="M33" s="86">
        <f t="shared" ref="M33" si="70">N33/((1+N$18)^(1-$I$23)*(1+M$18)^$I$23)</f>
        <v>0.97079957564676722</v>
      </c>
      <c r="N33" s="73">
        <f>1/(1+N$18)^($I$23)</f>
        <v>0.98825790990917661</v>
      </c>
      <c r="O33" s="86">
        <f t="shared" ref="O33" si="71">N33*(1+N$18)^(1-$I$23)*(1+O$18)^$I$23</f>
        <v>1.0149658329339695</v>
      </c>
      <c r="P33" s="86">
        <f t="shared" ref="P33" si="72">O33*(1+O$18)^(1-$I$23)*(1+P$18)^$I$23</f>
        <v>1.0379085690180736</v>
      </c>
      <c r="Q33" s="86">
        <f t="shared" ref="Q33" si="73">P33*(1+P$18)^(1-$I$23)*(1+Q$18)^$I$23</f>
        <v>1.0510564219458356</v>
      </c>
      <c r="R33" s="86">
        <f t="shared" ref="R33" si="74">Q33*(1+Q$18)^(1-$I$23)*(1+R$18)^$I$23</f>
        <v>1.0665853358459483</v>
      </c>
      <c r="S33" s="86">
        <f t="shared" ref="S33" si="75">R33*(1+R$18)^(1-$I$23)*(1+S$18)^$I$23</f>
        <v>1.0879775088338834</v>
      </c>
      <c r="T33" s="87">
        <f t="shared" ref="T33" si="76">S33*(1+S$18)^(1-$I$23)*(1+T$18)^$I$23</f>
        <v>1.1101595895281269</v>
      </c>
      <c r="U33" s="71">
        <f t="shared" ref="U33" si="77">T33*(1+T$18)^(1-$I$23)*(1+U$18)^$I$23</f>
        <v>1.1347187238622689</v>
      </c>
      <c r="V33" s="86">
        <f t="shared" ref="V33" si="78">U33*(1+U$18)^(1-$I$23)*(1+V$18)^$I$23</f>
        <v>1.1622342306315625</v>
      </c>
      <c r="W33" s="86">
        <f t="shared" ref="W33" si="79">V33*(1+V$18)^(1-$I$23)*(1+W$18)^$I$23</f>
        <v>1.1904169539513985</v>
      </c>
      <c r="X33" s="86">
        <f t="shared" ref="X33" si="80">W33*(1+W$18)^(1-$I$23)*(1+X$18)^$I$23</f>
        <v>1.2192830729868214</v>
      </c>
      <c r="Y33" s="86">
        <f t="shared" ref="Y33" si="81">X33*(1+X$18)^(1-$I$23)*(1+Y$18)^$I$23</f>
        <v>1.2488491592273496</v>
      </c>
    </row>
    <row r="34" spans="4:25" s="6" customFormat="1" ht="11.25" customHeight="1">
      <c r="D34" s="12" t="s">
        <v>154</v>
      </c>
      <c r="E34" s="69" t="s">
        <v>113</v>
      </c>
      <c r="F34" s="62" t="str">
        <f t="shared" ref="F34:F47" si="82">Factor</f>
        <v>Factor</v>
      </c>
      <c r="G34" s="62" t="str">
        <f t="shared" ref="G34:H47" si="83">NA</f>
        <v>N/A</v>
      </c>
      <c r="H34" s="62" t="str">
        <f t="shared" si="83"/>
        <v>N/A</v>
      </c>
      <c r="J34" s="86">
        <f t="shared" ref="J34" si="84">K34/((1+K$18)^(1-$I$23)*(1+J$18)^$I$23)</f>
        <v>0.87108319167778003</v>
      </c>
      <c r="K34" s="86">
        <f t="shared" ref="K34" si="85">L34/((1+L$18)^(1-$I$23)*(1+K$18)^$I$23)</f>
        <v>0.89082962528470611</v>
      </c>
      <c r="L34" s="86">
        <f t="shared" ref="L34" si="86">M34/((1+M$18)^(1-$I$23)*(1+L$18)^$I$23)</f>
        <v>0.92053992786223093</v>
      </c>
      <c r="M34" s="86">
        <f t="shared" ref="M34" si="87">N34/((1+N$18)^(1-$I$23)*(1+M$18)^$I$23)</f>
        <v>0.94238145775720172</v>
      </c>
      <c r="N34" s="86">
        <f t="shared" ref="N34:N44" si="88">O34/((1+O$18)^(1-$I$23)*(1+N$18)^$I$23)</f>
        <v>0.95932873596471524</v>
      </c>
      <c r="O34" s="73">
        <f>1/(1+O$18)^($I$23)</f>
        <v>0.98525484065733759</v>
      </c>
      <c r="P34" s="86">
        <f t="shared" ref="P34:Y34" si="89">O34*(1+O$18)^(1-$I$23)*(1+P$18)^$I$23</f>
        <v>1.0075259763461564</v>
      </c>
      <c r="Q34" s="86">
        <f t="shared" si="89"/>
        <v>1.0202889535036062</v>
      </c>
      <c r="R34" s="86">
        <f t="shared" si="89"/>
        <v>1.0353632910761426</v>
      </c>
      <c r="S34" s="86">
        <f t="shared" si="89"/>
        <v>1.0561292531456397</v>
      </c>
      <c r="T34" s="87">
        <f t="shared" si="89"/>
        <v>1.0776620000329695</v>
      </c>
      <c r="U34" s="71">
        <f t="shared" si="89"/>
        <v>1.1015022173091715</v>
      </c>
      <c r="V34" s="71">
        <f t="shared" si="89"/>
        <v>1.128212265428939</v>
      </c>
      <c r="W34" s="71">
        <f t="shared" si="89"/>
        <v>1.1555699987365795</v>
      </c>
      <c r="X34" s="71">
        <f t="shared" si="89"/>
        <v>1.1835911227860743</v>
      </c>
      <c r="Y34" s="71">
        <f t="shared" si="89"/>
        <v>1.2122917239714031</v>
      </c>
    </row>
    <row r="35" spans="4:25" s="6" customFormat="1" ht="11.25" customHeight="1">
      <c r="D35" s="12" t="s">
        <v>124</v>
      </c>
      <c r="E35" s="69" t="s">
        <v>113</v>
      </c>
      <c r="F35" s="62" t="str">
        <f t="shared" si="82"/>
        <v>Factor</v>
      </c>
      <c r="G35" s="62" t="str">
        <f t="shared" si="83"/>
        <v>N/A</v>
      </c>
      <c r="H35" s="62" t="str">
        <f t="shared" si="83"/>
        <v>N/A</v>
      </c>
      <c r="J35" s="86">
        <f t="shared" ref="J35:M44" si="90">K35/((1+K$18)^(1-$I$23)*(1+J$18)^$I$23)</f>
        <v>0.85811823254583175</v>
      </c>
      <c r="K35" s="86">
        <f t="shared" si="90"/>
        <v>0.8775707657455849</v>
      </c>
      <c r="L35" s="86">
        <f t="shared" si="90"/>
        <v>0.90683886847079309</v>
      </c>
      <c r="M35" s="86">
        <f t="shared" si="90"/>
        <v>0.92835531513011771</v>
      </c>
      <c r="N35" s="86">
        <f t="shared" si="88"/>
        <v>0.9450503547782636</v>
      </c>
      <c r="O35" s="86">
        <f t="shared" ref="O35:O44" si="91">P35/((1+P$18)^(1-$I$23)*(1+O$18)^$I$23)</f>
        <v>0.97059058256383302</v>
      </c>
      <c r="P35" s="73">
        <f>1/(1+P$18)^($I$23)</f>
        <v>0.99253024088426012</v>
      </c>
      <c r="Q35" s="86">
        <f>P35*(1+P$18)^(1-$I$23)*(1+Q$18)^$I$23</f>
        <v>1.0051032574514593</v>
      </c>
      <c r="R35" s="86">
        <f t="shared" ref="R35:Y35" si="92">Q35*(1+Q$18)^(1-$I$23)*(1+R$18)^$I$23</f>
        <v>1.019953232790358</v>
      </c>
      <c r="S35" s="86">
        <f t="shared" si="92"/>
        <v>1.0404101200755649</v>
      </c>
      <c r="T35" s="87">
        <f t="shared" si="92"/>
        <v>1.0616223795673623</v>
      </c>
      <c r="U35" s="71">
        <f t="shared" si="92"/>
        <v>1.0851077657027091</v>
      </c>
      <c r="V35" s="71">
        <f t="shared" si="92"/>
        <v>1.1114202689202288</v>
      </c>
      <c r="W35" s="71">
        <f t="shared" si="92"/>
        <v>1.1383708173600344</v>
      </c>
      <c r="X35" s="71">
        <f t="shared" si="92"/>
        <v>1.1659748828190251</v>
      </c>
      <c r="Y35" s="71">
        <f t="shared" si="92"/>
        <v>1.1942483122657814</v>
      </c>
    </row>
    <row r="36" spans="4:25" s="6" customFormat="1" ht="11.25" customHeight="1">
      <c r="D36" s="12" t="s">
        <v>125</v>
      </c>
      <c r="E36" s="69" t="s">
        <v>113</v>
      </c>
      <c r="F36" s="62" t="str">
        <f t="shared" si="82"/>
        <v>Factor</v>
      </c>
      <c r="G36" s="62" t="str">
        <f t="shared" si="83"/>
        <v>N/A</v>
      </c>
      <c r="H36" s="62" t="str">
        <f t="shared" si="83"/>
        <v>N/A</v>
      </c>
      <c r="J36" s="86">
        <f t="shared" si="90"/>
        <v>0.84942642724380202</v>
      </c>
      <c r="K36" s="86">
        <f t="shared" si="90"/>
        <v>0.86868192741851169</v>
      </c>
      <c r="L36" s="86">
        <f t="shared" si="90"/>
        <v>0.8976535760645511</v>
      </c>
      <c r="M36" s="86">
        <f t="shared" si="90"/>
        <v>0.91895208449804466</v>
      </c>
      <c r="N36" s="86">
        <f t="shared" si="88"/>
        <v>0.9354780215346532</v>
      </c>
      <c r="O36" s="86">
        <f t="shared" si="91"/>
        <v>0.96075955456364681</v>
      </c>
      <c r="P36" s="86">
        <f t="shared" ref="P36:P44" si="93">Q36/((1+Q$18)^(1-$I$23)*(1+P$18)^$I$23)</f>
        <v>0.9824769879839591</v>
      </c>
      <c r="Q36" s="73">
        <f>1/(1+Q$18)^($I$23)</f>
        <v>0.99492265355462151</v>
      </c>
      <c r="R36" s="86">
        <f t="shared" ref="R36:Y36" si="94">Q36*(1+Q$18)^(1-$I$23)*(1+R$18)^$I$23</f>
        <v>1.0096222147786693</v>
      </c>
      <c r="S36" s="86">
        <f t="shared" si="94"/>
        <v>1.029871896023234</v>
      </c>
      <c r="T36" s="87">
        <f t="shared" si="94"/>
        <v>1.050869298374691</v>
      </c>
      <c r="U36" s="71">
        <f t="shared" si="94"/>
        <v>1.0741168030666781</v>
      </c>
      <c r="V36" s="71">
        <f t="shared" si="94"/>
        <v>1.100162789216617</v>
      </c>
      <c r="W36" s="71">
        <f t="shared" si="94"/>
        <v>1.1268403578840123</v>
      </c>
      <c r="X36" s="71">
        <f t="shared" si="94"/>
        <v>1.1541648241532707</v>
      </c>
      <c r="Y36" s="71">
        <f t="shared" si="94"/>
        <v>1.1821518744804005</v>
      </c>
    </row>
    <row r="37" spans="4:25" s="6" customFormat="1" ht="11.25" customHeight="1">
      <c r="D37" s="12" t="s">
        <v>126</v>
      </c>
      <c r="E37" s="69" t="s">
        <v>113</v>
      </c>
      <c r="F37" s="62" t="str">
        <f t="shared" si="82"/>
        <v>Factor</v>
      </c>
      <c r="G37" s="62" t="str">
        <f t="shared" si="83"/>
        <v>N/A</v>
      </c>
      <c r="H37" s="62" t="str">
        <f t="shared" si="83"/>
        <v>N/A</v>
      </c>
      <c r="J37" s="86">
        <f t="shared" si="90"/>
        <v>0.83331264678118255</v>
      </c>
      <c r="K37" s="86">
        <f t="shared" si="90"/>
        <v>0.85220286646477306</v>
      </c>
      <c r="L37" s="86">
        <f t="shared" si="90"/>
        <v>0.88062491744002047</v>
      </c>
      <c r="M37" s="86">
        <f t="shared" si="90"/>
        <v>0.90151938912816321</v>
      </c>
      <c r="N37" s="86">
        <f t="shared" si="88"/>
        <v>0.91773182600418568</v>
      </c>
      <c r="O37" s="86">
        <f t="shared" si="91"/>
        <v>0.94253376355566454</v>
      </c>
      <c r="P37" s="86">
        <f t="shared" si="93"/>
        <v>0.96383921314415522</v>
      </c>
      <c r="Q37" s="86">
        <f t="shared" ref="Q37:Q44" si="95">R37/((1+R$18)^(1-$I$23)*(1+Q$18)^$I$23)</f>
        <v>0.97604878207797574</v>
      </c>
      <c r="R37" s="73">
        <f>1/(1+R$18)^($I$23)</f>
        <v>0.99046948983706873</v>
      </c>
      <c r="S37" s="86">
        <f t="shared" ref="S37:Y37" si="96">R37*(1+R$18)^(1-$I$23)*(1+S$18)^$I$23</f>
        <v>1.0103350307870211</v>
      </c>
      <c r="T37" s="87">
        <f t="shared" si="96"/>
        <v>1.030934108432624</v>
      </c>
      <c r="U37" s="71">
        <f t="shared" si="96"/>
        <v>1.0537406035505084</v>
      </c>
      <c r="V37" s="71">
        <f t="shared" si="96"/>
        <v>1.07929249240221</v>
      </c>
      <c r="W37" s="71">
        <f t="shared" si="96"/>
        <v>1.1054639825311994</v>
      </c>
      <c r="X37" s="71">
        <f t="shared" si="96"/>
        <v>1.132270098491827</v>
      </c>
      <c r="Y37" s="71">
        <f t="shared" si="96"/>
        <v>1.1597262291650547</v>
      </c>
    </row>
    <row r="38" spans="4:25" s="6" customFormat="1" ht="11.25" customHeight="1">
      <c r="D38" s="12" t="s">
        <v>127</v>
      </c>
      <c r="E38" s="69" t="s">
        <v>113</v>
      </c>
      <c r="F38" s="62" t="str">
        <f t="shared" si="82"/>
        <v>Factor</v>
      </c>
      <c r="G38" s="62" t="str">
        <f t="shared" si="83"/>
        <v>N/A</v>
      </c>
      <c r="H38" s="62" t="str">
        <f t="shared" si="83"/>
        <v>N/A</v>
      </c>
      <c r="J38" s="86">
        <f t="shared" si="90"/>
        <v>0.81635141591749472</v>
      </c>
      <c r="K38" s="86">
        <f t="shared" si="90"/>
        <v>0.83485714440398562</v>
      </c>
      <c r="L38" s="86">
        <f t="shared" si="90"/>
        <v>0.86270069345672795</v>
      </c>
      <c r="M38" s="86">
        <f t="shared" si="90"/>
        <v>0.88316987943794389</v>
      </c>
      <c r="N38" s="86">
        <f t="shared" si="88"/>
        <v>0.89905232866073759</v>
      </c>
      <c r="O38" s="86">
        <f t="shared" si="91"/>
        <v>0.92334944801426599</v>
      </c>
      <c r="P38" s="86">
        <f t="shared" si="93"/>
        <v>0.94422124685892017</v>
      </c>
      <c r="Q38" s="86">
        <f t="shared" si="95"/>
        <v>0.95618230244276026</v>
      </c>
      <c r="R38" s="86">
        <f t="shared" ref="R38:R44" si="97">S38/((1+S$18)^(1-$I$23)*(1+R$18)^$I$23)</f>
        <v>0.97030949137135847</v>
      </c>
      <c r="S38" s="73">
        <f>1/(1+S$18)^($I$23)</f>
        <v>0.98977068945241808</v>
      </c>
      <c r="T38" s="87">
        <f t="shared" ref="T38:Y38" si="98">S38*(1+S$18)^(1-$I$23)*(1+T$18)^$I$23</f>
        <v>1.0099504938362078</v>
      </c>
      <c r="U38" s="71">
        <f t="shared" si="98"/>
        <v>1.0322927859561175</v>
      </c>
      <c r="V38" s="71">
        <f t="shared" si="98"/>
        <v>1.0573245921143775</v>
      </c>
      <c r="W38" s="71">
        <f t="shared" si="98"/>
        <v>1.0829633881964935</v>
      </c>
      <c r="X38" s="71">
        <f t="shared" si="98"/>
        <v>1.1092238929473031</v>
      </c>
      <c r="Y38" s="71">
        <f t="shared" si="98"/>
        <v>1.136121182022757</v>
      </c>
    </row>
    <row r="39" spans="4:25" s="6" customFormat="1" ht="11.25" customHeight="1">
      <c r="D39" s="12" t="s">
        <v>128</v>
      </c>
      <c r="E39" s="69" t="s">
        <v>113</v>
      </c>
      <c r="F39" s="62" t="str">
        <f t="shared" si="82"/>
        <v>Factor</v>
      </c>
      <c r="G39" s="62" t="str">
        <f t="shared" si="83"/>
        <v>N/A</v>
      </c>
      <c r="H39" s="62" t="str">
        <f t="shared" si="83"/>
        <v>N/A</v>
      </c>
      <c r="J39" s="86">
        <f t="shared" si="90"/>
        <v>0.80034452540930856</v>
      </c>
      <c r="K39" s="86">
        <f t="shared" si="90"/>
        <v>0.81848739647449564</v>
      </c>
      <c r="L39" s="86">
        <f t="shared" si="90"/>
        <v>0.84578499358502734</v>
      </c>
      <c r="M39" s="86">
        <f t="shared" si="90"/>
        <v>0.86585282297837629</v>
      </c>
      <c r="N39" s="86">
        <f t="shared" si="88"/>
        <v>0.88142385162817405</v>
      </c>
      <c r="O39" s="86">
        <f t="shared" si="91"/>
        <v>0.90524455687673133</v>
      </c>
      <c r="P39" s="86">
        <f t="shared" si="93"/>
        <v>0.92570710476364715</v>
      </c>
      <c r="Q39" s="86">
        <f t="shared" si="95"/>
        <v>0.93743362984584333</v>
      </c>
      <c r="R39" s="86">
        <f t="shared" si="97"/>
        <v>0.95128381506995918</v>
      </c>
      <c r="S39" s="86">
        <f t="shared" ref="S39:S44" si="99">T39/((1+T$18)^(1-$I$23)*(1+S$18)^$I$23)</f>
        <v>0.9703634210317823</v>
      </c>
      <c r="T39" s="73">
        <f>1/(1+T$18)^($I$23)</f>
        <v>0.99014754297667429</v>
      </c>
      <c r="U39" s="71">
        <f>T39*(1+T$18)^(1-$I$23)*(1+U$18)^$I$23</f>
        <v>1.0120517509373701</v>
      </c>
      <c r="V39" s="71">
        <f>U39*(1+U$18)^(1-$I$23)*(1+V$18)^$I$23</f>
        <v>1.0365927373670369</v>
      </c>
      <c r="W39" s="71">
        <f>V39*(1+V$18)^(1-$I$23)*(1+W$18)^$I$23</f>
        <v>1.0617288119573469</v>
      </c>
      <c r="X39" s="71">
        <f>W39*(1+W$18)^(1-$I$23)*(1+X$18)^$I$23</f>
        <v>1.0874744048502976</v>
      </c>
      <c r="Y39" s="71">
        <f>X39*(1+X$18)^(1-$I$23)*(1+Y$18)^$I$23</f>
        <v>1.1138442961007426</v>
      </c>
    </row>
    <row r="40" spans="4:25" s="6" customFormat="1" ht="11.25" customHeight="1">
      <c r="D40" s="12" t="s">
        <v>129</v>
      </c>
      <c r="E40" s="69" t="s">
        <v>113</v>
      </c>
      <c r="F40" s="62" t="str">
        <f t="shared" si="82"/>
        <v>Factor</v>
      </c>
      <c r="G40" s="62" t="str">
        <f t="shared" si="83"/>
        <v>N/A</v>
      </c>
      <c r="H40" s="62" t="str">
        <f t="shared" si="83"/>
        <v>N/A</v>
      </c>
      <c r="J40" s="86">
        <f t="shared" si="90"/>
        <v>0.78139663639841606</v>
      </c>
      <c r="K40" s="86">
        <f t="shared" si="90"/>
        <v>0.79910998105795139</v>
      </c>
      <c r="L40" s="86">
        <f t="shared" si="90"/>
        <v>0.82576131668496777</v>
      </c>
      <c r="M40" s="86">
        <f t="shared" si="90"/>
        <v>0.84535404692793492</v>
      </c>
      <c r="N40" s="86">
        <f t="shared" si="88"/>
        <v>0.8605564366812638</v>
      </c>
      <c r="O40" s="86">
        <f t="shared" si="91"/>
        <v>0.88381319469849584</v>
      </c>
      <c r="P40" s="86">
        <f t="shared" si="93"/>
        <v>0.90379129860668506</v>
      </c>
      <c r="Q40" s="86">
        <f t="shared" si="95"/>
        <v>0.91524020212880719</v>
      </c>
      <c r="R40" s="86">
        <f t="shared" si="97"/>
        <v>0.92876248884912227</v>
      </c>
      <c r="S40" s="86">
        <f t="shared" si="99"/>
        <v>0.94739039151985172</v>
      </c>
      <c r="T40" s="87">
        <f>U40/((1+U$18)^(1-$I$23)*(1+T$18)^$I$23)</f>
        <v>0.9667061309933348</v>
      </c>
      <c r="U40" s="83">
        <f>1/(1+U$18)^($I$23)</f>
        <v>0.98809176415513567</v>
      </c>
      <c r="V40" s="71">
        <f>U40*(1+U$18)^(1-$I$23)*(1+V$18)^$I$23</f>
        <v>1.0120517509373701</v>
      </c>
      <c r="W40" s="71">
        <f>V40*(1+V$18)^(1-$I$23)*(1+W$18)^$I$23</f>
        <v>1.0365927373670369</v>
      </c>
      <c r="X40" s="71">
        <f>W40*(1+W$18)^(1-$I$23)*(1+X$18)^$I$23</f>
        <v>1.0617288119573469</v>
      </c>
      <c r="Y40" s="71">
        <f>X40*(1+X$18)^(1-$I$23)*(1+Y$18)^$I$23</f>
        <v>1.0874744048502976</v>
      </c>
    </row>
    <row r="41" spans="4:25" s="6" customFormat="1" ht="11.25" customHeight="1">
      <c r="D41" s="12" t="s">
        <v>130</v>
      </c>
      <c r="E41" s="69" t="s">
        <v>113</v>
      </c>
      <c r="F41" s="62" t="str">
        <f t="shared" si="82"/>
        <v>Factor</v>
      </c>
      <c r="G41" s="62" t="str">
        <f t="shared" si="83"/>
        <v>N/A</v>
      </c>
      <c r="H41" s="62" t="str">
        <f t="shared" si="83"/>
        <v>N/A</v>
      </c>
      <c r="J41" s="86">
        <f t="shared" si="90"/>
        <v>0.76289733232384904</v>
      </c>
      <c r="K41" s="86">
        <f t="shared" si="90"/>
        <v>0.78019131947175668</v>
      </c>
      <c r="L41" s="86">
        <f t="shared" si="90"/>
        <v>0.80621169363977574</v>
      </c>
      <c r="M41" s="86">
        <f t="shared" si="90"/>
        <v>0.82534057254587734</v>
      </c>
      <c r="N41" s="86">
        <f t="shared" si="88"/>
        <v>0.84018305080534161</v>
      </c>
      <c r="O41" s="86">
        <f t="shared" si="91"/>
        <v>0.86288921285337117</v>
      </c>
      <c r="P41" s="86">
        <f t="shared" si="93"/>
        <v>0.88239434183203624</v>
      </c>
      <c r="Q41" s="86">
        <f t="shared" si="95"/>
        <v>0.89357219639168473</v>
      </c>
      <c r="R41" s="86">
        <f t="shared" si="97"/>
        <v>0.90677434749563013</v>
      </c>
      <c r="S41" s="86">
        <f t="shared" si="99"/>
        <v>0.92496124079963693</v>
      </c>
      <c r="T41" s="87">
        <f>U41/((1+U$18)^(1-$I$23)*(1+T$18)^$I$23)</f>
        <v>0.94381968660009874</v>
      </c>
      <c r="U41" s="71">
        <f>V41/((1+V$18)^(1-$I$23)*(1+U$18)^$I$23)</f>
        <v>0.96469902204796165</v>
      </c>
      <c r="V41" s="73">
        <f>1/(1+V$18)^($I$23)</f>
        <v>0.98809176415513567</v>
      </c>
      <c r="W41" s="71">
        <f>V41*(1+V$18)^(1-$I$23)*(1+W$18)^$I$23</f>
        <v>1.0120517509373701</v>
      </c>
      <c r="X41" s="71">
        <f>W41*(1+W$18)^(1-$I$23)*(1+X$18)^$I$23</f>
        <v>1.0365927373670369</v>
      </c>
      <c r="Y41" s="71">
        <f>X41*(1+X$18)^(1-$I$23)*(1+Y$18)^$I$23</f>
        <v>1.0617288119573469</v>
      </c>
    </row>
    <row r="42" spans="4:25" s="6" customFormat="1" ht="11.25" customHeight="1">
      <c r="D42" s="12" t="s">
        <v>131</v>
      </c>
      <c r="E42" s="69" t="s">
        <v>113</v>
      </c>
      <c r="F42" s="62" t="str">
        <f t="shared" si="82"/>
        <v>Factor</v>
      </c>
      <c r="G42" s="62" t="str">
        <f t="shared" si="83"/>
        <v>N/A</v>
      </c>
      <c r="H42" s="62" t="str">
        <f t="shared" si="83"/>
        <v>N/A</v>
      </c>
      <c r="J42" s="86">
        <f t="shared" si="90"/>
        <v>0.74483599308724235</v>
      </c>
      <c r="K42" s="86">
        <f t="shared" si="90"/>
        <v>0.76172055087238055</v>
      </c>
      <c r="L42" s="86">
        <f t="shared" si="90"/>
        <v>0.7871249013829561</v>
      </c>
      <c r="M42" s="86">
        <f t="shared" si="90"/>
        <v>0.8058009104774847</v>
      </c>
      <c r="N42" s="86">
        <f t="shared" si="88"/>
        <v>0.82029199802735042</v>
      </c>
      <c r="O42" s="86">
        <f t="shared" si="91"/>
        <v>0.84246059928163375</v>
      </c>
      <c r="P42" s="86">
        <f t="shared" si="93"/>
        <v>0.86150395085407261</v>
      </c>
      <c r="Q42" s="86">
        <f t="shared" si="95"/>
        <v>0.87241717344479774</v>
      </c>
      <c r="R42" s="86">
        <f t="shared" si="97"/>
        <v>0.88530676803604058</v>
      </c>
      <c r="S42" s="86">
        <f t="shared" si="99"/>
        <v>0.90306309272261232</v>
      </c>
      <c r="T42" s="87">
        <f>U42/((1+U$18)^(1-$I$23)*(1+T$18)^$I$23)</f>
        <v>0.92147507112484672</v>
      </c>
      <c r="U42" s="71">
        <f>V42/((1+V$18)^(1-$I$23)*(1+U$18)^$I$23)</f>
        <v>0.94186009528784764</v>
      </c>
      <c r="V42" s="71">
        <f>W42/((1+W$18)^(1-$I$23)*(1+V$18)^$I$23)</f>
        <v>0.96469902204796165</v>
      </c>
      <c r="W42" s="73">
        <f>1/(1+W$18)^($I$23)</f>
        <v>0.98809176415513567</v>
      </c>
      <c r="X42" s="71">
        <f>W42*(1+W$18)^(1-$I$23)*(1+X$18)^$I$23</f>
        <v>1.0120517509373701</v>
      </c>
      <c r="Y42" s="71">
        <f>X42*(1+X$18)^(1-$I$23)*(1+Y$18)^$I$23</f>
        <v>1.0365927373670369</v>
      </c>
    </row>
    <row r="43" spans="4:25" s="6" customFormat="1" ht="11.25" customHeight="1">
      <c r="D43" s="12" t="s">
        <v>132</v>
      </c>
      <c r="E43" s="69" t="s">
        <v>113</v>
      </c>
      <c r="F43" s="62" t="str">
        <f t="shared" si="82"/>
        <v>Factor</v>
      </c>
      <c r="G43" s="62" t="str">
        <f t="shared" si="83"/>
        <v>N/A</v>
      </c>
      <c r="H43" s="62" t="str">
        <f t="shared" si="83"/>
        <v>N/A</v>
      </c>
      <c r="J43" s="86">
        <f t="shared" si="90"/>
        <v>0.72720225001750949</v>
      </c>
      <c r="K43" s="86">
        <f t="shared" si="90"/>
        <v>0.74368707154313218</v>
      </c>
      <c r="L43" s="86">
        <f t="shared" si="90"/>
        <v>0.76848998255036127</v>
      </c>
      <c r="M43" s="86">
        <f t="shared" si="90"/>
        <v>0.78672384337467016</v>
      </c>
      <c r="N43" s="86">
        <f t="shared" si="88"/>
        <v>0.80087185927248505</v>
      </c>
      <c r="O43" s="86">
        <f t="shared" si="91"/>
        <v>0.82251562630505859</v>
      </c>
      <c r="P43" s="86">
        <f t="shared" si="93"/>
        <v>0.8411081328969493</v>
      </c>
      <c r="Q43" s="86">
        <f t="shared" si="95"/>
        <v>0.85176298859212474</v>
      </c>
      <c r="R43" s="86">
        <f t="shared" si="97"/>
        <v>0.86434742634158701</v>
      </c>
      <c r="S43" s="86">
        <f t="shared" si="99"/>
        <v>0.88168337597876301</v>
      </c>
      <c r="T43" s="87">
        <f>U43/((1+U$18)^(1-$I$23)*(1+T$18)^$I$23)</f>
        <v>0.89965945694912819</v>
      </c>
      <c r="U43" s="71">
        <f>V43/((1+V$18)^(1-$I$23)*(1+U$18)^$I$23)</f>
        <v>0.91956187248164301</v>
      </c>
      <c r="V43" s="71">
        <f>W43/((1+W$18)^(1-$I$23)*(1+V$18)^$I$23)</f>
        <v>0.94186009528784764</v>
      </c>
      <c r="W43" s="71">
        <f>X43/((1+X$18)^(1-$I$23)*(1+W$18)^$I$23)</f>
        <v>0.96469902204796165</v>
      </c>
      <c r="X43" s="73">
        <f>1/(1+X$18)^($I$23)</f>
        <v>0.98809176415513567</v>
      </c>
      <c r="Y43" s="71">
        <f>X43*(1+X$18)^(1-$I$23)*(1+Y$18)^$I$23</f>
        <v>1.0120517509373701</v>
      </c>
    </row>
    <row r="44" spans="4:25" s="6" customFormat="1" ht="11.25" customHeight="1">
      <c r="D44" s="12" t="s">
        <v>133</v>
      </c>
      <c r="E44" s="69" t="s">
        <v>113</v>
      </c>
      <c r="F44" s="62" t="str">
        <f t="shared" si="82"/>
        <v>Factor</v>
      </c>
      <c r="G44" s="62" t="str">
        <f t="shared" si="83"/>
        <v>N/A</v>
      </c>
      <c r="H44" s="62" t="str">
        <f t="shared" si="83"/>
        <v>N/A</v>
      </c>
      <c r="J44" s="86">
        <f t="shared" si="90"/>
        <v>0.70998597991838419</v>
      </c>
      <c r="K44" s="86">
        <f t="shared" si="90"/>
        <v>0.7260805288067671</v>
      </c>
      <c r="L44" s="86">
        <f t="shared" si="90"/>
        <v>0.7502962391897755</v>
      </c>
      <c r="M44" s="86">
        <f t="shared" si="90"/>
        <v>0.76809841945631163</v>
      </c>
      <c r="N44" s="86">
        <f t="shared" si="88"/>
        <v>0.78191148580871783</v>
      </c>
      <c r="O44" s="86">
        <f t="shared" si="91"/>
        <v>0.8030428438942806</v>
      </c>
      <c r="P44" s="86">
        <f t="shared" si="93"/>
        <v>0.82119517910977902</v>
      </c>
      <c r="Q44" s="86">
        <f t="shared" si="95"/>
        <v>0.83159778465926126</v>
      </c>
      <c r="R44" s="86">
        <f t="shared" si="97"/>
        <v>0.84388429005313026</v>
      </c>
      <c r="S44" s="86">
        <f t="shared" si="99"/>
        <v>0.8608098168796352</v>
      </c>
      <c r="T44" s="87">
        <f>U44/((1+U$18)^(1-$I$23)*(1+T$18)^$I$23)</f>
        <v>0.87836032014407039</v>
      </c>
      <c r="U44" s="71">
        <f>V44/((1+V$18)^(1-$I$23)*(1+U$18)^$I$23)</f>
        <v>0.89779155264404564</v>
      </c>
      <c r="V44" s="71">
        <f>W44/((1+W$18)^(1-$I$23)*(1+V$18)^$I$23)</f>
        <v>0.91956187248164301</v>
      </c>
      <c r="W44" s="71">
        <f>X44/((1+X$18)^(1-$I$23)*(1+W$18)^$I$23)</f>
        <v>0.94186009528784764</v>
      </c>
      <c r="X44" s="71">
        <f>Y44/((1+Y$18)^(1-$I$23)*(1+X$18)^$I$23)</f>
        <v>0.96469902204796165</v>
      </c>
      <c r="Y44" s="73">
        <f>1/(1+Y$18)^($I$23)</f>
        <v>0.98809176415513567</v>
      </c>
    </row>
    <row r="45" spans="4:25" s="6" customFormat="1" ht="11.25" customHeight="1">
      <c r="J45" s="84"/>
      <c r="K45" s="84"/>
      <c r="L45" s="84"/>
      <c r="M45" s="84"/>
      <c r="N45" s="84"/>
      <c r="O45" s="84"/>
      <c r="P45" s="84"/>
      <c r="Q45" s="84"/>
      <c r="R45" s="84"/>
      <c r="S45" s="84"/>
      <c r="T45" s="85"/>
    </row>
    <row r="46" spans="4:25" s="6" customFormat="1" ht="11.25" customHeight="1">
      <c r="D46" s="12" t="s">
        <v>151</v>
      </c>
      <c r="E46" s="69" t="s">
        <v>113</v>
      </c>
      <c r="F46" s="62" t="str">
        <f t="shared" si="82"/>
        <v>Factor</v>
      </c>
      <c r="G46" s="62" t="str">
        <f t="shared" si="83"/>
        <v>N/A</v>
      </c>
      <c r="H46" s="62" t="str">
        <f t="shared" si="83"/>
        <v>N/A</v>
      </c>
      <c r="J46" s="86">
        <f>J38/J39</f>
        <v>1.02</v>
      </c>
      <c r="K46" s="86">
        <f t="shared" ref="K46:Y46" si="100">K38/K39</f>
        <v>1.02</v>
      </c>
      <c r="L46" s="86">
        <f t="shared" si="100"/>
        <v>1.02</v>
      </c>
      <c r="M46" s="86">
        <f t="shared" si="100"/>
        <v>1.02</v>
      </c>
      <c r="N46" s="86">
        <f t="shared" si="100"/>
        <v>1.02</v>
      </c>
      <c r="O46" s="86">
        <f t="shared" si="100"/>
        <v>1.02</v>
      </c>
      <c r="P46" s="86">
        <f t="shared" si="100"/>
        <v>1.02</v>
      </c>
      <c r="Q46" s="86">
        <f t="shared" si="100"/>
        <v>1.02</v>
      </c>
      <c r="R46" s="86">
        <f t="shared" si="100"/>
        <v>1.02</v>
      </c>
      <c r="S46" s="86">
        <f t="shared" si="100"/>
        <v>1.0200000000000002</v>
      </c>
      <c r="T46" s="87">
        <f t="shared" si="100"/>
        <v>1.02</v>
      </c>
      <c r="U46" s="71">
        <f t="shared" si="100"/>
        <v>1.02</v>
      </c>
      <c r="V46" s="71">
        <f t="shared" si="100"/>
        <v>1.0199999999999998</v>
      </c>
      <c r="W46" s="71">
        <f t="shared" si="100"/>
        <v>1.0199999999999996</v>
      </c>
      <c r="X46" s="71">
        <f t="shared" si="100"/>
        <v>1.0199999999999996</v>
      </c>
      <c r="Y46" s="71">
        <f t="shared" si="100"/>
        <v>1.0199999999999996</v>
      </c>
    </row>
    <row r="47" spans="4:25" s="6" customFormat="1" ht="11.25" customHeight="1">
      <c r="D47" s="12" t="s">
        <v>249</v>
      </c>
      <c r="E47" s="69" t="s">
        <v>113</v>
      </c>
      <c r="F47" s="62" t="str">
        <f t="shared" si="82"/>
        <v>Factor</v>
      </c>
      <c r="G47" s="62" t="str">
        <f t="shared" si="83"/>
        <v>N/A</v>
      </c>
      <c r="H47" s="62" t="str">
        <f t="shared" si="83"/>
        <v>N/A</v>
      </c>
      <c r="J47" s="86">
        <f>J34/J39</f>
        <v>1.088385269121813</v>
      </c>
      <c r="K47" s="86">
        <f t="shared" ref="K47:Y47" si="101">K34/K39</f>
        <v>1.0883852691218132</v>
      </c>
      <c r="L47" s="86">
        <f t="shared" si="101"/>
        <v>1.088385269121813</v>
      </c>
      <c r="M47" s="86">
        <f t="shared" si="101"/>
        <v>1.0883852691218132</v>
      </c>
      <c r="N47" s="86">
        <f t="shared" si="101"/>
        <v>1.088385269121813</v>
      </c>
      <c r="O47" s="86">
        <f t="shared" si="101"/>
        <v>1.088385269121813</v>
      </c>
      <c r="P47" s="86">
        <f t="shared" si="101"/>
        <v>1.088385269121813</v>
      </c>
      <c r="Q47" s="86">
        <f t="shared" si="101"/>
        <v>1.088385269121813</v>
      </c>
      <c r="R47" s="86">
        <f t="shared" si="101"/>
        <v>1.088385269121813</v>
      </c>
      <c r="S47" s="86">
        <f t="shared" si="101"/>
        <v>1.0883852691218132</v>
      </c>
      <c r="T47" s="86">
        <f t="shared" si="101"/>
        <v>1.088385269121813</v>
      </c>
      <c r="U47" s="86">
        <f t="shared" si="101"/>
        <v>1.088385269121813</v>
      </c>
      <c r="V47" s="86">
        <f t="shared" si="101"/>
        <v>1.0883852691218128</v>
      </c>
      <c r="W47" s="86">
        <f t="shared" si="101"/>
        <v>1.0883852691218128</v>
      </c>
      <c r="X47" s="86">
        <f t="shared" si="101"/>
        <v>1.0883852691218128</v>
      </c>
      <c r="Y47" s="86">
        <f t="shared" si="101"/>
        <v>1.088385269121813</v>
      </c>
    </row>
    <row r="48" spans="4:25" s="6" customFormat="1" ht="11.25" customHeight="1"/>
    <row r="49" spans="1:25" s="6" customFormat="1" ht="11.25" customHeight="1">
      <c r="A49" s="65">
        <f>IF(SUM($P49:$AB49)&gt;0,1,0)</f>
        <v>0</v>
      </c>
      <c r="D49" s="15" t="s">
        <v>116</v>
      </c>
      <c r="J49" s="70">
        <f>IF(ISERROR(SUM(J29:J44)),1,0)</f>
        <v>0</v>
      </c>
      <c r="K49" s="70">
        <f t="shared" ref="K49:Y49" si="102">IF(ISERROR(SUM(K29:K44)),1,0)</f>
        <v>0</v>
      </c>
      <c r="L49" s="70">
        <f t="shared" si="102"/>
        <v>0</v>
      </c>
      <c r="M49" s="70">
        <f t="shared" si="102"/>
        <v>0</v>
      </c>
      <c r="N49" s="70">
        <f t="shared" si="102"/>
        <v>0</v>
      </c>
      <c r="O49" s="70">
        <f t="shared" si="102"/>
        <v>0</v>
      </c>
      <c r="P49" s="70">
        <f t="shared" si="102"/>
        <v>0</v>
      </c>
      <c r="Q49" s="70">
        <f t="shared" si="102"/>
        <v>0</v>
      </c>
      <c r="R49" s="70">
        <f t="shared" si="102"/>
        <v>0</v>
      </c>
      <c r="S49" s="70">
        <f t="shared" si="102"/>
        <v>0</v>
      </c>
      <c r="T49" s="70">
        <f t="shared" si="102"/>
        <v>0</v>
      </c>
      <c r="U49" s="70">
        <f t="shared" si="102"/>
        <v>0</v>
      </c>
      <c r="V49" s="70">
        <f t="shared" si="102"/>
        <v>0</v>
      </c>
      <c r="W49" s="70">
        <f t="shared" si="102"/>
        <v>0</v>
      </c>
      <c r="X49" s="70">
        <f t="shared" si="102"/>
        <v>0</v>
      </c>
      <c r="Y49" s="70">
        <f t="shared" si="102"/>
        <v>0</v>
      </c>
    </row>
    <row r="50" spans="1:25" s="6" customFormat="1" ht="11.25" customHeight="1"/>
    <row r="51" spans="1:25" s="108" customFormat="1" ht="15">
      <c r="C51" s="108" t="s">
        <v>367</v>
      </c>
    </row>
    <row r="52" spans="1:25" s="6" customFormat="1" ht="11.25" customHeight="1"/>
    <row r="53" spans="1:25" ht="12.75">
      <c r="D53" s="68" t="s">
        <v>111</v>
      </c>
      <c r="E53" s="67" t="str">
        <f>Lookup!E$20</f>
        <v>Source</v>
      </c>
      <c r="F53" s="67" t="str">
        <f>Lookup!F$20</f>
        <v>Unit</v>
      </c>
      <c r="G53" s="67" t="str">
        <f>Lookup!G$20</f>
        <v>Basis</v>
      </c>
      <c r="H53" s="67" t="str">
        <f>Lookup!H$20</f>
        <v>Timing</v>
      </c>
      <c r="I53" s="67"/>
      <c r="J53" s="67" t="str">
        <f t="shared" ref="J53:N53" si="103">J$10</f>
        <v>RY09</v>
      </c>
      <c r="K53" s="67" t="str">
        <f t="shared" si="103"/>
        <v>RY10</v>
      </c>
      <c r="L53" s="67" t="str">
        <f t="shared" si="103"/>
        <v>RY11</v>
      </c>
      <c r="M53" s="67" t="str">
        <f t="shared" si="103"/>
        <v>RY12</v>
      </c>
      <c r="N53" s="67" t="str">
        <f t="shared" si="103"/>
        <v>RY13</v>
      </c>
      <c r="O53" s="67" t="str">
        <f>O$10</f>
        <v>RY14</v>
      </c>
      <c r="P53" s="67" t="str">
        <f>P$10</f>
        <v>RY15</v>
      </c>
      <c r="Q53" s="67" t="str">
        <f t="shared" ref="Q53:Y53" si="104">Q$10</f>
        <v>RY16</v>
      </c>
      <c r="R53" s="67" t="str">
        <f t="shared" si="104"/>
        <v>RY17</v>
      </c>
      <c r="S53" s="67" t="str">
        <f t="shared" si="104"/>
        <v>RY18</v>
      </c>
      <c r="T53" s="79" t="str">
        <f t="shared" si="104"/>
        <v>RY19</v>
      </c>
      <c r="U53" s="67" t="str">
        <f t="shared" si="104"/>
        <v>RY20</v>
      </c>
      <c r="V53" s="67" t="str">
        <f t="shared" si="104"/>
        <v>RY21</v>
      </c>
      <c r="W53" s="67" t="str">
        <f t="shared" si="104"/>
        <v>RY22</v>
      </c>
      <c r="X53" s="67" t="str">
        <f t="shared" si="104"/>
        <v>RY23</v>
      </c>
      <c r="Y53" s="67" t="str">
        <f t="shared" si="104"/>
        <v>RY24</v>
      </c>
    </row>
    <row r="54" spans="1:25" s="6" customFormat="1" ht="11.25" customHeight="1">
      <c r="O54" s="84"/>
      <c r="P54" s="84"/>
      <c r="Q54" s="84"/>
      <c r="R54" s="84"/>
      <c r="S54" s="84"/>
      <c r="T54" s="85"/>
    </row>
    <row r="55" spans="1:25" s="6" customFormat="1" ht="11.25" customHeight="1">
      <c r="D55" s="12" t="s">
        <v>154</v>
      </c>
      <c r="E55" s="69" t="s">
        <v>113</v>
      </c>
      <c r="F55" s="62" t="str">
        <f t="shared" ref="F55" si="105">Factor</f>
        <v>Factor</v>
      </c>
      <c r="G55" s="62" t="str">
        <f t="shared" ref="G55:H55" si="106">NA</f>
        <v>N/A</v>
      </c>
      <c r="H55" s="62" t="str">
        <f t="shared" si="106"/>
        <v>N/A</v>
      </c>
      <c r="J55" s="86" t="str">
        <f>NA</f>
        <v>N/A</v>
      </c>
      <c r="K55" s="86" t="str">
        <f>NA</f>
        <v>N/A</v>
      </c>
      <c r="L55" s="86" t="str">
        <f>NA</f>
        <v>N/A</v>
      </c>
      <c r="M55" s="86" t="str">
        <f>NA</f>
        <v>N/A</v>
      </c>
      <c r="N55" s="86" t="str">
        <f>NA</f>
        <v>N/A</v>
      </c>
      <c r="O55" s="73">
        <v>1</v>
      </c>
      <c r="P55" s="73">
        <f>O55*(1+P$19)</f>
        <v>1.0259</v>
      </c>
      <c r="Q55" s="86">
        <f t="shared" ref="Q55:Y55" si="107">P55*(1+Q$19)</f>
        <v>1.0435454800000001</v>
      </c>
      <c r="R55" s="86">
        <f t="shared" si="107"/>
        <v>1.061181398612</v>
      </c>
      <c r="S55" s="86">
        <f t="shared" si="107"/>
        <v>1.0768868833114575</v>
      </c>
      <c r="T55" s="87">
        <f t="shared" si="107"/>
        <v>1.0984246209776867</v>
      </c>
      <c r="U55" s="71">
        <f t="shared" si="107"/>
        <v>1.1250600412439506</v>
      </c>
      <c r="V55" s="71">
        <f t="shared" si="107"/>
        <v>1.1523413370661806</v>
      </c>
      <c r="W55" s="71">
        <f t="shared" si="107"/>
        <v>1.1802841701170521</v>
      </c>
      <c r="X55" s="71">
        <f t="shared" si="107"/>
        <v>1.2089045818451729</v>
      </c>
      <c r="Y55" s="71">
        <f t="shared" si="107"/>
        <v>1.2382190026841724</v>
      </c>
    </row>
    <row r="56" spans="1:25" s="6" customFormat="1" ht="11.25" customHeight="1"/>
    <row r="57" spans="1:25" s="107" customFormat="1" ht="12.75">
      <c r="B57" s="107" t="s">
        <v>32</v>
      </c>
    </row>
  </sheetData>
  <conditionalFormatting sqref="B2">
    <cfRule type="cellIs" dxfId="31" priority="1" operator="notEqual">
      <formula>"No Errors Found"</formula>
    </cfRule>
  </conditionalFormatting>
  <hyperlinks>
    <hyperlink ref="B3:E3" location="TOC!A1" display="TOC!A1"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2A3D6F"/>
  </sheetPr>
  <dimension ref="A1:S43"/>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0" defaultRowHeight="12.75" zeroHeight="1"/>
  <cols>
    <col min="1" max="3" width="4.1640625" style="105" customWidth="1"/>
    <col min="4" max="4" width="35.83203125" style="105" customWidth="1"/>
    <col min="5" max="10" width="10.1640625" style="105" customWidth="1"/>
    <col min="11" max="14" width="12.33203125" style="105" customWidth="1"/>
    <col min="15" max="19" width="12.33203125" style="105" hidden="1" customWidth="1"/>
    <col min="20" max="16384" width="9.1640625" style="105" hidden="1"/>
  </cols>
  <sheetData>
    <row r="1" spans="2:2" ht="21">
      <c r="B1" s="104" t="s">
        <v>247</v>
      </c>
    </row>
    <row r="2" spans="2:2"/>
    <row r="3" spans="2:2">
      <c r="B3" s="106" t="str">
        <f>Cover!$B$3</f>
        <v>Power and Water Corporation (PWC) - Revised Regulatory Proposal Tables and Charts</v>
      </c>
    </row>
    <row r="4" spans="2:2"/>
    <row r="5" spans="2:2"/>
    <row r="6" spans="2:2"/>
    <row r="7" spans="2:2"/>
    <row r="8" spans="2:2"/>
    <row r="9" spans="2:2"/>
    <row r="10" spans="2:2"/>
    <row r="11" spans="2:2"/>
    <row r="12" spans="2:2"/>
    <row r="13" spans="2:2"/>
    <row r="14" spans="2:2"/>
    <row r="15" spans="2:2"/>
    <row r="16" spans="2:2"/>
    <row r="17"/>
    <row r="18"/>
    <row r="19"/>
    <row r="20"/>
    <row r="21"/>
    <row r="22"/>
    <row r="23"/>
    <row r="24"/>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K28"/>
  <sheetViews>
    <sheetView showGridLines="0" workbookViewId="0">
      <pane xSplit="1" ySplit="4" topLeftCell="B17" activePane="bottomRight" state="frozen"/>
      <selection activeCell="K30" sqref="K30"/>
      <selection pane="topRight" activeCell="K30" sqref="K30"/>
      <selection pane="bottomLeft" activeCell="K30" sqref="K30"/>
      <selection pane="bottomRight" activeCell="E23" sqref="E23"/>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11" ht="21">
      <c r="A1" s="65">
        <f>IF(SUM($A6:$A28)&gt;0,1,0)</f>
        <v>0</v>
      </c>
      <c r="B1" s="104" t="s">
        <v>611</v>
      </c>
    </row>
    <row r="2" spans="1:11" s="94" customFormat="1" ht="11.25">
      <c r="B2" s="95" t="str">
        <f>Title_Msg</f>
        <v>No Errors Found</v>
      </c>
    </row>
    <row r="3" spans="1:11" s="94" customFormat="1">
      <c r="B3" s="96" t="s">
        <v>51</v>
      </c>
      <c r="C3" s="96"/>
      <c r="D3" s="96"/>
      <c r="E3" s="97"/>
    </row>
    <row r="4" spans="1:11" s="94" customFormat="1">
      <c r="B4" s="98" t="str">
        <f>Model_Name</f>
        <v>Power and Water Corporation (PWC) - Revised Regulatory Proposal Tables and Charts</v>
      </c>
    </row>
    <row r="6" spans="1:11" s="107" customFormat="1">
      <c r="B6" s="107" t="s">
        <v>608</v>
      </c>
    </row>
    <row r="7" spans="1:11" ht="13.5" thickBot="1"/>
    <row r="8" spans="1:11" ht="13.5" thickBot="1">
      <c r="D8" s="137" t="s">
        <v>500</v>
      </c>
      <c r="E8" s="143" t="s">
        <v>198</v>
      </c>
      <c r="F8" s="143" t="s">
        <v>199</v>
      </c>
      <c r="G8" s="143" t="s">
        <v>200</v>
      </c>
      <c r="H8" s="143" t="s">
        <v>201</v>
      </c>
      <c r="I8" s="143" t="s">
        <v>202</v>
      </c>
      <c r="J8" s="143" t="s">
        <v>112</v>
      </c>
    </row>
    <row r="9" spans="1:11" ht="13.5" thickBot="1">
      <c r="D9" s="144" t="s">
        <v>222</v>
      </c>
      <c r="E9" s="154">
        <f>'10'!E28</f>
        <v>58.786756929892775</v>
      </c>
      <c r="F9" s="154">
        <f>'10'!F28</f>
        <v>63.210148364689772</v>
      </c>
      <c r="G9" s="154">
        <f>'10'!G28</f>
        <v>66.21937202400882</v>
      </c>
      <c r="H9" s="154">
        <f>'10'!H28</f>
        <v>69.815152778085661</v>
      </c>
      <c r="I9" s="154">
        <f>'10'!I28</f>
        <v>71.568920992976075</v>
      </c>
      <c r="J9" s="155">
        <f>SUM(E9:I9)</f>
        <v>329.60035108965309</v>
      </c>
      <c r="K9" s="70">
        <f>IF(ROUND(J9-'10'!J28,2)&lt;&gt;0,1,0)</f>
        <v>0</v>
      </c>
    </row>
    <row r="10" spans="1:11" ht="13.5" thickBot="1">
      <c r="D10" s="144" t="s">
        <v>487</v>
      </c>
      <c r="E10" s="154">
        <f>'10'!E29</f>
        <v>18.693127487992193</v>
      </c>
      <c r="F10" s="154">
        <f>'10'!F29</f>
        <v>23.741604945994791</v>
      </c>
      <c r="G10" s="154">
        <f>'10'!G29</f>
        <v>26.782970567509157</v>
      </c>
      <c r="H10" s="154">
        <f>'10'!H29</f>
        <v>31.145038389503586</v>
      </c>
      <c r="I10" s="154">
        <f>'10'!I29</f>
        <v>34.193491939461438</v>
      </c>
      <c r="J10" s="155">
        <f t="shared" ref="J10:J15" si="0">SUM(E10:I10)</f>
        <v>134.55623333046117</v>
      </c>
      <c r="K10" s="70">
        <f>IF(ROUND(J10-'10'!J29,2)&lt;&gt;0,1,0)</f>
        <v>0</v>
      </c>
    </row>
    <row r="11" spans="1:11" ht="13.5" thickBot="1">
      <c r="D11" s="144" t="s">
        <v>267</v>
      </c>
      <c r="E11" s="154">
        <f>'10'!E30</f>
        <v>70.354307391755995</v>
      </c>
      <c r="F11" s="154">
        <f>'10'!F30</f>
        <v>72.730366159608238</v>
      </c>
      <c r="G11" s="154">
        <f>'10'!G30</f>
        <v>75.498197576580623</v>
      </c>
      <c r="H11" s="154">
        <f>'10'!H30</f>
        <v>78.247370833704665</v>
      </c>
      <c r="I11" s="154">
        <f>'10'!I30</f>
        <v>81.090889373287951</v>
      </c>
      <c r="J11" s="155">
        <f t="shared" si="0"/>
        <v>377.92113133493746</v>
      </c>
      <c r="K11" s="70">
        <f>IF(ROUND(J11-'10'!J30,2)&lt;&gt;0,1,0)</f>
        <v>0</v>
      </c>
    </row>
    <row r="12" spans="1:11" ht="13.5" thickBot="1">
      <c r="D12" s="144" t="s">
        <v>296</v>
      </c>
      <c r="E12" s="154">
        <f>'10'!E31</f>
        <v>5.7987823234323325E-2</v>
      </c>
      <c r="F12" s="154">
        <f>'10'!F31</f>
        <v>6.5595678739860663E-2</v>
      </c>
      <c r="G12" s="154">
        <f>'10'!G31</f>
        <v>7.0922892344086205E-2</v>
      </c>
      <c r="H12" s="154">
        <f>'10'!H31</f>
        <v>7.7522448715282313E-2</v>
      </c>
      <c r="I12" s="154">
        <f>'10'!I31</f>
        <v>8.1845174064374068E-2</v>
      </c>
      <c r="J12" s="155">
        <f t="shared" si="0"/>
        <v>0.3538740170979266</v>
      </c>
      <c r="K12" s="70">
        <f>IF(ROUND(J12-'10'!J31,2)&lt;&gt;0,1,0)</f>
        <v>0</v>
      </c>
    </row>
    <row r="13" spans="1:11" ht="13.5" thickBot="1">
      <c r="D13" s="144" t="s">
        <v>501</v>
      </c>
      <c r="E13" s="154">
        <f>'10'!E32</f>
        <v>3.9440303707666877</v>
      </c>
      <c r="F13" s="154">
        <f>'10'!F32</f>
        <v>4.0454989893909534</v>
      </c>
      <c r="G13" s="154">
        <f>'10'!G32</f>
        <v>4.1794019710359125</v>
      </c>
      <c r="H13" s="154">
        <f>'10'!H32</f>
        <v>4.1660057978936553</v>
      </c>
      <c r="I13" s="154">
        <f>'10'!I32</f>
        <v>4.2240488493717905</v>
      </c>
      <c r="J13" s="155">
        <f t="shared" si="0"/>
        <v>20.558985978458999</v>
      </c>
      <c r="K13" s="70">
        <f>IF(ROUND(J13-'10'!J32,2)&lt;&gt;0,1,0)</f>
        <v>0</v>
      </c>
    </row>
    <row r="14" spans="1:11" ht="13.5" thickBot="1">
      <c r="D14" s="144" t="s">
        <v>488</v>
      </c>
      <c r="E14" s="154">
        <f>SUM(E9:E13)</f>
        <v>151.83621000364198</v>
      </c>
      <c r="F14" s="154">
        <f t="shared" ref="F14:I14" si="1">SUM(F9:F13)</f>
        <v>163.79321413842362</v>
      </c>
      <c r="G14" s="154">
        <f t="shared" si="1"/>
        <v>172.75086503147861</v>
      </c>
      <c r="H14" s="154">
        <f t="shared" si="1"/>
        <v>183.45109024790287</v>
      </c>
      <c r="I14" s="154">
        <f t="shared" si="1"/>
        <v>191.15919632916163</v>
      </c>
      <c r="J14" s="155">
        <f t="shared" si="0"/>
        <v>862.99057575060874</v>
      </c>
      <c r="K14" s="70">
        <f>IF(ROUND(J14-'10'!J33,2)&lt;&gt;0,1,0)</f>
        <v>0</v>
      </c>
    </row>
    <row r="15" spans="1:11" ht="13.5" thickBot="1">
      <c r="D15" s="144" t="s">
        <v>489</v>
      </c>
      <c r="E15" s="154">
        <f>'10'!E34</f>
        <v>151.83621000364201</v>
      </c>
      <c r="F15" s="154">
        <f>'10'!F34</f>
        <v>161.61942728138203</v>
      </c>
      <c r="G15" s="154">
        <f>'10'!G34</f>
        <v>172.03300368295143</v>
      </c>
      <c r="H15" s="154">
        <f>'10'!H34</f>
        <v>183.11755494995288</v>
      </c>
      <c r="I15" s="154">
        <f>'10'!I34</f>
        <v>194.91631380596564</v>
      </c>
      <c r="J15" s="155">
        <f t="shared" si="0"/>
        <v>863.5225097238939</v>
      </c>
      <c r="K15" s="70">
        <f>IF(ROUND(J15-'10'!J34,2)&lt;&gt;0,1,0)</f>
        <v>0</v>
      </c>
    </row>
    <row r="16" spans="1:11" ht="13.5" thickBot="1">
      <c r="D16" s="144" t="s">
        <v>503</v>
      </c>
      <c r="E16" s="161">
        <f>'10'!E35</f>
        <v>0.17566403667176039</v>
      </c>
      <c r="F16" s="161">
        <f>'10'!F35</f>
        <v>-3.9232613754163065E-2</v>
      </c>
      <c r="G16" s="161">
        <f>'10'!G35</f>
        <v>-3.9232613754163065E-2</v>
      </c>
      <c r="H16" s="161">
        <f>'10'!H35</f>
        <v>-3.9232613754163065E-2</v>
      </c>
      <c r="I16" s="161">
        <f>'10'!I35</f>
        <v>-3.9232613754163065E-2</v>
      </c>
      <c r="J16" s="162">
        <f t="array" ref="J16">PRODUCT(1+E16:I16)-1</f>
        <v>1.7428298602937264E-3</v>
      </c>
      <c r="K16" s="70">
        <f>IF(ROUND(J16-'10'!J35,2)&lt;&gt;0,1,0)</f>
        <v>0</v>
      </c>
    </row>
    <row r="18" spans="1:11">
      <c r="A18" s="70">
        <f>IF(SUM(E18:K18)&lt;&gt;0,1,0)</f>
        <v>0</v>
      </c>
      <c r="K18" s="70">
        <f>IF(SUM(K9:K16)&lt;&gt;0,1,0)</f>
        <v>0</v>
      </c>
    </row>
    <row r="20" spans="1:11" s="107" customFormat="1">
      <c r="B20" s="107" t="s">
        <v>609</v>
      </c>
    </row>
    <row r="21" spans="1:11" ht="13.5" thickBot="1"/>
    <row r="22" spans="1:11" ht="13.5" thickBot="1">
      <c r="D22" s="137" t="s">
        <v>203</v>
      </c>
      <c r="E22" s="143" t="s">
        <v>198</v>
      </c>
      <c r="F22" s="143" t="s">
        <v>199</v>
      </c>
      <c r="G22" s="143" t="s">
        <v>200</v>
      </c>
      <c r="H22" s="143" t="s">
        <v>201</v>
      </c>
      <c r="I22" s="143" t="s">
        <v>202</v>
      </c>
      <c r="J22" s="143" t="s">
        <v>112</v>
      </c>
    </row>
    <row r="23" spans="1:11" ht="26.25" thickBot="1">
      <c r="D23" s="144" t="s">
        <v>610</v>
      </c>
      <c r="E23" s="154">
        <f>'[2]PTRM input'!G173</f>
        <v>87.765482298814149</v>
      </c>
      <c r="F23" s="154">
        <f>'[2]PTRM input'!H173</f>
        <v>68.619521060599922</v>
      </c>
      <c r="G23" s="154">
        <f>'[2]PTRM input'!I173</f>
        <v>78.602937140486162</v>
      </c>
      <c r="H23" s="154">
        <f>'[2]PTRM input'!J173</f>
        <v>53.573738063830547</v>
      </c>
      <c r="I23" s="154">
        <f>'[2]PTRM input'!K173</f>
        <v>50.739285182199055</v>
      </c>
      <c r="J23" s="155">
        <f>SUM(E23:I23)</f>
        <v>339.30096374592983</v>
      </c>
      <c r="K23" s="70">
        <f>IF(ROUND(J23-'3'!G19,2)&lt;&gt;0,1,0)</f>
        <v>0</v>
      </c>
    </row>
    <row r="24" spans="1:11" ht="13.5" thickBot="1">
      <c r="D24" s="144" t="s">
        <v>217</v>
      </c>
      <c r="E24" s="154">
        <f>[2]Assets!G466</f>
        <v>1015.5300065806166</v>
      </c>
      <c r="F24" s="154">
        <f>[2]Assets!H466</f>
        <v>1038.6890838155562</v>
      </c>
      <c r="G24" s="154">
        <f>[2]Assets!I466</f>
        <v>1069.1650682805152</v>
      </c>
      <c r="H24" s="154">
        <f>[2]Assets!J466</f>
        <v>1070.0747018287411</v>
      </c>
      <c r="I24" s="154">
        <f>[2]Assets!K466</f>
        <v>1066.0439351748428</v>
      </c>
      <c r="J24" s="187" t="s">
        <v>360</v>
      </c>
      <c r="K24" s="70">
        <f>IF(I24-'5'!F15&lt;&gt;0,1,0)</f>
        <v>0</v>
      </c>
    </row>
    <row r="26" spans="1:11">
      <c r="A26" s="70">
        <f>IF(SUM(E26:K26)&lt;&gt;0,1,0)</f>
        <v>0</v>
      </c>
      <c r="K26" s="70">
        <f>IF(SUM(K23:K24)&lt;&gt;0,1,0)</f>
        <v>0</v>
      </c>
    </row>
    <row r="28" spans="1:11" s="107" customFormat="1">
      <c r="B28" s="107" t="s">
        <v>32</v>
      </c>
    </row>
  </sheetData>
  <conditionalFormatting sqref="B2">
    <cfRule type="cellIs" dxfId="30" priority="1" operator="notEqual">
      <formula>"No Errors Found"</formula>
    </cfRule>
  </conditionalFormatting>
  <hyperlinks>
    <hyperlink ref="B3:D3" location="Cover!A1" display="Go to Cover Sheet" xr:uid="{00000000-0004-0000-08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E25"/>
  <sheetViews>
    <sheetView showGridLines="0" workbookViewId="0">
      <pane xSplit="1" ySplit="4" topLeftCell="B5" activePane="bottomRight" state="frozen"/>
      <selection activeCell="K30" sqref="K30"/>
      <selection pane="topRight" activeCell="K30" sqref="K30"/>
      <selection pane="bottomLeft" activeCell="K30" sqref="K30"/>
      <selection pane="bottomRight" activeCell="B7" sqref="B7"/>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IF(SUM($A6:$A25)&gt;0,1,0)</f>
        <v>0</v>
      </c>
      <c r="B1" s="104" t="s">
        <v>391</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505</v>
      </c>
    </row>
    <row r="25" spans="2:2" s="107" customFormat="1">
      <c r="B25" s="107" t="s">
        <v>32</v>
      </c>
    </row>
  </sheetData>
  <conditionalFormatting sqref="B2">
    <cfRule type="cellIs" dxfId="29" priority="1" operator="notEqual">
      <formula>"No Errors Found"</formula>
    </cfRule>
  </conditionalFormatting>
  <hyperlinks>
    <hyperlink ref="B3:D3" location="Cover!A1" display="Go to Cover Sheet" xr:uid="{00000000-0004-0000-09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E8"/>
  <sheetViews>
    <sheetView showGridLines="0" workbookViewId="0">
      <pane xSplit="1" ySplit="4" topLeftCell="B5" activePane="bottomRight" state="frozen"/>
      <selection activeCell="B5" sqref="B5"/>
      <selection pane="topRight" activeCell="B5" sqref="B5"/>
      <selection pane="bottomLeft" activeCell="B5" sqref="B5"/>
      <selection pane="bottomRight" activeCell="B6" sqref="B6"/>
    </sheetView>
  </sheetViews>
  <sheetFormatPr defaultColWidth="9.1640625" defaultRowHeight="12.75"/>
  <cols>
    <col min="1" max="3" width="4.1640625" style="105" customWidth="1"/>
    <col min="4" max="4" width="35.83203125" style="105" customWidth="1"/>
    <col min="5" max="10" width="10.1640625" style="105" customWidth="1"/>
    <col min="11" max="19" width="12.33203125" style="105" customWidth="1"/>
    <col min="20" max="16384" width="9.1640625" style="105"/>
  </cols>
  <sheetData>
    <row r="1" spans="1:5" ht="21">
      <c r="A1" s="65">
        <f>IF(SUM($A6:$A8)&gt;0,1,0)</f>
        <v>0</v>
      </c>
      <c r="B1" s="104" t="s">
        <v>392</v>
      </c>
    </row>
    <row r="2" spans="1:5" s="94" customFormat="1" ht="11.25">
      <c r="B2" s="95" t="str">
        <f>Title_Msg</f>
        <v>No Errors Found</v>
      </c>
    </row>
    <row r="3" spans="1:5" s="94" customFormat="1">
      <c r="B3" s="96" t="s">
        <v>51</v>
      </c>
      <c r="C3" s="96"/>
      <c r="D3" s="96"/>
      <c r="E3" s="97"/>
    </row>
    <row r="4" spans="1:5" s="94" customFormat="1">
      <c r="B4" s="98" t="str">
        <f>Model_Name</f>
        <v>Power and Water Corporation (PWC) - Revised Regulatory Proposal Tables and Charts</v>
      </c>
    </row>
    <row r="6" spans="1:5" s="107" customFormat="1">
      <c r="B6" s="107" t="s">
        <v>114</v>
      </c>
    </row>
    <row r="8" spans="1:5" s="107" customFormat="1">
      <c r="B8" s="107" t="s">
        <v>32</v>
      </c>
    </row>
  </sheetData>
  <conditionalFormatting sqref="B2">
    <cfRule type="cellIs" dxfId="28" priority="1" operator="notEqual">
      <formula>"No Errors Found"</formula>
    </cfRule>
  </conditionalFormatting>
  <hyperlinks>
    <hyperlink ref="B3:D3" location="Cover!A1" display="Go to Cover Sheet" xr:uid="{00000000-0004-0000-0B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0342E-72D9-4C71-A9E7-385C2E3392B4}">
  <sheetPr codeName="Sheet6"/>
  <dimension ref="A1:Z94"/>
  <sheetViews>
    <sheetView showGridLines="0" zoomScale="130" zoomScaleNormal="130" workbookViewId="0">
      <pane xSplit="1" ySplit="4" topLeftCell="B5" activePane="bottomRight" state="frozen"/>
      <selection activeCell="B5" sqref="B5"/>
      <selection pane="topRight" activeCell="B5" sqref="B5"/>
      <selection pane="bottomLeft" activeCell="B5" sqref="B5"/>
      <selection pane="bottomRight" activeCell="N72" sqref="N72"/>
    </sheetView>
  </sheetViews>
  <sheetFormatPr defaultColWidth="9.1640625" defaultRowHeight="12.75"/>
  <cols>
    <col min="1" max="3" width="4.1640625" style="105" customWidth="1"/>
    <col min="4" max="4" width="35.83203125" style="105" customWidth="1"/>
    <col min="5" max="10" width="10.1640625" style="105" customWidth="1"/>
    <col min="11" max="12" width="12.33203125" style="105" customWidth="1"/>
    <col min="13" max="13" width="32.6640625" style="105" customWidth="1"/>
    <col min="14" max="19" width="12.33203125" style="105" customWidth="1"/>
    <col min="20" max="16384" width="9.1640625" style="105"/>
  </cols>
  <sheetData>
    <row r="1" spans="1:7" ht="21">
      <c r="A1" s="65">
        <f>IF(SUM($A6:$A94)&gt;0,1,0)</f>
        <v>0</v>
      </c>
      <c r="B1" s="104" t="s">
        <v>393</v>
      </c>
    </row>
    <row r="2" spans="1:7" s="94" customFormat="1" ht="11.25">
      <c r="B2" s="95" t="str">
        <f>Title_Msg</f>
        <v>No Errors Found</v>
      </c>
    </row>
    <row r="3" spans="1:7" s="94" customFormat="1">
      <c r="B3" s="96" t="s">
        <v>51</v>
      </c>
      <c r="C3" s="96"/>
      <c r="D3" s="96"/>
      <c r="E3" s="97"/>
    </row>
    <row r="4" spans="1:7" s="94" customFormat="1">
      <c r="B4" s="98" t="str">
        <f>Model_Name</f>
        <v>Power and Water Corporation (PWC) - Revised Regulatory Proposal Tables and Charts</v>
      </c>
    </row>
    <row r="6" spans="1:7" s="107" customFormat="1">
      <c r="B6" s="107" t="s">
        <v>406</v>
      </c>
    </row>
    <row r="7" spans="1:7" ht="13.5" thickBot="1"/>
    <row r="8" spans="1:7" ht="26.25" thickBot="1">
      <c r="D8" s="137" t="s">
        <v>203</v>
      </c>
      <c r="E8" s="134" t="s">
        <v>407</v>
      </c>
      <c r="F8" s="134" t="s">
        <v>408</v>
      </c>
      <c r="G8" s="134" t="s">
        <v>409</v>
      </c>
    </row>
    <row r="9" spans="1:7" ht="13.5" thickBot="1">
      <c r="D9" s="138" t="s">
        <v>212</v>
      </c>
      <c r="E9" s="154">
        <v>60.59039079847868</v>
      </c>
      <c r="F9" s="154">
        <v>35.93935284377369</v>
      </c>
      <c r="G9" s="154">
        <f>'[3]Total by category'!AA25</f>
        <v>35.840124448710689</v>
      </c>
    </row>
    <row r="10" spans="1:7" ht="13.5" thickBot="1">
      <c r="D10" s="138" t="s">
        <v>410</v>
      </c>
      <c r="E10" s="154">
        <v>62.673967755957172</v>
      </c>
      <c r="F10" s="154">
        <v>61.563978233442192</v>
      </c>
      <c r="G10" s="154">
        <f>'[3]Total by category'!AA27</f>
        <v>55.531921615755621</v>
      </c>
    </row>
    <row r="11" spans="1:7" ht="13.5" thickBot="1">
      <c r="D11" s="138" t="s">
        <v>411</v>
      </c>
      <c r="E11" s="154">
        <v>148.59781439479571</v>
      </c>
      <c r="F11" s="154">
        <v>129.02094792848368</v>
      </c>
      <c r="G11" s="154">
        <f>'[3]Total by category'!AA26</f>
        <v>141.04670996250067</v>
      </c>
    </row>
    <row r="12" spans="1:7" ht="13.5" thickBot="1">
      <c r="D12" s="138" t="s">
        <v>213</v>
      </c>
      <c r="E12" s="154">
        <v>37.495168758461077</v>
      </c>
      <c r="F12" s="154">
        <v>25.746802539127795</v>
      </c>
      <c r="G12" s="154">
        <f>'[3]Total by category'!AA29</f>
        <v>32.098244659868229</v>
      </c>
    </row>
    <row r="13" spans="1:7" ht="13.5" thickBot="1">
      <c r="D13" s="138" t="s">
        <v>214</v>
      </c>
      <c r="E13" s="154">
        <v>69.426729192191104</v>
      </c>
      <c r="F13" s="154">
        <v>54.750459889868331</v>
      </c>
      <c r="G13" s="154">
        <f>'[3]Total by category'!AA28</f>
        <v>56.148806027411688</v>
      </c>
    </row>
    <row r="14" spans="1:7" ht="13.5" thickBot="1">
      <c r="D14" s="138" t="s">
        <v>156</v>
      </c>
      <c r="E14" s="154">
        <v>66.860911012452277</v>
      </c>
      <c r="F14" s="154">
        <v>58.447603543926704</v>
      </c>
      <c r="G14" s="154">
        <f>'[3]Total by category'!AA31</f>
        <v>65.11518377322939</v>
      </c>
    </row>
    <row r="15" spans="1:7" ht="13.5" thickBot="1">
      <c r="D15" s="138" t="s">
        <v>250</v>
      </c>
      <c r="E15" s="154">
        <v>1.2317298522930404</v>
      </c>
      <c r="F15" s="154">
        <v>0.71664453385417071</v>
      </c>
      <c r="G15" s="154">
        <f>[2]!ERC_Yr01_Inc</f>
        <v>0.94836496687769456</v>
      </c>
    </row>
    <row r="16" spans="1:7" ht="15.75" thickBot="1">
      <c r="D16" s="139" t="s">
        <v>412</v>
      </c>
      <c r="E16" s="155">
        <f t="shared" ref="E16:F16" si="0">SUM(E9:E15)</f>
        <v>446.87671176462902</v>
      </c>
      <c r="F16" s="155">
        <f t="shared" si="0"/>
        <v>366.1857895124765</v>
      </c>
      <c r="G16" s="155">
        <f>SUM(G9:G15)</f>
        <v>386.72935545435399</v>
      </c>
    </row>
    <row r="17" spans="1:11" ht="13.5" thickBot="1">
      <c r="D17" s="138" t="s">
        <v>284</v>
      </c>
      <c r="E17" s="154">
        <v>-62.673967755957165</v>
      </c>
      <c r="F17" s="154">
        <v>-49.030606896555447</v>
      </c>
      <c r="G17" s="154">
        <f>-'[2]PTRM input'!$Q$140</f>
        <v>-46.609853861441628</v>
      </c>
    </row>
    <row r="18" spans="1:11" ht="13.5" thickBot="1">
      <c r="D18" s="138" t="s">
        <v>216</v>
      </c>
      <c r="E18" s="154">
        <v>0</v>
      </c>
      <c r="F18" s="154">
        <v>-0.80000000000000016</v>
      </c>
      <c r="G18" s="154">
        <f>-'[2]PTRM input'!$Q$106</f>
        <v>-0.81853784698249399</v>
      </c>
    </row>
    <row r="19" spans="1:11" ht="15" thickBot="1">
      <c r="D19" s="139" t="s">
        <v>413</v>
      </c>
      <c r="E19" s="155">
        <f t="shared" ref="E19:F19" si="1">SUM(E16:E18)</f>
        <v>384.20274400867186</v>
      </c>
      <c r="F19" s="155">
        <f t="shared" si="1"/>
        <v>316.35518261592102</v>
      </c>
      <c r="G19" s="155">
        <f>SUM(G16:G18)</f>
        <v>339.30096374592983</v>
      </c>
    </row>
    <row r="21" spans="1:11">
      <c r="A21" s="70">
        <f>IF(SUM(E21:G21)&lt;&gt;0,1,0)</f>
        <v>0</v>
      </c>
      <c r="E21" s="70">
        <v>0</v>
      </c>
      <c r="F21" s="70">
        <v>0</v>
      </c>
      <c r="G21" s="70">
        <f>IF(ROUND(G19-'[2]PTRM input'!$Q$174,2)&lt;&gt;0,1,0)</f>
        <v>0</v>
      </c>
    </row>
    <row r="23" spans="1:11" s="107" customFormat="1">
      <c r="B23" s="107" t="s">
        <v>414</v>
      </c>
    </row>
    <row r="24" spans="1:11" ht="13.5" thickBot="1"/>
    <row r="25" spans="1:11" ht="13.5" thickBot="1">
      <c r="D25" s="140" t="s">
        <v>203</v>
      </c>
      <c r="E25" s="141" t="s">
        <v>198</v>
      </c>
      <c r="F25" s="141" t="s">
        <v>199</v>
      </c>
      <c r="G25" s="141" t="s">
        <v>200</v>
      </c>
      <c r="H25" s="141" t="s">
        <v>201</v>
      </c>
      <c r="I25" s="141" t="s">
        <v>202</v>
      </c>
      <c r="J25" s="141" t="s">
        <v>112</v>
      </c>
    </row>
    <row r="26" spans="1:11" ht="13.5" thickBot="1">
      <c r="D26" s="142" t="s">
        <v>415</v>
      </c>
      <c r="E26" s="154">
        <v>7.3949044268918529</v>
      </c>
      <c r="F26" s="154">
        <v>5.7559834187772951</v>
      </c>
      <c r="G26" s="154">
        <v>15.456394555574914</v>
      </c>
      <c r="H26" s="154">
        <v>17.585137907500812</v>
      </c>
      <c r="I26" s="154">
        <v>14.397970489733808</v>
      </c>
      <c r="J26" s="155">
        <f t="shared" ref="J26:J27" si="2">SUM(E26:I26)</f>
        <v>60.59039079847868</v>
      </c>
      <c r="K26" s="70">
        <f>IF(ROUND(J26-E$9,2)&lt;&gt;0,1,0)</f>
        <v>0</v>
      </c>
    </row>
    <row r="27" spans="1:11" ht="13.5" thickBot="1">
      <c r="D27" s="142" t="s">
        <v>416</v>
      </c>
      <c r="E27" s="154">
        <v>7.1168518298492627</v>
      </c>
      <c r="F27" s="154">
        <v>5.4517027663986068</v>
      </c>
      <c r="G27" s="154">
        <v>5.7200650534896109</v>
      </c>
      <c r="H27" s="154">
        <v>6.6783373717905112</v>
      </c>
      <c r="I27" s="154">
        <v>10.9723958222457</v>
      </c>
      <c r="J27" s="155">
        <f t="shared" si="2"/>
        <v>35.93935284377369</v>
      </c>
      <c r="K27" s="70">
        <f>IF(ROUND(J27-F$9,2)&lt;&gt;0,1,0)</f>
        <v>0</v>
      </c>
    </row>
    <row r="28" spans="1:11" ht="13.5" thickBot="1">
      <c r="D28" s="142" t="s">
        <v>417</v>
      </c>
      <c r="E28" s="154">
        <f>'[3]Total by category'!U25</f>
        <v>11.411938598076912</v>
      </c>
      <c r="F28" s="154">
        <f>'[3]Total by category'!V25</f>
        <v>5.442303049939853</v>
      </c>
      <c r="G28" s="154">
        <f>'[3]Total by category'!W25</f>
        <v>5.7280242828709049</v>
      </c>
      <c r="H28" s="154">
        <f>'[3]Total by category'!X25</f>
        <v>6.7070316069298652</v>
      </c>
      <c r="I28" s="154">
        <f>'[3]Total by category'!Y25</f>
        <v>6.5508269108931581</v>
      </c>
      <c r="J28" s="155">
        <f>SUM(E28:I28)</f>
        <v>35.840124448710689</v>
      </c>
      <c r="K28" s="70">
        <f>IF(ROUND(J28-G$9,2)&lt;&gt;0,1,0)</f>
        <v>0</v>
      </c>
    </row>
    <row r="30" spans="1:11">
      <c r="A30" s="70">
        <f>IF(SUM(E30:K30)&lt;&gt;0,1,0)</f>
        <v>0</v>
      </c>
      <c r="K30" s="70">
        <f>IF(SUM(K26:K28)&lt;&gt;0,1,0)</f>
        <v>0</v>
      </c>
    </row>
    <row r="32" spans="1:11" s="107" customFormat="1">
      <c r="B32" s="107" t="s">
        <v>418</v>
      </c>
    </row>
    <row r="33" spans="1:11" ht="13.5" thickBot="1"/>
    <row r="34" spans="1:11" ht="13.5" thickBot="1">
      <c r="D34" s="140" t="s">
        <v>203</v>
      </c>
      <c r="E34" s="141" t="s">
        <v>198</v>
      </c>
      <c r="F34" s="141" t="s">
        <v>199</v>
      </c>
      <c r="G34" s="141" t="s">
        <v>200</v>
      </c>
      <c r="H34" s="141" t="s">
        <v>201</v>
      </c>
      <c r="I34" s="141" t="s">
        <v>202</v>
      </c>
      <c r="J34" s="141" t="s">
        <v>112</v>
      </c>
    </row>
    <row r="35" spans="1:11" ht="13.5" thickBot="1">
      <c r="D35" s="142" t="s">
        <v>415</v>
      </c>
      <c r="E35" s="154">
        <v>12.647893670135225</v>
      </c>
      <c r="F35" s="154">
        <v>13.378655156962429</v>
      </c>
      <c r="G35" s="154">
        <v>13.564976556766927</v>
      </c>
      <c r="H35" s="154">
        <v>11.49268757276556</v>
      </c>
      <c r="I35" s="154">
        <v>11.589754799327023</v>
      </c>
      <c r="J35" s="155">
        <f t="shared" ref="J35:J36" si="3">SUM(E35:I35)</f>
        <v>62.673967755957172</v>
      </c>
      <c r="K35" s="70">
        <f>IF(ROUND(J35-E$10,2)&lt;&gt;0,1,0)</f>
        <v>0</v>
      </c>
    </row>
    <row r="36" spans="1:11" ht="13.5" thickBot="1">
      <c r="D36" s="142" t="s">
        <v>416</v>
      </c>
      <c r="E36" s="154">
        <v>12.563033519654713</v>
      </c>
      <c r="F36" s="154">
        <v>13.193408950165926</v>
      </c>
      <c r="G36" s="154">
        <v>13.305054136170845</v>
      </c>
      <c r="H36" s="154">
        <v>11.221188297977513</v>
      </c>
      <c r="I36" s="154">
        <v>11.281293329473193</v>
      </c>
      <c r="J36" s="155">
        <f t="shared" si="3"/>
        <v>61.563978233442192</v>
      </c>
      <c r="K36" s="70">
        <f>IF(ROUND(J36-F$10,2)&lt;&gt;0,1,0)</f>
        <v>0</v>
      </c>
    </row>
    <row r="37" spans="1:11" ht="13.5" thickBot="1">
      <c r="D37" s="142" t="s">
        <v>417</v>
      </c>
      <c r="E37" s="154">
        <f>'[3]Total by category'!U27</f>
        <v>10.70352576895106</v>
      </c>
      <c r="F37" s="154">
        <f>'[3]Total by category'!V27</f>
        <v>11.036655812631722</v>
      </c>
      <c r="G37" s="154">
        <f>'[3]Total by category'!W27</f>
        <v>11.94474258669476</v>
      </c>
      <c r="H37" s="154">
        <f>'[3]Total by category'!X27</f>
        <v>10.880894824451632</v>
      </c>
      <c r="I37" s="154">
        <f>'[3]Total by category'!Y27</f>
        <v>10.966102623026453</v>
      </c>
      <c r="J37" s="155">
        <f>SUM(E37:I37)</f>
        <v>55.531921615755621</v>
      </c>
      <c r="K37" s="70">
        <f>IF(ROUND(J37-G$10,2)&lt;&gt;0,1,0)</f>
        <v>0</v>
      </c>
    </row>
    <row r="39" spans="1:11">
      <c r="A39" s="70">
        <f>IF(SUM(E39:K39)&lt;&gt;0,1,0)</f>
        <v>0</v>
      </c>
      <c r="K39" s="70">
        <f>IF(SUM(K35:K37)&lt;&gt;0,1,0)</f>
        <v>0</v>
      </c>
    </row>
    <row r="41" spans="1:11" s="107" customFormat="1">
      <c r="B41" s="107" t="s">
        <v>885</v>
      </c>
    </row>
    <row r="42" spans="1:11" ht="13.5" thickBot="1"/>
    <row r="43" spans="1:11" ht="13.5" thickBot="1">
      <c r="D43" s="140" t="s">
        <v>203</v>
      </c>
      <c r="E43" s="141" t="s">
        <v>198</v>
      </c>
      <c r="F43" s="141" t="s">
        <v>199</v>
      </c>
      <c r="G43" s="141" t="s">
        <v>200</v>
      </c>
      <c r="H43" s="141" t="s">
        <v>201</v>
      </c>
      <c r="I43" s="141" t="s">
        <v>202</v>
      </c>
      <c r="J43" s="141" t="s">
        <v>112</v>
      </c>
    </row>
    <row r="44" spans="1:11" ht="13.5" thickBot="1">
      <c r="D44" s="142" t="s">
        <v>415</v>
      </c>
      <c r="E44" s="154">
        <v>12.647893670135224</v>
      </c>
      <c r="F44" s="154">
        <v>13.378655156962431</v>
      </c>
      <c r="G44" s="154">
        <v>13.564976556766926</v>
      </c>
      <c r="H44" s="154">
        <v>11.49268757276556</v>
      </c>
      <c r="I44" s="154">
        <v>11.589754799327023</v>
      </c>
      <c r="J44" s="155">
        <f t="shared" ref="J44:J45" si="4">SUM(E44:I44)</f>
        <v>62.673967755957165</v>
      </c>
      <c r="K44" s="70">
        <f>IF(ROUND(J44+E$17,2)&lt;&gt;0,1,0)</f>
        <v>0</v>
      </c>
    </row>
    <row r="45" spans="1:11" ht="13.5" thickBot="1">
      <c r="D45" s="142" t="s">
        <v>416</v>
      </c>
      <c r="E45" s="154">
        <v>9.8414819309714545</v>
      </c>
      <c r="F45" s="154">
        <v>9.9583367482126199</v>
      </c>
      <c r="G45" s="154">
        <v>9.9933717988706334</v>
      </c>
      <c r="H45" s="154">
        <v>9.599887308041998</v>
      </c>
      <c r="I45" s="154">
        <v>9.6375291104587415</v>
      </c>
      <c r="J45" s="155">
        <f t="shared" si="4"/>
        <v>49.030606896555447</v>
      </c>
      <c r="K45" s="70">
        <f>IF(ROUND(J45+F$17,2)&lt;&gt;0,1,0)</f>
        <v>0</v>
      </c>
    </row>
    <row r="46" spans="1:11" ht="13.5" thickBot="1">
      <c r="D46" s="142" t="s">
        <v>417</v>
      </c>
      <c r="E46" s="154">
        <f>'[2]PTRM input'!G139</f>
        <v>9.1803895964051065</v>
      </c>
      <c r="F46" s="154">
        <f>'[2]PTRM input'!H139</f>
        <v>9.2653160630414781</v>
      </c>
      <c r="G46" s="154">
        <f>'[2]PTRM input'!I139</f>
        <v>9.4812515473211629</v>
      </c>
      <c r="H46" s="154">
        <f>'[2]PTRM input'!J139</f>
        <v>9.311649177771967</v>
      </c>
      <c r="I46" s="154">
        <f>'[2]PTRM input'!K139</f>
        <v>9.3712474769019121</v>
      </c>
      <c r="J46" s="155">
        <f>SUM(E46:I46)</f>
        <v>46.609853861441628</v>
      </c>
      <c r="K46" s="70">
        <f>IF(ROUND(J46+G$17,2)&lt;&gt;0,1,0)</f>
        <v>0</v>
      </c>
    </row>
    <row r="48" spans="1:11">
      <c r="A48" s="70">
        <f>IF(SUM(E48:K48)&lt;&gt;0,1,0)</f>
        <v>0</v>
      </c>
      <c r="K48" s="70">
        <f>IF(SUM(K44:K46)&lt;&gt;0,1,0)</f>
        <v>0</v>
      </c>
    </row>
    <row r="50" spans="1:26" s="107" customFormat="1">
      <c r="B50" s="107" t="s">
        <v>419</v>
      </c>
    </row>
    <row r="51" spans="1:26" ht="13.5" thickBot="1"/>
    <row r="52" spans="1:26" ht="13.5" thickBot="1">
      <c r="D52" s="140" t="s">
        <v>203</v>
      </c>
      <c r="E52" s="141" t="s">
        <v>198</v>
      </c>
      <c r="F52" s="141" t="s">
        <v>199</v>
      </c>
      <c r="G52" s="141" t="s">
        <v>200</v>
      </c>
      <c r="H52" s="141" t="s">
        <v>201</v>
      </c>
      <c r="I52" s="141" t="s">
        <v>202</v>
      </c>
      <c r="J52" s="141" t="s">
        <v>112</v>
      </c>
    </row>
    <row r="53" spans="1:26" ht="13.5" thickBot="1">
      <c r="D53" s="142" t="s">
        <v>415</v>
      </c>
      <c r="E53" s="154">
        <v>34.922118004866356</v>
      </c>
      <c r="F53" s="154">
        <v>38.514520475254891</v>
      </c>
      <c r="G53" s="154">
        <v>33.444013978344806</v>
      </c>
      <c r="H53" s="154">
        <v>22.006857340073573</v>
      </c>
      <c r="I53" s="154">
        <v>19.710304596256083</v>
      </c>
      <c r="J53" s="155">
        <f t="shared" ref="J53:J54" si="5">SUM(E53:I53)</f>
        <v>148.59781439479571</v>
      </c>
      <c r="K53" s="70">
        <f>IF(ROUND(J53-E$11,2)&lt;&gt;0,1,0)</f>
        <v>0</v>
      </c>
    </row>
    <row r="54" spans="1:26" ht="13.5" thickBot="1">
      <c r="D54" s="142" t="s">
        <v>416</v>
      </c>
      <c r="E54" s="154">
        <v>28.870392493999919</v>
      </c>
      <c r="F54" s="154">
        <v>33.606207742337411</v>
      </c>
      <c r="G54" s="154">
        <v>30.191298506619852</v>
      </c>
      <c r="H54" s="154">
        <v>19.382577753676379</v>
      </c>
      <c r="I54" s="154">
        <v>16.970471431850129</v>
      </c>
      <c r="J54" s="155">
        <f t="shared" si="5"/>
        <v>129.02094792848368</v>
      </c>
      <c r="K54" s="70">
        <f>IF(ROUND(J54-F$11,2)&lt;&gt;0,1,0)</f>
        <v>0</v>
      </c>
    </row>
    <row r="55" spans="1:26" ht="13.5" thickBot="1">
      <c r="D55" s="142" t="s">
        <v>417</v>
      </c>
      <c r="E55" s="154">
        <f>'[3]Total by category'!U26</f>
        <v>33.894044219421545</v>
      </c>
      <c r="F55" s="154">
        <f>'[3]Total by category'!V26</f>
        <v>37.098036450496799</v>
      </c>
      <c r="G55" s="154">
        <f>'[3]Total by category'!W26</f>
        <v>31.42723974682966</v>
      </c>
      <c r="H55" s="154">
        <f>'[3]Total by category'!X26</f>
        <v>20.48922057484528</v>
      </c>
      <c r="I55" s="154">
        <f>'[3]Total by category'!Y26</f>
        <v>18.138168970907394</v>
      </c>
      <c r="J55" s="155">
        <f>SUM(E55:I55)</f>
        <v>141.04670996250067</v>
      </c>
      <c r="K55" s="70">
        <f>IF(ROUND(J55-G$11,2)&lt;&gt;0,1,0)</f>
        <v>0</v>
      </c>
    </row>
    <row r="57" spans="1:26">
      <c r="A57" s="70">
        <f>IF(SUM(E57:K57)&lt;&gt;0,1,0)</f>
        <v>0</v>
      </c>
      <c r="K57" s="70">
        <f>IF(SUM(K53:K55)&lt;&gt;0,1,0)</f>
        <v>0</v>
      </c>
    </row>
    <row r="59" spans="1:26" s="107" customFormat="1">
      <c r="B59" s="107" t="s">
        <v>420</v>
      </c>
    </row>
    <row r="60" spans="1:26" s="99" customFormat="1" ht="12.6" customHeight="1" thickBot="1">
      <c r="B60" s="100"/>
      <c r="C60" s="100"/>
      <c r="D60" s="100"/>
      <c r="E60" s="100"/>
      <c r="F60" s="100"/>
      <c r="G60" s="100"/>
      <c r="H60" s="100"/>
      <c r="I60" s="100"/>
      <c r="J60" s="100"/>
      <c r="K60" s="100"/>
      <c r="L60" s="100"/>
      <c r="M60" s="100"/>
      <c r="O60" s="103"/>
      <c r="P60" s="102"/>
      <c r="Q60" s="102"/>
      <c r="R60" s="102"/>
      <c r="S60" s="102"/>
      <c r="T60" s="102"/>
      <c r="U60" s="102"/>
      <c r="V60" s="102"/>
      <c r="W60" s="102"/>
      <c r="X60" s="102"/>
      <c r="Y60" s="102"/>
      <c r="Z60" s="102"/>
    </row>
    <row r="61" spans="1:26" s="99" customFormat="1" ht="12.6" customHeight="1" thickBot="1">
      <c r="B61" s="100"/>
      <c r="C61" s="100"/>
      <c r="D61" s="100"/>
      <c r="E61" s="100"/>
      <c r="F61" s="100"/>
      <c r="G61" s="100"/>
      <c r="H61" s="100"/>
      <c r="I61" s="100"/>
      <c r="J61" s="100"/>
      <c r="K61" s="100"/>
      <c r="L61" s="100"/>
      <c r="M61" s="169" t="s">
        <v>203</v>
      </c>
      <c r="N61" s="170" t="s">
        <v>198</v>
      </c>
      <c r="O61" s="170" t="s">
        <v>199</v>
      </c>
      <c r="P61" s="170" t="s">
        <v>200</v>
      </c>
      <c r="Q61" s="170" t="s">
        <v>201</v>
      </c>
      <c r="R61" s="170" t="s">
        <v>202</v>
      </c>
      <c r="S61" s="170" t="s">
        <v>112</v>
      </c>
      <c r="T61" s="105"/>
      <c r="U61" s="102"/>
      <c r="V61" s="102"/>
      <c r="W61" s="102"/>
      <c r="X61" s="102"/>
      <c r="Y61" s="102"/>
      <c r="Z61" s="102"/>
    </row>
    <row r="62" spans="1:26" s="99" customFormat="1" ht="13.5" thickBot="1">
      <c r="B62" s="100"/>
      <c r="C62" s="100"/>
      <c r="D62" s="100"/>
      <c r="E62" s="100"/>
      <c r="F62" s="100"/>
      <c r="G62" s="100"/>
      <c r="H62" s="100"/>
      <c r="I62" s="100"/>
      <c r="J62" s="100"/>
      <c r="K62" s="100"/>
      <c r="L62" s="100"/>
      <c r="M62" s="171" t="s">
        <v>415</v>
      </c>
      <c r="N62" s="269">
        <v>10.761451866960643</v>
      </c>
      <c r="O62" s="269">
        <v>9.4308482188013425</v>
      </c>
      <c r="P62" s="269">
        <v>7.3596957973945534</v>
      </c>
      <c r="Q62" s="269">
        <v>4.8917166176201921</v>
      </c>
      <c r="R62" s="269">
        <v>5.0514562576843405</v>
      </c>
      <c r="S62" s="172">
        <f t="shared" ref="S62:S63" si="6">SUM(N62:R62)</f>
        <v>37.495168758461077</v>
      </c>
      <c r="T62" s="70">
        <f>IF(ROUND(S62-E$12,2)&lt;&gt;0,1,0)</f>
        <v>0</v>
      </c>
      <c r="Y62" s="102"/>
      <c r="Z62" s="102"/>
    </row>
    <row r="63" spans="1:26" s="99" customFormat="1" ht="13.5" thickBot="1">
      <c r="B63" s="100"/>
      <c r="C63" s="100"/>
      <c r="D63" s="100"/>
      <c r="E63" s="100"/>
      <c r="F63" s="100"/>
      <c r="G63" s="100"/>
      <c r="H63" s="100"/>
      <c r="I63" s="100"/>
      <c r="J63" s="100"/>
      <c r="K63" s="100"/>
      <c r="L63" s="100"/>
      <c r="M63" s="171" t="s">
        <v>416</v>
      </c>
      <c r="N63" s="269">
        <v>5.1390618580294847</v>
      </c>
      <c r="O63" s="269">
        <v>5.1325965368776227</v>
      </c>
      <c r="P63" s="269">
        <v>5.1415060880845678</v>
      </c>
      <c r="Q63" s="269">
        <v>5.1578362816014156</v>
      </c>
      <c r="R63" s="269">
        <v>5.1758017745347047</v>
      </c>
      <c r="S63" s="172">
        <f t="shared" si="6"/>
        <v>25.746802539127795</v>
      </c>
      <c r="T63" s="70">
        <f>IF(ROUND(S63-F$12,2)&lt;&gt;0,1,0)</f>
        <v>0</v>
      </c>
    </row>
    <row r="64" spans="1:26" ht="13.5" thickBot="1">
      <c r="M64" s="171" t="s">
        <v>417</v>
      </c>
      <c r="N64" s="269">
        <f>'[3]Total by category'!U29</f>
        <v>6.6129068962029676</v>
      </c>
      <c r="O64" s="269">
        <f>'[3]Total by category'!V29</f>
        <v>6.4499981898347061</v>
      </c>
      <c r="P64" s="269">
        <f>'[3]Total by category'!W29</f>
        <v>6.1840002532407246</v>
      </c>
      <c r="Q64" s="269">
        <f>'[3]Total by category'!X29</f>
        <v>6.6141751339849062</v>
      </c>
      <c r="R64" s="269">
        <f>'[3]Total by category'!Y29</f>
        <v>6.237164186604919</v>
      </c>
      <c r="S64" s="172">
        <f>SUM(N64:R64)</f>
        <v>32.098244659868229</v>
      </c>
      <c r="T64" s="70">
        <f>IF(ROUND(S64-G$12,2)&lt;&gt;0,1,0)</f>
        <v>0</v>
      </c>
    </row>
    <row r="66" spans="1:20">
      <c r="A66" s="70">
        <f>IF(SUM(N66:T66)&lt;&gt;0,1,0)</f>
        <v>0</v>
      </c>
      <c r="M66" s="101"/>
      <c r="N66" s="101"/>
      <c r="T66" s="70">
        <f>IF(SUM(T62:T64)&lt;&gt;0,1,0)</f>
        <v>0</v>
      </c>
    </row>
    <row r="73" spans="1:20">
      <c r="M73" s="101"/>
      <c r="N73" s="101"/>
    </row>
    <row r="74" spans="1:20">
      <c r="M74" s="101"/>
      <c r="N74" s="101"/>
    </row>
    <row r="76" spans="1:20" s="107" customFormat="1">
      <c r="B76" s="107" t="s">
        <v>886</v>
      </c>
    </row>
    <row r="77" spans="1:20" ht="13.5" thickBot="1"/>
    <row r="78" spans="1:20" ht="13.5" thickBot="1">
      <c r="D78" s="140" t="s">
        <v>203</v>
      </c>
      <c r="E78" s="141" t="s">
        <v>198</v>
      </c>
      <c r="F78" s="141" t="s">
        <v>199</v>
      </c>
      <c r="G78" s="141" t="s">
        <v>200</v>
      </c>
      <c r="H78" s="141" t="s">
        <v>201</v>
      </c>
      <c r="I78" s="141" t="s">
        <v>202</v>
      </c>
      <c r="J78" s="141" t="s">
        <v>112</v>
      </c>
    </row>
    <row r="79" spans="1:20" ht="13.5" thickBot="1">
      <c r="D79" s="142" t="s">
        <v>415</v>
      </c>
      <c r="E79" s="154">
        <v>13.012869520178295</v>
      </c>
      <c r="F79" s="154">
        <v>13.19114455870012</v>
      </c>
      <c r="G79" s="154">
        <v>13.393456838449179</v>
      </c>
      <c r="H79" s="154">
        <v>13.557488562506313</v>
      </c>
      <c r="I79" s="154">
        <v>13.705951532618363</v>
      </c>
      <c r="J79" s="155">
        <f t="shared" ref="J79:J80" si="7">SUM(E79:I79)</f>
        <v>66.860911012452277</v>
      </c>
      <c r="K79" s="70">
        <f>IF(ROUND(J79-E$14,2)&lt;&gt;0,1,0)</f>
        <v>0</v>
      </c>
    </row>
    <row r="80" spans="1:20" ht="13.5" thickBot="1">
      <c r="D80" s="142" t="s">
        <v>416</v>
      </c>
      <c r="E80" s="154">
        <v>11.523155310310045</v>
      </c>
      <c r="F80" s="154">
        <v>11.58627096695828</v>
      </c>
      <c r="G80" s="154">
        <v>11.690898214103964</v>
      </c>
      <c r="H80" s="154">
        <v>11.778454202891181</v>
      </c>
      <c r="I80" s="154">
        <v>11.868824849663225</v>
      </c>
      <c r="J80" s="155">
        <f t="shared" si="7"/>
        <v>58.447603543926704</v>
      </c>
      <c r="K80" s="70">
        <f>IF(ROUND(J80-F$14,2)&lt;&gt;0,1,0)</f>
        <v>0</v>
      </c>
    </row>
    <row r="81" spans="1:11" ht="13.5" thickBot="1">
      <c r="D81" s="142" t="s">
        <v>417</v>
      </c>
      <c r="E81" s="154">
        <f>'[3]Total by category'!U31</f>
        <v>12.735089611495479</v>
      </c>
      <c r="F81" s="154">
        <f>'[3]Total by category'!V31</f>
        <v>12.850164965577923</v>
      </c>
      <c r="G81" s="154">
        <f>'[3]Total by category'!W31</f>
        <v>13.023089221365748</v>
      </c>
      <c r="H81" s="154">
        <f>'[3]Total by category'!X31</f>
        <v>13.176513414406264</v>
      </c>
      <c r="I81" s="154">
        <f>'[3]Total by category'!Y31</f>
        <v>13.33032656038397</v>
      </c>
      <c r="J81" s="155">
        <f>SUM(E81:I81)</f>
        <v>65.11518377322939</v>
      </c>
      <c r="K81" s="70">
        <f>IF(ROUND(J81-G$14,2)&lt;&gt;0,1,0)</f>
        <v>0</v>
      </c>
    </row>
    <row r="83" spans="1:11">
      <c r="A83" s="70">
        <f>IF(SUM(E83:K83)&lt;&gt;0,1,0)</f>
        <v>0</v>
      </c>
      <c r="K83" s="70">
        <f>IF(SUM(K79:K81)&lt;&gt;0,1,0)</f>
        <v>0</v>
      </c>
    </row>
    <row r="85" spans="1:11" s="107" customFormat="1">
      <c r="B85" s="107" t="s">
        <v>887</v>
      </c>
    </row>
    <row r="86" spans="1:11" ht="13.5" thickBot="1"/>
    <row r="87" spans="1:11" ht="13.5" thickBot="1">
      <c r="D87" s="140" t="s">
        <v>203</v>
      </c>
      <c r="E87" s="141" t="s">
        <v>198</v>
      </c>
      <c r="F87" s="141" t="s">
        <v>199</v>
      </c>
      <c r="G87" s="141" t="s">
        <v>200</v>
      </c>
      <c r="H87" s="141" t="s">
        <v>201</v>
      </c>
      <c r="I87" s="141" t="s">
        <v>202</v>
      </c>
      <c r="J87" s="141" t="s">
        <v>112</v>
      </c>
    </row>
    <row r="88" spans="1:11" ht="13.5" thickBot="1">
      <c r="D88" s="142" t="s">
        <v>415</v>
      </c>
      <c r="E88" s="154">
        <v>0</v>
      </c>
      <c r="F88" s="154">
        <v>0</v>
      </c>
      <c r="G88" s="154">
        <v>0</v>
      </c>
      <c r="H88" s="154">
        <v>0</v>
      </c>
      <c r="I88" s="154">
        <v>0</v>
      </c>
      <c r="J88" s="155">
        <f t="shared" ref="J88:J89" si="8">SUM(E88:I88)</f>
        <v>0</v>
      </c>
      <c r="K88" s="70">
        <f>IF(ROUND(J88+E$18,2)&lt;&gt;0,1,0)</f>
        <v>0</v>
      </c>
    </row>
    <row r="89" spans="1:11" ht="13.5" thickBot="1">
      <c r="D89" s="142" t="s">
        <v>416</v>
      </c>
      <c r="E89" s="154">
        <v>0.16000000000000003</v>
      </c>
      <c r="F89" s="154">
        <v>0.16000000000000003</v>
      </c>
      <c r="G89" s="154">
        <v>0.16000000000000003</v>
      </c>
      <c r="H89" s="154">
        <v>0.16000000000000003</v>
      </c>
      <c r="I89" s="154">
        <v>0.16000000000000003</v>
      </c>
      <c r="J89" s="155">
        <f t="shared" si="8"/>
        <v>0.80000000000000016</v>
      </c>
      <c r="K89" s="70">
        <f>IF(ROUND(J89+F$18,2)&lt;&gt;0,1,0)</f>
        <v>0</v>
      </c>
    </row>
    <row r="90" spans="1:11" ht="13.5" thickBot="1">
      <c r="D90" s="142" t="s">
        <v>417</v>
      </c>
      <c r="E90" s="154">
        <f>'[2]PTRM input'!G105</f>
        <v>0.1637075693964988</v>
      </c>
      <c r="F90" s="154">
        <f>'[2]PTRM input'!H105</f>
        <v>0.1637075693964988</v>
      </c>
      <c r="G90" s="154">
        <f>'[2]PTRM input'!I105</f>
        <v>0.1637075693964988</v>
      </c>
      <c r="H90" s="154">
        <f>'[2]PTRM input'!J105</f>
        <v>0.1637075693964988</v>
      </c>
      <c r="I90" s="154">
        <f>'[2]PTRM input'!K105</f>
        <v>0.1637075693964988</v>
      </c>
      <c r="J90" s="155">
        <f>SUM(E90:I90)</f>
        <v>0.81853784698249399</v>
      </c>
      <c r="K90" s="70">
        <f>IF(ROUND(J90+G$18,2)&lt;&gt;0,1,0)</f>
        <v>0</v>
      </c>
    </row>
    <row r="92" spans="1:11">
      <c r="A92" s="70">
        <f>IF(SUM(E92:K92)&lt;&gt;0,1,0)</f>
        <v>0</v>
      </c>
      <c r="K92" s="70">
        <f>IF(SUM(K88:K90)&lt;&gt;0,1,0)</f>
        <v>0</v>
      </c>
    </row>
    <row r="94" spans="1:11" s="107" customFormat="1">
      <c r="B94" s="107" t="s">
        <v>32</v>
      </c>
    </row>
  </sheetData>
  <conditionalFormatting sqref="B2">
    <cfRule type="cellIs" dxfId="27" priority="1" operator="notEqual">
      <formula>"No Errors Found"</formula>
    </cfRule>
  </conditionalFormatting>
  <hyperlinks>
    <hyperlink ref="B3:D3" location="Cover!A1" display="Go to Cover Sheet" xr:uid="{136E38A3-77B4-4871-A093-2A175E9C2DB9}"/>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6" ma:contentTypeDescription="Create a new document." ma:contentTypeScope="" ma:versionID="a7feb8a73cf6b750bc32f6390f3d24f3">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ef6085330bcbcbe5f1a5203980ea3ed5"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SharedWithUsers xmlns="4eb6023d-658b-4527-be73-24b0518f0bf9">
      <UserInfo>
        <DisplayName>Keith Hutchinson</DisplayName>
        <AccountId>281</AccountId>
        <AccountType/>
      </UserInfo>
    </SharedWithUsers>
  </documentManagement>
</p:properties>
</file>

<file path=customXml/itemProps1.xml><?xml version="1.0" encoding="utf-8"?>
<ds:datastoreItem xmlns:ds="http://schemas.openxmlformats.org/officeDocument/2006/customXml" ds:itemID="{CA4CC24A-A301-4156-98D3-737AA101ADA0}">
  <ds:schemaRefs>
    <ds:schemaRef ds:uri="http://schemas.microsoft.com/sharepoint/v3/contenttype/forms"/>
  </ds:schemaRefs>
</ds:datastoreItem>
</file>

<file path=customXml/itemProps2.xml><?xml version="1.0" encoding="utf-8"?>
<ds:datastoreItem xmlns:ds="http://schemas.openxmlformats.org/officeDocument/2006/customXml" ds:itemID="{37A7D3F6-7FCC-436C-A4D3-E098B8E6B1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EDF9C6-BDAB-44F1-8DDF-53A27027BACA}">
  <ds:schemaRefs>
    <ds:schemaRef ds:uri="http://schemas.microsoft.com/PowerBIAddIn"/>
  </ds:schemaRefs>
</ds:datastoreItem>
</file>

<file path=customXml/itemProps4.xml><?xml version="1.0" encoding="utf-8"?>
<ds:datastoreItem xmlns:ds="http://schemas.openxmlformats.org/officeDocument/2006/customXml" ds:itemID="{1997CDD1-FCE8-40FA-A22B-39998E6D97A8}">
  <ds:schemaRefs>
    <ds:schemaRef ds:uri="7aa583b4-7878-4620-ad4f-d1b586498304"/>
    <ds:schemaRef ds:uri="4eb6023d-658b-4527-be73-24b0518f0bf9"/>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42</vt:i4>
      </vt:variant>
    </vt:vector>
  </HeadingPairs>
  <TitlesOfParts>
    <vt:vector size="73" baseType="lpstr">
      <vt:lpstr>Cover</vt:lpstr>
      <vt:lpstr>TOC</vt:lpstr>
      <vt:lpstr>Format</vt:lpstr>
      <vt:lpstr>Input_Inflation</vt:lpstr>
      <vt:lpstr>Charts &amp; Tables-&gt;</vt: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CUSTOMER_O</vt:lpstr>
      <vt:lpstr>CAPEX_O</vt:lpstr>
      <vt:lpstr>OPEX_A</vt:lpstr>
      <vt:lpstr>ROD_A</vt:lpstr>
      <vt:lpstr>TSS</vt:lpstr>
      <vt:lpstr>TSS_E</vt:lpstr>
      <vt:lpstr>TSS_O</vt:lpstr>
      <vt:lpstr>Checks</vt:lpstr>
      <vt:lpstr>Lookup</vt:lpstr>
      <vt:lpstr>TSS_E!_ftnref2</vt:lpstr>
      <vt:lpstr>Base_Year</vt:lpstr>
      <vt:lpstr>Days_In_Wk</vt:lpstr>
      <vt:lpstr>Days_In_Yr</vt:lpstr>
      <vt:lpstr>Dollars</vt:lpstr>
      <vt:lpstr>End_year</vt:lpstr>
      <vt:lpstr>Error</vt:lpstr>
      <vt:lpstr>Factor</vt:lpstr>
      <vt:lpstr>Half</vt:lpstr>
      <vt:lpstr>Kilometres</vt:lpstr>
      <vt:lpstr>LU_Basis</vt:lpstr>
      <vt:lpstr>LU_Dollar_Basis</vt:lpstr>
      <vt:lpstr>LU_Non_Network</vt:lpstr>
      <vt:lpstr>LU_Opex_View_1</vt:lpstr>
      <vt:lpstr>LU_Overheads</vt:lpstr>
      <vt:lpstr>LU_Service_Long</vt:lpstr>
      <vt:lpstr>LU_Service_Short</vt:lpstr>
      <vt:lpstr>LU_Timing</vt:lpstr>
      <vt:lpstr>LU_Timing_Value</vt:lpstr>
      <vt:lpstr>LU_Units</vt:lpstr>
      <vt:lpstr>Mid_year</vt:lpstr>
      <vt:lpstr>Million</vt:lpstr>
      <vt:lpstr>Millions</vt:lpstr>
      <vt:lpstr>Model_Name</vt:lpstr>
      <vt:lpstr>Model_Start_Date</vt:lpstr>
      <vt:lpstr>Mths_In_Mth</vt:lpstr>
      <vt:lpstr>Mths_In_Qtr</vt:lpstr>
      <vt:lpstr>Mths_In_Yr</vt:lpstr>
      <vt:lpstr>NA</vt:lpstr>
      <vt:lpstr>No</vt:lpstr>
      <vt:lpstr>Nominal</vt:lpstr>
      <vt:lpstr>Number</vt:lpstr>
      <vt:lpstr>Ok</vt:lpstr>
      <vt:lpstr>Percent</vt:lpstr>
      <vt:lpstr>Qtrs_In_Yr</vt:lpstr>
      <vt:lpstr>Real2018</vt:lpstr>
      <vt:lpstr>Real2019</vt:lpstr>
      <vt:lpstr>Start_year</vt:lpstr>
      <vt:lpstr>Thousands</vt:lpstr>
      <vt:lpstr>Title_Msg</vt:lpstr>
      <vt:lpstr>Yes</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and Water Corporation</dc:creator>
  <cp:lastModifiedBy>Zubin Meher-Homji</cp:lastModifiedBy>
  <cp:lastPrinted>2017-09-21T03:25:38Z</cp:lastPrinted>
  <dcterms:created xsi:type="dcterms:W3CDTF">2012-02-19T06:14:59Z</dcterms:created>
  <dcterms:modified xsi:type="dcterms:W3CDTF">2018-12-05T01:29:58Z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0x0101003BA3B04C24F8D74DBE21978B58C569F6</vt:lpwstr>
  </property>
</Properties>
</file>