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\Downloads\"/>
    </mc:Choice>
  </mc:AlternateContent>
  <xr:revisionPtr revIDLastSave="34" documentId="13_ncr:1_{6BB4355A-05D4-46A1-A972-1F0A21BDFABD}" xr6:coauthVersionLast="47" xr6:coauthVersionMax="47" xr10:uidLastSave="{2F342AE6-6EDD-4000-9703-02A689161A1F}"/>
  <bookViews>
    <workbookView xWindow="-120" yWindow="-120" windowWidth="20730" windowHeight="11160" xr2:uid="{00000000-000D-0000-FFFF-FFFF00000000}"/>
  </bookViews>
  <sheets>
    <sheet name="Opt 2_Murraylink costs" sheetId="6" r:id="rId1"/>
    <sheet name="Opt 2_ Murraylink site costing" sheetId="9" r:id="rId2"/>
    <sheet name="Sheet1" sheetId="1" state="hidden" r:id="rId3"/>
    <sheet name="Sheet2" sheetId="4" state="hidden" r:id="rId4"/>
    <sheet name="Sheet3" sheetId="5" state="hidden" r:id="rId5"/>
  </sheets>
  <definedNames>
    <definedName name="CIQWBGuid" hidden="1">"1f2098a9-fcb8-43f3-848c-039ef57e0eaa"</definedName>
    <definedName name="controlstates">#REF!</definedName>
    <definedName name="Physical">#REF!</definedName>
    <definedName name="XX">#REF!</definedName>
    <definedName name="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4" l="1"/>
  <c r="H87" i="4" s="1"/>
  <c r="F86" i="4"/>
  <c r="F85" i="4"/>
  <c r="E68" i="4"/>
  <c r="E71" i="4"/>
  <c r="G71" i="4"/>
  <c r="G72" i="4"/>
  <c r="E72" i="4"/>
  <c r="G70" i="4"/>
  <c r="E70" i="4"/>
  <c r="G69" i="4"/>
  <c r="F69" i="4"/>
  <c r="E69" i="4"/>
  <c r="G68" i="4"/>
  <c r="F68" i="4"/>
  <c r="K51" i="4"/>
  <c r="G39" i="4"/>
  <c r="E39" i="4"/>
  <c r="F73" i="4" l="1"/>
  <c r="E73" i="4"/>
  <c r="G73" i="4"/>
  <c r="E8" i="5" l="1"/>
  <c r="C8" i="5"/>
  <c r="E7" i="5"/>
  <c r="C7" i="5"/>
  <c r="E6" i="5"/>
  <c r="C6" i="5"/>
  <c r="E5" i="5"/>
  <c r="D5" i="5"/>
  <c r="C5" i="5"/>
  <c r="E4" i="5"/>
  <c r="D4" i="5"/>
  <c r="C4" i="5"/>
  <c r="E28" i="4"/>
  <c r="F10" i="4"/>
  <c r="G7" i="4"/>
  <c r="G11" i="4" s="1"/>
  <c r="E7" i="4"/>
  <c r="E16" i="4" s="1"/>
  <c r="F151" i="1"/>
  <c r="J151" i="1"/>
  <c r="J150" i="1" s="1"/>
  <c r="F155" i="1"/>
  <c r="E155" i="1"/>
  <c r="E151" i="1"/>
  <c r="N123" i="1"/>
  <c r="N132" i="1"/>
  <c r="N129" i="1"/>
  <c r="N126" i="1"/>
  <c r="N120" i="1"/>
  <c r="N117" i="1"/>
  <c r="J83" i="1"/>
  <c r="N102" i="1"/>
  <c r="N101" i="1"/>
  <c r="N100" i="1"/>
  <c r="N98" i="1"/>
  <c r="N97" i="1"/>
  <c r="N96" i="1"/>
  <c r="N94" i="1"/>
  <c r="N93" i="1"/>
  <c r="N92" i="1"/>
  <c r="N90" i="1"/>
  <c r="N89" i="1"/>
  <c r="N88" i="1"/>
  <c r="N86" i="1"/>
  <c r="N85" i="1"/>
  <c r="N84" i="1"/>
  <c r="N81" i="1"/>
  <c r="N82" i="1"/>
  <c r="L103" i="1"/>
  <c r="L91" i="1"/>
  <c r="J91" i="1"/>
  <c r="H91" i="1"/>
  <c r="F91" i="1"/>
  <c r="D91" i="1"/>
  <c r="N91" i="1" s="1"/>
  <c r="D87" i="1"/>
  <c r="F87" i="1"/>
  <c r="H87" i="1"/>
  <c r="J87" i="1"/>
  <c r="L87" i="1"/>
  <c r="L83" i="1"/>
  <c r="H83" i="1"/>
  <c r="F83" i="1"/>
  <c r="D83" i="1"/>
  <c r="O80" i="1"/>
  <c r="P80" i="1" s="1"/>
  <c r="O100" i="1"/>
  <c r="P100" i="1" s="1"/>
  <c r="O96" i="1"/>
  <c r="P96" i="1" s="1"/>
  <c r="O92" i="1"/>
  <c r="P92" i="1" s="1"/>
  <c r="O88" i="1"/>
  <c r="P88" i="1" s="1"/>
  <c r="O84" i="1"/>
  <c r="P84" i="1" s="1"/>
  <c r="F9" i="1"/>
  <c r="J26" i="1"/>
  <c r="K22" i="1"/>
  <c r="K21" i="1"/>
  <c r="J25" i="1"/>
  <c r="J24" i="1"/>
  <c r="J23" i="1"/>
  <c r="J22" i="1"/>
  <c r="J21" i="1"/>
  <c r="N26" i="1"/>
  <c r="N25" i="1"/>
  <c r="N24" i="1"/>
  <c r="N23" i="1"/>
  <c r="N22" i="1"/>
  <c r="N21" i="1"/>
  <c r="M26" i="1"/>
  <c r="M25" i="1"/>
  <c r="M24" i="1"/>
  <c r="M23" i="1"/>
  <c r="M22" i="1"/>
  <c r="M21" i="1"/>
  <c r="L26" i="1"/>
  <c r="L25" i="1"/>
  <c r="L24" i="1"/>
  <c r="L23" i="1"/>
  <c r="L22" i="1"/>
  <c r="L21" i="1"/>
  <c r="K26" i="1"/>
  <c r="K25" i="1"/>
  <c r="K24" i="1"/>
  <c r="K23" i="1"/>
  <c r="O19" i="1"/>
  <c r="O16" i="1"/>
  <c r="O14" i="1"/>
  <c r="N9" i="1"/>
  <c r="N8" i="1"/>
  <c r="N5" i="1"/>
  <c r="N3" i="1"/>
  <c r="L9" i="1"/>
  <c r="L8" i="1"/>
  <c r="L5" i="1"/>
  <c r="L3" i="1"/>
  <c r="J4" i="1"/>
  <c r="J5" i="1"/>
  <c r="J6" i="1"/>
  <c r="J7" i="1"/>
  <c r="J8" i="1"/>
  <c r="J3" i="1"/>
  <c r="J9" i="1" s="1"/>
  <c r="L99" i="1"/>
  <c r="L95" i="1"/>
  <c r="J103" i="1"/>
  <c r="J99" i="1"/>
  <c r="J95" i="1"/>
  <c r="H103" i="1"/>
  <c r="H99" i="1"/>
  <c r="H95" i="1"/>
  <c r="F103" i="1"/>
  <c r="F99" i="1"/>
  <c r="F95" i="1"/>
  <c r="D103" i="1"/>
  <c r="N103" i="1" s="1"/>
  <c r="D99" i="1"/>
  <c r="N99" i="1" s="1"/>
  <c r="D95" i="1"/>
  <c r="N95" i="1" s="1"/>
  <c r="O25" i="1" l="1"/>
  <c r="Q25" i="1" s="1"/>
  <c r="O21" i="1"/>
  <c r="Q21" i="1" s="1"/>
  <c r="O23" i="1"/>
  <c r="Q23" i="1" s="1"/>
  <c r="O26" i="1"/>
  <c r="Q26" i="1" s="1"/>
  <c r="D104" i="1"/>
  <c r="N83" i="1"/>
  <c r="N87" i="1"/>
  <c r="C9" i="5"/>
  <c r="D9" i="5"/>
  <c r="E9" i="5"/>
  <c r="L104" i="1"/>
  <c r="F104" i="1"/>
  <c r="H104" i="1"/>
  <c r="J104" i="1"/>
  <c r="N80" i="1"/>
  <c r="O24" i="1"/>
  <c r="Q24" i="1" s="1"/>
  <c r="O22" i="1"/>
  <c r="Q22" i="1" s="1"/>
  <c r="F19" i="1" l="1"/>
  <c r="D19" i="1"/>
  <c r="E15" i="1" l="1"/>
  <c r="E8" i="1"/>
  <c r="E5" i="1"/>
  <c r="E3" i="1"/>
  <c r="E9" i="1" s="1"/>
  <c r="G15" i="1"/>
  <c r="G5" i="1"/>
  <c r="G8" i="1"/>
  <c r="G7" i="1"/>
  <c r="G6" i="1"/>
  <c r="G4" i="1"/>
  <c r="G3" i="1"/>
  <c r="G9" i="1" s="1"/>
  <c r="E18" i="1"/>
  <c r="E13" i="1"/>
  <c r="E19" i="1" l="1"/>
  <c r="G14" i="1" l="1"/>
  <c r="B19" i="1"/>
  <c r="C8" i="1" l="1"/>
  <c r="C7" i="1"/>
  <c r="C6" i="1"/>
  <c r="C5" i="1"/>
  <c r="C4" i="1"/>
  <c r="C3" i="1"/>
  <c r="G16" i="1"/>
  <c r="C13" i="1"/>
  <c r="G17" i="1"/>
  <c r="C18" i="1"/>
  <c r="C14" i="1"/>
  <c r="C15" i="1"/>
  <c r="G18" i="1"/>
  <c r="G13" i="1"/>
  <c r="C16" i="1"/>
  <c r="C17" i="1"/>
  <c r="G19" i="1" l="1"/>
</calcChain>
</file>

<file path=xl/sharedStrings.xml><?xml version="1.0" encoding="utf-8"?>
<sst xmlns="http://schemas.openxmlformats.org/spreadsheetml/2006/main" count="369" uniqueCount="75">
  <si>
    <t>Option 2: MurrayLink SoCI Program Costs ($m)</t>
  </si>
  <si>
    <t>FY2023 ($m)</t>
  </si>
  <si>
    <t>FY2024 ($m)</t>
  </si>
  <si>
    <t>FY2025 ($m)</t>
  </si>
  <si>
    <t>FY2026 ($m)</t>
  </si>
  <si>
    <t>FY2027 ($m)</t>
  </si>
  <si>
    <t>FY2028 ($m)</t>
  </si>
  <si>
    <t>Total $m (FY2024-FY2028)</t>
  </si>
  <si>
    <t>CHARGE TO EII FROM APA</t>
  </si>
  <si>
    <t>Capex</t>
  </si>
  <si>
    <t>Opex</t>
  </si>
  <si>
    <t>FY2023-FY2029</t>
  </si>
  <si>
    <t>(Total p.a.)</t>
  </si>
  <si>
    <t>(Total)</t>
  </si>
  <si>
    <t xml:space="preserve"> (Total)</t>
  </si>
  <si>
    <t>Total</t>
  </si>
  <si>
    <t xml:space="preserve">-   </t>
  </si>
  <si>
    <t xml:space="preserve"> -   </t>
  </si>
  <si>
    <t>X</t>
  </si>
  <si>
    <t>Berri</t>
  </si>
  <si>
    <t>Red Cliffs</t>
  </si>
  <si>
    <t>Item Name</t>
  </si>
  <si>
    <t>Rate per unit</t>
  </si>
  <si>
    <t>Total Cost</t>
  </si>
  <si>
    <t>QTY</t>
  </si>
  <si>
    <t xml:space="preserve">Weighted Uplift Requirement (%) </t>
  </si>
  <si>
    <t>Weighted Qty</t>
  </si>
  <si>
    <t>Assumptions</t>
  </si>
  <si>
    <t>Domain</t>
  </si>
  <si>
    <t>One Off CAPEX ($)</t>
  </si>
  <si>
    <t>One Off CAPEX (%)</t>
  </si>
  <si>
    <t xml:space="preserve">Ongoing CAPEX </t>
  </si>
  <si>
    <t xml:space="preserve">OPEX Ongoing </t>
  </si>
  <si>
    <t>OPEX Ongoing</t>
  </si>
  <si>
    <t>($ per annum)</t>
  </si>
  <si>
    <t>(% per annum)</t>
  </si>
  <si>
    <t xml:space="preserve"> (% per annum)</t>
  </si>
  <si>
    <t>Program Management</t>
  </si>
  <si>
    <t>Enterprise Security Governance</t>
  </si>
  <si>
    <t>Physical Security and Natural Hazards</t>
  </si>
  <si>
    <t>Personnel Security</t>
  </si>
  <si>
    <t xml:space="preserve"> $                   -   </t>
  </si>
  <si>
    <t>Supply Chain Security</t>
  </si>
  <si>
    <t>Cyber Security</t>
  </si>
  <si>
    <t>Grand Total</t>
  </si>
  <si>
    <t>FY22</t>
  </si>
  <si>
    <t>FY23</t>
  </si>
  <si>
    <t>FY24</t>
  </si>
  <si>
    <t>FY25</t>
  </si>
  <si>
    <t>FY26</t>
  </si>
  <si>
    <t>Test</t>
  </si>
  <si>
    <t>Expenditure</t>
  </si>
  <si>
    <t>FY27</t>
  </si>
  <si>
    <t>Grand Total (One Off CAPEX</t>
  </si>
  <si>
    <t>Check</t>
  </si>
  <si>
    <t>One Off CAPEX</t>
  </si>
  <si>
    <t xml:space="preserve"> $          -   </t>
  </si>
  <si>
    <t>Ongoing Capex</t>
  </si>
  <si>
    <t>Onoging Opex</t>
  </si>
  <si>
    <t>Domain/Model</t>
  </si>
  <si>
    <t>VTS Sites  (Site Costing)</t>
  </si>
  <si>
    <t>CAM Costing</t>
  </si>
  <si>
    <t>-</t>
  </si>
  <si>
    <t>VTS Sites Costing</t>
  </si>
  <si>
    <t>CAM (8.21%)</t>
  </si>
  <si>
    <t>Option 3</t>
  </si>
  <si>
    <t xml:space="preserve">Workstream </t>
  </si>
  <si>
    <t>Cybersecurity</t>
  </si>
  <si>
    <t>CAPEX Increate</t>
  </si>
  <si>
    <t>Systems</t>
  </si>
  <si>
    <t>2 FTE</t>
  </si>
  <si>
    <t>Onboarding for Risk assessment</t>
  </si>
  <si>
    <t>Total Risk Assessment</t>
  </si>
  <si>
    <t>#$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</si>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</sst>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$-C09]* #,##0.00_-;\-[$$-C09]* #,##0.00_-;_-[$$-C09]* &quot;-&quot;??_-;_-@_-"/>
    <numFmt numFmtId="169" formatCode="&quot;$&quot;#,##0"/>
    <numFmt numFmtId="170" formatCode="_-* #,##0_-;\-* #,##0_-;_-* &quot;-&quot;??_-;_-@_-"/>
    <numFmt numFmtId="171" formatCode="&quot;$&quot;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rgb="FFFFFFFF"/>
      <name val="Calibri"/>
      <family val="2"/>
    </font>
    <font>
      <b/>
      <sz val="10.5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FFFF"/>
      <name val="Calibri"/>
      <family val="2"/>
    </font>
    <font>
      <sz val="6"/>
      <color rgb="FFFFFFFF"/>
      <name val="Calibri"/>
      <family val="2"/>
    </font>
    <font>
      <b/>
      <sz val="7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.5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.5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8"/>
      <color rgb="FFFFFFFF"/>
      <name val="Proxima Nova Alt Rg"/>
    </font>
    <font>
      <sz val="8"/>
      <color rgb="FF000000"/>
      <name val="Proxima Nova Alt Rg"/>
    </font>
    <font>
      <b/>
      <sz val="7"/>
      <color rgb="FFFFFFFF"/>
      <name val="Proxima Nova Alt Rg"/>
    </font>
    <font>
      <sz val="8"/>
      <color theme="1"/>
      <name val="Century Gothic"/>
      <family val="2"/>
    </font>
    <font>
      <sz val="9"/>
      <color rgb="FFFFFFFF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Arial"/>
      <family val="2"/>
    </font>
    <font>
      <b/>
      <sz val="8"/>
      <color theme="0"/>
      <name val="Proxima Nova Alt Rg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.5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FBC9D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00556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AD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64">
    <xf numFmtId="0" fontId="0" fillId="0" borderId="0" xfId="0"/>
    <xf numFmtId="0" fontId="4" fillId="2" borderId="2" xfId="0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 readingOrder="1"/>
    </xf>
    <xf numFmtId="164" fontId="0" fillId="0" borderId="0" xfId="0" applyNumberFormat="1"/>
    <xf numFmtId="164" fontId="6" fillId="0" borderId="1" xfId="0" applyNumberFormat="1" applyFont="1" applyBorder="1" applyAlignment="1">
      <alignment horizontal="left" wrapText="1" readingOrder="1"/>
    </xf>
    <xf numFmtId="10" fontId="6" fillId="0" borderId="1" xfId="0" applyNumberFormat="1" applyFont="1" applyBorder="1" applyAlignment="1">
      <alignment horizontal="center" wrapText="1" readingOrder="1"/>
    </xf>
    <xf numFmtId="0" fontId="6" fillId="0" borderId="1" xfId="0" applyFont="1" applyBorder="1" applyAlignment="1">
      <alignment horizontal="left" wrapText="1" readingOrder="1"/>
    </xf>
    <xf numFmtId="0" fontId="5" fillId="3" borderId="1" xfId="0" applyFont="1" applyFill="1" applyBorder="1" applyAlignment="1">
      <alignment horizontal="center" wrapText="1" readingOrder="1"/>
    </xf>
    <xf numFmtId="164" fontId="7" fillId="3" borderId="1" xfId="0" applyNumberFormat="1" applyFont="1" applyFill="1" applyBorder="1" applyAlignment="1">
      <alignment horizontal="left" wrapText="1" readingOrder="1"/>
    </xf>
    <xf numFmtId="10" fontId="7" fillId="3" borderId="1" xfId="0" applyNumberFormat="1" applyFont="1" applyFill="1" applyBorder="1" applyAlignment="1">
      <alignment horizontal="center" wrapText="1" readingOrder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5" borderId="21" xfId="0" applyFont="1" applyFill="1" applyBorder="1"/>
    <xf numFmtId="0" fontId="2" fillId="5" borderId="8" xfId="0" applyFont="1" applyFill="1" applyBorder="1"/>
    <xf numFmtId="0" fontId="0" fillId="0" borderId="9" xfId="0" applyBorder="1"/>
    <xf numFmtId="164" fontId="0" fillId="0" borderId="10" xfId="0" applyNumberFormat="1" applyBorder="1"/>
    <xf numFmtId="164" fontId="6" fillId="0" borderId="30" xfId="0" applyNumberFormat="1" applyFont="1" applyBorder="1" applyAlignment="1">
      <alignment horizontal="left" wrapText="1" readingOrder="1"/>
    </xf>
    <xf numFmtId="0" fontId="0" fillId="0" borderId="13" xfId="0" applyBorder="1"/>
    <xf numFmtId="164" fontId="0" fillId="0" borderId="15" xfId="0" applyNumberFormat="1" applyBorder="1"/>
    <xf numFmtId="164" fontId="6" fillId="0" borderId="31" xfId="0" applyNumberFormat="1" applyFont="1" applyBorder="1" applyAlignment="1">
      <alignment horizontal="left" wrapText="1" readingOrder="1"/>
    </xf>
    <xf numFmtId="0" fontId="0" fillId="0" borderId="10" xfId="0" applyBorder="1"/>
    <xf numFmtId="9" fontId="0" fillId="0" borderId="0" xfId="3" applyFont="1" applyBorder="1"/>
    <xf numFmtId="166" fontId="0" fillId="0" borderId="0" xfId="0" applyNumberFormat="1"/>
    <xf numFmtId="164" fontId="6" fillId="0" borderId="40" xfId="0" applyNumberFormat="1" applyFont="1" applyBorder="1" applyAlignment="1">
      <alignment horizontal="left" vertical="center" wrapText="1" readingOrder="1"/>
    </xf>
    <xf numFmtId="164" fontId="6" fillId="0" borderId="32" xfId="0" applyNumberFormat="1" applyFont="1" applyBorder="1" applyAlignment="1">
      <alignment horizontal="left" vertical="center" wrapText="1" readingOrder="1"/>
    </xf>
    <xf numFmtId="164" fontId="6" fillId="6" borderId="44" xfId="0" applyNumberFormat="1" applyFont="1" applyFill="1" applyBorder="1" applyAlignment="1">
      <alignment horizontal="left" vertical="center" wrapText="1" readingOrder="1"/>
    </xf>
    <xf numFmtId="9" fontId="0" fillId="7" borderId="0" xfId="3" applyFont="1" applyFill="1" applyBorder="1"/>
    <xf numFmtId="0" fontId="3" fillId="8" borderId="0" xfId="0" applyFont="1" applyFill="1"/>
    <xf numFmtId="0" fontId="5" fillId="3" borderId="14" xfId="0" applyFont="1" applyFill="1" applyBorder="1" applyAlignment="1">
      <alignment horizontal="center" vertical="center" wrapText="1" readingOrder="1"/>
    </xf>
    <xf numFmtId="0" fontId="5" fillId="3" borderId="26" xfId="0" applyFont="1" applyFill="1" applyBorder="1" applyAlignment="1">
      <alignment horizontal="center" vertical="center" wrapText="1" readingOrder="1"/>
    </xf>
    <xf numFmtId="166" fontId="5" fillId="3" borderId="43" xfId="0" applyNumberFormat="1" applyFont="1" applyFill="1" applyBorder="1" applyAlignment="1">
      <alignment horizontal="center" vertical="center" wrapText="1" readingOrder="1"/>
    </xf>
    <xf numFmtId="166" fontId="5" fillId="3" borderId="38" xfId="0" applyNumberFormat="1" applyFont="1" applyFill="1" applyBorder="1" applyAlignment="1">
      <alignment horizontal="center" vertical="center" wrapText="1" readingOrder="1"/>
    </xf>
    <xf numFmtId="166" fontId="5" fillId="3" borderId="47" xfId="0" applyNumberFormat="1" applyFont="1" applyFill="1" applyBorder="1" applyAlignment="1">
      <alignment horizontal="center" vertical="center" wrapText="1" readingOrder="1"/>
    </xf>
    <xf numFmtId="0" fontId="9" fillId="9" borderId="1" xfId="0" applyFont="1" applyFill="1" applyBorder="1" applyAlignment="1">
      <alignment horizontal="center" wrapText="1" readingOrder="1"/>
    </xf>
    <xf numFmtId="0" fontId="10" fillId="0" borderId="35" xfId="0" applyFont="1" applyBorder="1" applyAlignment="1">
      <alignment horizontal="left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13" fillId="0" borderId="30" xfId="0" applyFont="1" applyBorder="1" applyAlignment="1">
      <alignment horizontal="left" vertical="center" wrapText="1" readingOrder="1"/>
    </xf>
    <xf numFmtId="165" fontId="12" fillId="3" borderId="59" xfId="0" applyNumberFormat="1" applyFont="1" applyFill="1" applyBorder="1" applyAlignment="1">
      <alignment horizontal="left" vertical="center" wrapText="1" readingOrder="1"/>
    </xf>
    <xf numFmtId="165" fontId="12" fillId="3" borderId="61" xfId="0" applyNumberFormat="1" applyFont="1" applyFill="1" applyBorder="1" applyAlignment="1">
      <alignment horizontal="left" vertical="center" wrapText="1" readingOrder="1"/>
    </xf>
    <xf numFmtId="0" fontId="13" fillId="0" borderId="31" xfId="0" applyFont="1" applyBorder="1" applyAlignment="1">
      <alignment horizontal="left" vertical="center" wrapText="1" readingOrder="1"/>
    </xf>
    <xf numFmtId="165" fontId="12" fillId="3" borderId="66" xfId="0" applyNumberFormat="1" applyFont="1" applyFill="1" applyBorder="1" applyAlignment="1">
      <alignment horizontal="left" vertical="center" wrapText="1" readingOrder="1"/>
    </xf>
    <xf numFmtId="0" fontId="12" fillId="3" borderId="61" xfId="0" applyFont="1" applyFill="1" applyBorder="1" applyAlignment="1">
      <alignment horizontal="left" vertical="center" wrapText="1" readingOrder="1"/>
    </xf>
    <xf numFmtId="0" fontId="14" fillId="0" borderId="0" xfId="0" applyFont="1" applyAlignment="1">
      <alignment wrapText="1"/>
    </xf>
    <xf numFmtId="169" fontId="14" fillId="0" borderId="0" xfId="0" applyNumberFormat="1" applyFont="1" applyAlignment="1">
      <alignment wrapText="1"/>
    </xf>
    <xf numFmtId="170" fontId="14" fillId="0" borderId="17" xfId="1" applyNumberFormat="1" applyFont="1" applyFill="1" applyBorder="1" applyAlignment="1">
      <alignment vertical="center" wrapText="1"/>
    </xf>
    <xf numFmtId="9" fontId="14" fillId="0" borderId="17" xfId="3" applyFont="1" applyFill="1" applyBorder="1" applyAlignment="1">
      <alignment vertical="center" wrapText="1"/>
    </xf>
    <xf numFmtId="164" fontId="17" fillId="0" borderId="1" xfId="0" applyNumberFormat="1" applyFont="1" applyBorder="1" applyAlignment="1">
      <alignment horizontal="center" wrapText="1" readingOrder="1"/>
    </xf>
    <xf numFmtId="165" fontId="0" fillId="0" borderId="0" xfId="0" applyNumberFormat="1"/>
    <xf numFmtId="165" fontId="17" fillId="0" borderId="1" xfId="0" applyNumberFormat="1" applyFont="1" applyBorder="1" applyAlignment="1">
      <alignment horizontal="center" wrapText="1" readingOrder="1"/>
    </xf>
    <xf numFmtId="3" fontId="18" fillId="0" borderId="0" xfId="0" applyNumberFormat="1" applyFont="1" applyAlignment="1">
      <alignment horizontal="center" readingOrder="1"/>
    </xf>
    <xf numFmtId="164" fontId="6" fillId="0" borderId="1" xfId="0" applyNumberFormat="1" applyFont="1" applyBorder="1" applyAlignment="1">
      <alignment horizontal="center" wrapText="1" readingOrder="1"/>
    </xf>
    <xf numFmtId="165" fontId="6" fillId="0" borderId="1" xfId="0" applyNumberFormat="1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wrapText="1" readingOrder="1"/>
    </xf>
    <xf numFmtId="0" fontId="5" fillId="11" borderId="1" xfId="0" applyFont="1" applyFill="1" applyBorder="1" applyAlignment="1">
      <alignment horizontal="center" wrapText="1" readingOrder="1"/>
    </xf>
    <xf numFmtId="165" fontId="6" fillId="11" borderId="1" xfId="0" applyNumberFormat="1" applyFont="1" applyFill="1" applyBorder="1" applyAlignment="1">
      <alignment horizontal="center" wrapText="1" readingOrder="1"/>
    </xf>
    <xf numFmtId="0" fontId="19" fillId="12" borderId="9" xfId="0" applyFont="1" applyFill="1" applyBorder="1" applyAlignment="1">
      <alignment vertical="center" wrapText="1"/>
    </xf>
    <xf numFmtId="0" fontId="19" fillId="12" borderId="10" xfId="0" applyFont="1" applyFill="1" applyBorder="1" applyAlignment="1">
      <alignment vertical="center" wrapText="1"/>
    </xf>
    <xf numFmtId="0" fontId="19" fillId="12" borderId="11" xfId="0" applyFont="1" applyFill="1" applyBorder="1" applyAlignment="1">
      <alignment vertical="center" wrapText="1"/>
    </xf>
    <xf numFmtId="0" fontId="20" fillId="0" borderId="74" xfId="0" applyFont="1" applyBorder="1" applyAlignment="1">
      <alignment horizontal="justify" vertical="center" wrapText="1"/>
    </xf>
    <xf numFmtId="0" fontId="20" fillId="0" borderId="75" xfId="0" applyFont="1" applyBorder="1" applyAlignment="1">
      <alignment horizontal="justify" vertical="center" wrapText="1"/>
    </xf>
    <xf numFmtId="0" fontId="21" fillId="12" borderId="14" xfId="0" applyFont="1" applyFill="1" applyBorder="1" applyAlignment="1">
      <alignment vertical="center" wrapText="1"/>
    </xf>
    <xf numFmtId="0" fontId="21" fillId="12" borderId="16" xfId="0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168" fontId="20" fillId="0" borderId="76" xfId="0" applyNumberFormat="1" applyFont="1" applyBorder="1" applyAlignment="1">
      <alignment horizontal="right" vertical="center" wrapText="1"/>
    </xf>
    <xf numFmtId="0" fontId="4" fillId="9" borderId="1" xfId="0" applyFont="1" applyFill="1" applyBorder="1" applyAlignment="1">
      <alignment horizontal="center" wrapText="1" readingOrder="1"/>
    </xf>
    <xf numFmtId="0" fontId="23" fillId="0" borderId="35" xfId="0" applyFont="1" applyBorder="1" applyAlignment="1">
      <alignment horizontal="left" wrapText="1" readingOrder="1"/>
    </xf>
    <xf numFmtId="0" fontId="24" fillId="3" borderId="1" xfId="0" applyFont="1" applyFill="1" applyBorder="1" applyAlignment="1">
      <alignment horizontal="center" vertical="center" wrapText="1" readingOrder="1"/>
    </xf>
    <xf numFmtId="165" fontId="5" fillId="3" borderId="77" xfId="0" applyNumberFormat="1" applyFont="1" applyFill="1" applyBorder="1" applyAlignment="1">
      <alignment horizontal="left" vertical="center" wrapText="1" readingOrder="1"/>
    </xf>
    <xf numFmtId="165" fontId="5" fillId="3" borderId="81" xfId="0" applyNumberFormat="1" applyFont="1" applyFill="1" applyBorder="1" applyAlignment="1">
      <alignment horizontal="left" vertical="center" wrapText="1" readingOrder="1"/>
    </xf>
    <xf numFmtId="0" fontId="5" fillId="3" borderId="82" xfId="0" applyFont="1" applyFill="1" applyBorder="1" applyAlignment="1">
      <alignment horizontal="left" vertical="center" wrapText="1" readingOrder="1"/>
    </xf>
    <xf numFmtId="168" fontId="21" fillId="12" borderId="15" xfId="0" applyNumberFormat="1" applyFont="1" applyFill="1" applyBorder="1" applyAlignment="1">
      <alignment horizontal="right" vertical="center" wrapText="1"/>
    </xf>
    <xf numFmtId="0" fontId="21" fillId="12" borderId="15" xfId="0" applyFont="1" applyFill="1" applyBorder="1" applyAlignment="1">
      <alignment horizontal="right" vertical="center" wrapText="1"/>
    </xf>
    <xf numFmtId="165" fontId="20" fillId="0" borderId="1" xfId="0" applyNumberFormat="1" applyFont="1" applyBorder="1" applyAlignment="1">
      <alignment horizontal="center" wrapText="1" readingOrder="1"/>
    </xf>
    <xf numFmtId="0" fontId="26" fillId="0" borderId="1" xfId="0" applyFont="1" applyBorder="1" applyAlignment="1">
      <alignment horizontal="center" wrapText="1" readingOrder="1"/>
    </xf>
    <xf numFmtId="0" fontId="20" fillId="7" borderId="75" xfId="0" applyFont="1" applyFill="1" applyBorder="1" applyAlignment="1">
      <alignment horizontal="justify" vertical="center" wrapText="1"/>
    </xf>
    <xf numFmtId="168" fontId="20" fillId="7" borderId="76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165" fontId="20" fillId="0" borderId="83" xfId="0" applyNumberFormat="1" applyFont="1" applyBorder="1" applyAlignment="1">
      <alignment horizontal="center" wrapText="1" readingOrder="1"/>
    </xf>
    <xf numFmtId="165" fontId="27" fillId="12" borderId="31" xfId="0" applyNumberFormat="1" applyFont="1" applyFill="1" applyBorder="1" applyAlignment="1">
      <alignment horizontal="center" wrapText="1" readingOrder="1"/>
    </xf>
    <xf numFmtId="165" fontId="27" fillId="12" borderId="84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28" fillId="13" borderId="55" xfId="0" applyFont="1" applyFill="1" applyBorder="1" applyAlignment="1">
      <alignment horizontal="center" vertical="center" wrapText="1"/>
    </xf>
    <xf numFmtId="0" fontId="28" fillId="13" borderId="60" xfId="0" applyFont="1" applyFill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29" fillId="14" borderId="92" xfId="0" applyFont="1" applyFill="1" applyBorder="1" applyAlignment="1">
      <alignment horizontal="right" vertical="center"/>
    </xf>
    <xf numFmtId="0" fontId="18" fillId="14" borderId="53" xfId="0" applyFont="1" applyFill="1" applyBorder="1" applyAlignment="1">
      <alignment horizontal="right" vertical="center"/>
    </xf>
    <xf numFmtId="0" fontId="18" fillId="14" borderId="88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0" fillId="10" borderId="70" xfId="0" applyFont="1" applyFill="1" applyBorder="1" applyAlignment="1">
      <alignment horizontal="center" textRotation="90" wrapText="1"/>
    </xf>
    <xf numFmtId="0" fontId="14" fillId="0" borderId="0" xfId="0" applyFont="1" applyAlignment="1">
      <alignment horizontal="center" textRotation="90" wrapText="1"/>
    </xf>
    <xf numFmtId="0" fontId="15" fillId="15" borderId="23" xfId="0" applyFont="1" applyFill="1" applyBorder="1" applyAlignment="1">
      <alignment horizontal="center" vertical="center" wrapText="1"/>
    </xf>
    <xf numFmtId="0" fontId="15" fillId="15" borderId="6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31" fillId="10" borderId="69" xfId="0" applyFont="1" applyFill="1" applyBorder="1" applyAlignment="1">
      <alignment horizontal="center" vertical="center" wrapText="1"/>
    </xf>
    <xf numFmtId="0" fontId="31" fillId="10" borderId="70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vertical="center" wrapText="1"/>
    </xf>
    <xf numFmtId="1" fontId="14" fillId="0" borderId="50" xfId="0" applyNumberFormat="1" applyFont="1" applyBorder="1" applyAlignment="1">
      <alignment horizontal="center" vertical="center" wrapText="1"/>
    </xf>
    <xf numFmtId="1" fontId="14" fillId="0" borderId="68" xfId="0" applyNumberFormat="1" applyFont="1" applyBorder="1" applyAlignment="1">
      <alignment vertical="center" wrapText="1"/>
    </xf>
    <xf numFmtId="9" fontId="14" fillId="0" borderId="68" xfId="3" applyFont="1" applyFill="1" applyBorder="1" applyAlignment="1">
      <alignment vertical="center" wrapText="1"/>
    </xf>
    <xf numFmtId="170" fontId="14" fillId="0" borderId="68" xfId="1" applyNumberFormat="1" applyFont="1" applyFill="1" applyBorder="1" applyAlignment="1">
      <alignment vertical="center" wrapText="1"/>
    </xf>
    <xf numFmtId="49" fontId="33" fillId="0" borderId="43" xfId="0" quotePrefix="1" applyNumberFormat="1" applyFont="1" applyBorder="1" applyAlignment="1">
      <alignment vertical="center" wrapText="1"/>
    </xf>
    <xf numFmtId="49" fontId="33" fillId="0" borderId="38" xfId="0" quotePrefix="1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1" fontId="14" fillId="0" borderId="85" xfId="0" applyNumberFormat="1" applyFont="1" applyBorder="1" applyAlignment="1">
      <alignment horizontal="center" vertical="center" wrapText="1"/>
    </xf>
    <xf numFmtId="1" fontId="14" fillId="0" borderId="20" xfId="0" applyNumberFormat="1" applyFont="1" applyBorder="1" applyAlignment="1">
      <alignment vertical="center" wrapText="1"/>
    </xf>
    <xf numFmtId="9" fontId="14" fillId="0" borderId="19" xfId="3" applyFont="1" applyFill="1" applyBorder="1" applyAlignment="1">
      <alignment vertical="center" wrapText="1"/>
    </xf>
    <xf numFmtId="49" fontId="33" fillId="0" borderId="95" xfId="0" quotePrefix="1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96" xfId="0" applyBorder="1"/>
    <xf numFmtId="2" fontId="18" fillId="14" borderId="88" xfId="0" applyNumberFormat="1" applyFont="1" applyFill="1" applyBorder="1" applyAlignment="1">
      <alignment horizontal="right" vertical="center"/>
    </xf>
    <xf numFmtId="169" fontId="32" fillId="16" borderId="0" xfId="0" applyNumberFormat="1" applyFont="1" applyFill="1" applyAlignment="1">
      <alignment wrapText="1"/>
    </xf>
    <xf numFmtId="0" fontId="18" fillId="17" borderId="60" xfId="0" applyFont="1" applyFill="1" applyBorder="1" applyAlignment="1">
      <alignment vertical="center"/>
    </xf>
    <xf numFmtId="0" fontId="18" fillId="17" borderId="91" xfId="0" applyFont="1" applyFill="1" applyBorder="1" applyAlignment="1">
      <alignment horizontal="right" vertical="center"/>
    </xf>
    <xf numFmtId="0" fontId="18" fillId="17" borderId="7" xfId="0" applyFont="1" applyFill="1" applyBorder="1" applyAlignment="1">
      <alignment horizontal="right" vertical="center"/>
    </xf>
    <xf numFmtId="2" fontId="0" fillId="17" borderId="0" xfId="0" applyNumberFormat="1" applyFill="1"/>
    <xf numFmtId="2" fontId="18" fillId="17" borderId="7" xfId="0" applyNumberFormat="1" applyFont="1" applyFill="1" applyBorder="1" applyAlignment="1">
      <alignment horizontal="right" vertical="center" readingOrder="1"/>
    </xf>
    <xf numFmtId="0" fontId="18" fillId="17" borderId="7" xfId="0" applyFont="1" applyFill="1" applyBorder="1" applyAlignment="1">
      <alignment horizontal="right" vertical="center" readingOrder="1"/>
    </xf>
    <xf numFmtId="2" fontId="18" fillId="17" borderId="7" xfId="0" applyNumberFormat="1" applyFont="1" applyFill="1" applyBorder="1" applyAlignment="1">
      <alignment horizontal="right" vertical="center"/>
    </xf>
    <xf numFmtId="49" fontId="14" fillId="17" borderId="68" xfId="0" quotePrefix="1" applyNumberFormat="1" applyFont="1" applyFill="1" applyBorder="1" applyAlignment="1">
      <alignment horizontal="right" vertical="center" wrapText="1"/>
    </xf>
    <xf numFmtId="169" fontId="14" fillId="17" borderId="68" xfId="0" applyNumberFormat="1" applyFont="1" applyFill="1" applyBorder="1" applyAlignment="1">
      <alignment vertical="center" wrapText="1"/>
    </xf>
    <xf numFmtId="49" fontId="14" fillId="17" borderId="17" xfId="0" quotePrefix="1" applyNumberFormat="1" applyFont="1" applyFill="1" applyBorder="1" applyAlignment="1">
      <alignment vertical="center" wrapText="1"/>
    </xf>
    <xf numFmtId="169" fontId="14" fillId="17" borderId="17" xfId="0" applyNumberFormat="1" applyFont="1" applyFill="1" applyBorder="1" applyAlignment="1">
      <alignment vertical="center" wrapText="1"/>
    </xf>
    <xf numFmtId="49" fontId="14" fillId="17" borderId="68" xfId="0" quotePrefix="1" applyNumberFormat="1" applyFont="1" applyFill="1" applyBorder="1" applyAlignment="1">
      <alignment vertical="center" wrapText="1"/>
    </xf>
    <xf numFmtId="49" fontId="14" fillId="17" borderId="17" xfId="0" quotePrefix="1" applyNumberFormat="1" applyFont="1" applyFill="1" applyBorder="1" applyAlignment="1">
      <alignment horizontal="right" vertical="center" wrapText="1"/>
    </xf>
    <xf numFmtId="49" fontId="14" fillId="17" borderId="17" xfId="0" applyNumberFormat="1" applyFont="1" applyFill="1" applyBorder="1" applyAlignment="1">
      <alignment vertical="center" wrapText="1"/>
    </xf>
    <xf numFmtId="49" fontId="14" fillId="17" borderId="47" xfId="0" quotePrefix="1" applyNumberFormat="1" applyFont="1" applyFill="1" applyBorder="1" applyAlignment="1">
      <alignment vertical="center" wrapText="1"/>
    </xf>
    <xf numFmtId="169" fontId="14" fillId="17" borderId="67" xfId="0" applyNumberFormat="1" applyFont="1" applyFill="1" applyBorder="1" applyAlignment="1">
      <alignment vertical="center" wrapText="1"/>
    </xf>
    <xf numFmtId="49" fontId="14" fillId="17" borderId="19" xfId="0" quotePrefix="1" applyNumberFormat="1" applyFont="1" applyFill="1" applyBorder="1" applyAlignment="1">
      <alignment horizontal="right" vertical="center" wrapText="1"/>
    </xf>
    <xf numFmtId="1" fontId="14" fillId="17" borderId="68" xfId="0" applyNumberFormat="1" applyFont="1" applyFill="1" applyBorder="1" applyAlignment="1">
      <alignment vertical="center" wrapText="1"/>
    </xf>
    <xf numFmtId="1" fontId="14" fillId="17" borderId="17" xfId="0" applyNumberFormat="1" applyFont="1" applyFill="1" applyBorder="1" applyAlignment="1">
      <alignment vertical="center" wrapText="1"/>
    </xf>
    <xf numFmtId="1" fontId="14" fillId="17" borderId="67" xfId="0" applyNumberFormat="1" applyFont="1" applyFill="1" applyBorder="1" applyAlignment="1">
      <alignment vertical="center" wrapText="1"/>
    </xf>
    <xf numFmtId="9" fontId="14" fillId="17" borderId="68" xfId="3" applyFont="1" applyFill="1" applyBorder="1" applyAlignment="1">
      <alignment vertical="center" wrapText="1"/>
    </xf>
    <xf numFmtId="170" fontId="14" fillId="17" borderId="68" xfId="1" applyNumberFormat="1" applyFont="1" applyFill="1" applyBorder="1" applyAlignment="1">
      <alignment vertical="center" wrapText="1"/>
    </xf>
    <xf numFmtId="49" fontId="33" fillId="17" borderId="43" xfId="0" quotePrefix="1" applyNumberFormat="1" applyFont="1" applyFill="1" applyBorder="1" applyAlignment="1">
      <alignment vertical="center" wrapText="1"/>
    </xf>
    <xf numFmtId="9" fontId="14" fillId="17" borderId="17" xfId="3" applyFont="1" applyFill="1" applyBorder="1" applyAlignment="1">
      <alignment vertical="center" wrapText="1"/>
    </xf>
    <xf numFmtId="170" fontId="14" fillId="17" borderId="17" xfId="1" applyNumberFormat="1" applyFont="1" applyFill="1" applyBorder="1" applyAlignment="1">
      <alignment vertical="center" wrapText="1"/>
    </xf>
    <xf numFmtId="49" fontId="33" fillId="17" borderId="38" xfId="0" quotePrefix="1" applyNumberFormat="1" applyFont="1" applyFill="1" applyBorder="1" applyAlignment="1">
      <alignment vertical="center" wrapText="1"/>
    </xf>
    <xf numFmtId="9" fontId="14" fillId="17" borderId="46" xfId="3" applyFont="1" applyFill="1" applyBorder="1" applyAlignment="1">
      <alignment vertical="center" wrapText="1"/>
    </xf>
    <xf numFmtId="49" fontId="33" fillId="17" borderId="47" xfId="0" quotePrefix="1" applyNumberFormat="1" applyFont="1" applyFill="1" applyBorder="1" applyAlignment="1">
      <alignment vertical="center" wrapText="1"/>
    </xf>
    <xf numFmtId="169" fontId="34" fillId="17" borderId="68" xfId="0" applyNumberFormat="1" applyFont="1" applyFill="1" applyBorder="1" applyAlignment="1">
      <alignment vertical="center" wrapText="1"/>
    </xf>
    <xf numFmtId="171" fontId="34" fillId="17" borderId="68" xfId="0" applyNumberFormat="1" applyFont="1" applyFill="1" applyBorder="1" applyAlignment="1">
      <alignment vertical="center" wrapText="1"/>
    </xf>
    <xf numFmtId="9" fontId="14" fillId="17" borderId="20" xfId="0" applyNumberFormat="1" applyFont="1" applyFill="1" applyBorder="1" applyAlignment="1">
      <alignment vertical="center" wrapText="1"/>
    </xf>
    <xf numFmtId="9" fontId="14" fillId="0" borderId="17" xfId="0" applyNumberFormat="1" applyFont="1" applyBorder="1" applyAlignment="1">
      <alignment vertical="center" wrapText="1"/>
    </xf>
    <xf numFmtId="49" fontId="14" fillId="0" borderId="18" xfId="0" quotePrefix="1" applyNumberFormat="1" applyFont="1" applyBorder="1" applyAlignment="1">
      <alignment horizontal="right" vertical="center" wrapText="1"/>
    </xf>
    <xf numFmtId="1" fontId="34" fillId="18" borderId="17" xfId="0" applyNumberFormat="1" applyFont="1" applyFill="1" applyBorder="1" applyAlignment="1">
      <alignment vertical="center" wrapText="1"/>
    </xf>
    <xf numFmtId="9" fontId="34" fillId="18" borderId="17" xfId="3" applyFont="1" applyFill="1" applyBorder="1" applyAlignment="1">
      <alignment vertical="center" wrapText="1"/>
    </xf>
    <xf numFmtId="170" fontId="34" fillId="18" borderId="17" xfId="1" applyNumberFormat="1" applyFont="1" applyFill="1" applyBorder="1" applyAlignment="1">
      <alignment vertical="center" wrapText="1"/>
    </xf>
    <xf numFmtId="49" fontId="35" fillId="18" borderId="38" xfId="0" quotePrefix="1" applyNumberFormat="1" applyFont="1" applyFill="1" applyBorder="1" applyAlignment="1">
      <alignment vertical="center" wrapText="1"/>
    </xf>
    <xf numFmtId="169" fontId="14" fillId="18" borderId="17" xfId="0" applyNumberFormat="1" applyFont="1" applyFill="1" applyBorder="1" applyAlignment="1">
      <alignment vertical="center" wrapText="1"/>
    </xf>
    <xf numFmtId="49" fontId="14" fillId="18" borderId="17" xfId="0" quotePrefix="1" applyNumberFormat="1" applyFont="1" applyFill="1" applyBorder="1" applyAlignment="1">
      <alignment vertical="center" wrapText="1"/>
    </xf>
    <xf numFmtId="169" fontId="34" fillId="18" borderId="68" xfId="0" applyNumberFormat="1" applyFont="1" applyFill="1" applyBorder="1" applyAlignment="1">
      <alignment vertical="center" wrapText="1"/>
    </xf>
    <xf numFmtId="1" fontId="14" fillId="18" borderId="17" xfId="0" applyNumberFormat="1" applyFont="1" applyFill="1" applyBorder="1" applyAlignment="1">
      <alignment vertical="center" wrapText="1"/>
    </xf>
    <xf numFmtId="9" fontId="14" fillId="18" borderId="17" xfId="3" applyFont="1" applyFill="1" applyBorder="1" applyAlignment="1">
      <alignment vertical="center" wrapText="1"/>
    </xf>
    <xf numFmtId="170" fontId="14" fillId="18" borderId="17" xfId="1" applyNumberFormat="1" applyFont="1" applyFill="1" applyBorder="1" applyAlignment="1">
      <alignment vertical="center" wrapText="1"/>
    </xf>
    <xf numFmtId="49" fontId="33" fillId="18" borderId="38" xfId="0" quotePrefix="1" applyNumberFormat="1" applyFont="1" applyFill="1" applyBorder="1" applyAlignment="1">
      <alignment vertical="center" wrapText="1"/>
    </xf>
    <xf numFmtId="9" fontId="14" fillId="18" borderId="68" xfId="3" applyFont="1" applyFill="1" applyBorder="1" applyAlignment="1">
      <alignment vertical="center" wrapText="1"/>
    </xf>
    <xf numFmtId="170" fontId="14" fillId="18" borderId="68" xfId="1" applyNumberFormat="1" applyFont="1" applyFill="1" applyBorder="1" applyAlignment="1">
      <alignment vertical="center" wrapText="1"/>
    </xf>
    <xf numFmtId="49" fontId="33" fillId="18" borderId="43" xfId="0" quotePrefix="1" applyNumberFormat="1" applyFont="1" applyFill="1" applyBorder="1" applyAlignment="1">
      <alignment vertical="center" wrapText="1"/>
    </xf>
    <xf numFmtId="1" fontId="14" fillId="18" borderId="68" xfId="0" applyNumberFormat="1" applyFont="1" applyFill="1" applyBorder="1" applyAlignment="1">
      <alignment vertical="center" wrapText="1"/>
    </xf>
    <xf numFmtId="169" fontId="14" fillId="18" borderId="68" xfId="0" applyNumberFormat="1" applyFont="1" applyFill="1" applyBorder="1" applyAlignment="1">
      <alignment vertical="center" wrapText="1"/>
    </xf>
    <xf numFmtId="1" fontId="14" fillId="18" borderId="48" xfId="0" applyNumberFormat="1" applyFont="1" applyFill="1" applyBorder="1" applyAlignment="1">
      <alignment horizontal="center" vertical="center" wrapText="1"/>
    </xf>
    <xf numFmtId="169" fontId="14" fillId="18" borderId="20" xfId="0" applyNumberFormat="1" applyFont="1" applyFill="1" applyBorder="1" applyAlignment="1">
      <alignment vertical="center" wrapText="1"/>
    </xf>
    <xf numFmtId="1" fontId="14" fillId="18" borderId="20" xfId="0" applyNumberFormat="1" applyFont="1" applyFill="1" applyBorder="1" applyAlignment="1">
      <alignment vertical="center" wrapText="1"/>
    </xf>
    <xf numFmtId="0" fontId="18" fillId="0" borderId="56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164" fontId="17" fillId="0" borderId="71" xfId="0" applyNumberFormat="1" applyFont="1" applyBorder="1" applyAlignment="1">
      <alignment horizontal="left" wrapText="1" readingOrder="1"/>
    </xf>
    <xf numFmtId="164" fontId="17" fillId="0" borderId="72" xfId="0" applyNumberFormat="1" applyFont="1" applyBorder="1" applyAlignment="1">
      <alignment horizontal="left" wrapText="1" readingOrder="1"/>
    </xf>
    <xf numFmtId="164" fontId="17" fillId="0" borderId="73" xfId="0" applyNumberFormat="1" applyFont="1" applyBorder="1" applyAlignment="1">
      <alignment horizontal="left" wrapText="1" readingOrder="1"/>
    </xf>
    <xf numFmtId="0" fontId="4" fillId="2" borderId="2" xfId="0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 wrapText="1" readingOrder="1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168" fontId="0" fillId="0" borderId="50" xfId="2" applyNumberFormat="1" applyFont="1" applyBorder="1" applyAlignment="1">
      <alignment horizontal="center" vertical="center"/>
    </xf>
    <xf numFmtId="168" fontId="0" fillId="0" borderId="51" xfId="2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168" fontId="0" fillId="0" borderId="41" xfId="2" applyNumberFormat="1" applyFont="1" applyBorder="1" applyAlignment="1">
      <alignment horizontal="center" vertical="center"/>
    </xf>
    <xf numFmtId="168" fontId="0" fillId="0" borderId="42" xfId="2" applyNumberFormat="1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29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5" fillId="0" borderId="26" xfId="0" applyFont="1" applyBorder="1" applyAlignment="1">
      <alignment horizontal="center" vertical="center" wrapText="1" readingOrder="1"/>
    </xf>
    <xf numFmtId="0" fontId="5" fillId="0" borderId="27" xfId="0" applyFont="1" applyBorder="1" applyAlignment="1">
      <alignment horizontal="center" vertical="center" wrapText="1" readingOrder="1"/>
    </xf>
    <xf numFmtId="0" fontId="5" fillId="0" borderId="28" xfId="0" applyFont="1" applyBorder="1" applyAlignment="1">
      <alignment horizontal="center" vertical="center" wrapText="1" readingOrder="1"/>
    </xf>
    <xf numFmtId="168" fontId="0" fillId="0" borderId="43" xfId="2" applyNumberFormat="1" applyFont="1" applyBorder="1" applyAlignment="1">
      <alignment horizontal="center" vertical="center"/>
    </xf>
    <xf numFmtId="168" fontId="0" fillId="0" borderId="37" xfId="2" applyNumberFormat="1" applyFont="1" applyBorder="1" applyAlignment="1">
      <alignment horizontal="center" vertical="center"/>
    </xf>
    <xf numFmtId="168" fontId="0" fillId="0" borderId="18" xfId="2" applyNumberFormat="1" applyFont="1" applyBorder="1" applyAlignment="1">
      <alignment horizontal="center" vertical="center"/>
    </xf>
    <xf numFmtId="168" fontId="0" fillId="0" borderId="48" xfId="2" applyNumberFormat="1" applyFont="1" applyBorder="1" applyAlignment="1">
      <alignment horizontal="center" vertical="center"/>
    </xf>
    <xf numFmtId="168" fontId="0" fillId="0" borderId="49" xfId="2" applyNumberFormat="1" applyFont="1" applyBorder="1" applyAlignment="1">
      <alignment horizontal="center" vertical="center"/>
    </xf>
    <xf numFmtId="168" fontId="0" fillId="6" borderId="45" xfId="2" applyNumberFormat="1" applyFont="1" applyFill="1" applyBorder="1" applyAlignment="1">
      <alignment horizontal="center" vertical="center"/>
    </xf>
    <xf numFmtId="168" fontId="0" fillId="6" borderId="46" xfId="2" applyNumberFormat="1" applyFont="1" applyFill="1" applyBorder="1" applyAlignment="1">
      <alignment horizontal="center" vertical="center"/>
    </xf>
    <xf numFmtId="168" fontId="0" fillId="6" borderId="47" xfId="2" applyNumberFormat="1" applyFont="1" applyFill="1" applyBorder="1" applyAlignment="1">
      <alignment horizontal="center" vertical="center"/>
    </xf>
    <xf numFmtId="168" fontId="0" fillId="0" borderId="38" xfId="2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9" borderId="36" xfId="0" applyFont="1" applyFill="1" applyBorder="1" applyAlignment="1">
      <alignment horizontal="center" wrapText="1" readingOrder="1"/>
    </xf>
    <xf numFmtId="0" fontId="9" fillId="9" borderId="25" xfId="0" applyFont="1" applyFill="1" applyBorder="1" applyAlignment="1">
      <alignment horizontal="center" wrapText="1" readingOrder="1"/>
    </xf>
    <xf numFmtId="0" fontId="9" fillId="9" borderId="4" xfId="0" applyFont="1" applyFill="1" applyBorder="1" applyAlignment="1">
      <alignment horizontal="center" wrapText="1" readingOrder="1"/>
    </xf>
    <xf numFmtId="0" fontId="9" fillId="9" borderId="5" xfId="0" applyFont="1" applyFill="1" applyBorder="1" applyAlignment="1">
      <alignment horizontal="center" wrapText="1" readingOrder="1"/>
    </xf>
    <xf numFmtId="166" fontId="5" fillId="3" borderId="14" xfId="0" applyNumberFormat="1" applyFont="1" applyFill="1" applyBorder="1" applyAlignment="1">
      <alignment horizontal="center" vertical="center" wrapText="1" readingOrder="1"/>
    </xf>
    <xf numFmtId="0" fontId="5" fillId="3" borderId="15" xfId="0" applyFont="1" applyFill="1" applyBorder="1" applyAlignment="1">
      <alignment horizontal="center" vertical="center" wrapText="1" readingOrder="1"/>
    </xf>
    <xf numFmtId="0" fontId="5" fillId="3" borderId="16" xfId="0" applyFont="1" applyFill="1" applyBorder="1" applyAlignment="1">
      <alignment horizontal="center" vertical="center" wrapText="1" readingOrder="1"/>
    </xf>
    <xf numFmtId="0" fontId="12" fillId="0" borderId="55" xfId="0" applyFont="1" applyBorder="1" applyAlignment="1">
      <alignment horizontal="center" vertical="center" wrapText="1" readingOrder="1"/>
    </xf>
    <xf numFmtId="0" fontId="12" fillId="0" borderId="60" xfId="0" applyFont="1" applyBorder="1" applyAlignment="1">
      <alignment horizontal="center" vertical="center" wrapText="1" readingOrder="1"/>
    </xf>
    <xf numFmtId="0" fontId="12" fillId="0" borderId="62" xfId="0" applyFont="1" applyBorder="1" applyAlignment="1">
      <alignment horizontal="center" vertical="center" wrapText="1" readingOrder="1"/>
    </xf>
    <xf numFmtId="164" fontId="13" fillId="0" borderId="56" xfId="0" applyNumberFormat="1" applyFont="1" applyBorder="1" applyAlignment="1">
      <alignment horizontal="left" vertical="center" wrapText="1" indent="1" readingOrder="1"/>
    </xf>
    <xf numFmtId="164" fontId="13" fillId="0" borderId="57" xfId="0" applyNumberFormat="1" applyFont="1" applyBorder="1" applyAlignment="1">
      <alignment horizontal="left" vertical="center" wrapText="1" indent="1" readingOrder="1"/>
    </xf>
    <xf numFmtId="165" fontId="13" fillId="0" borderId="56" xfId="0" applyNumberFormat="1" applyFont="1" applyBorder="1" applyAlignment="1">
      <alignment horizontal="left" vertical="center" wrapText="1" indent="1" readingOrder="1"/>
    </xf>
    <xf numFmtId="165" fontId="13" fillId="0" borderId="57" xfId="0" applyNumberFormat="1" applyFont="1" applyBorder="1" applyAlignment="1">
      <alignment horizontal="left" vertical="center" wrapText="1" indent="1" readingOrder="1"/>
    </xf>
    <xf numFmtId="0" fontId="13" fillId="0" borderId="56" xfId="0" applyFont="1" applyBorder="1" applyAlignment="1">
      <alignment horizontal="left" vertical="center" wrapText="1" indent="1" readingOrder="1"/>
    </xf>
    <xf numFmtId="0" fontId="13" fillId="0" borderId="57" xfId="0" applyFont="1" applyBorder="1" applyAlignment="1">
      <alignment horizontal="left" vertical="center" wrapText="1" indent="1" readingOrder="1"/>
    </xf>
    <xf numFmtId="0" fontId="13" fillId="0" borderId="58" xfId="0" applyFont="1" applyBorder="1" applyAlignment="1">
      <alignment horizontal="left" vertical="center" wrapText="1" indent="1" readingOrder="1"/>
    </xf>
    <xf numFmtId="0" fontId="13" fillId="0" borderId="52" xfId="0" applyFont="1" applyBorder="1" applyAlignment="1">
      <alignment horizontal="left" vertical="center" wrapText="1" indent="1" readingOrder="1"/>
    </xf>
    <xf numFmtId="0" fontId="13" fillId="0" borderId="53" xfId="0" applyFont="1" applyBorder="1" applyAlignment="1">
      <alignment horizontal="left" vertical="center" wrapText="1" indent="1" readingOrder="1"/>
    </xf>
    <xf numFmtId="165" fontId="13" fillId="0" borderId="52" xfId="0" applyNumberFormat="1" applyFont="1" applyBorder="1" applyAlignment="1">
      <alignment horizontal="left" vertical="center" wrapText="1" indent="1" readingOrder="1"/>
    </xf>
    <xf numFmtId="165" fontId="13" fillId="0" borderId="53" xfId="0" applyNumberFormat="1" applyFont="1" applyBorder="1" applyAlignment="1">
      <alignment horizontal="left" vertical="center" wrapText="1" indent="1" readingOrder="1"/>
    </xf>
    <xf numFmtId="165" fontId="13" fillId="0" borderId="54" xfId="0" applyNumberFormat="1" applyFont="1" applyBorder="1" applyAlignment="1">
      <alignment horizontal="left" vertical="center" wrapText="1" indent="1" readingOrder="1"/>
    </xf>
    <xf numFmtId="165" fontId="13" fillId="0" borderId="63" xfId="0" applyNumberFormat="1" applyFont="1" applyBorder="1" applyAlignment="1">
      <alignment horizontal="left" vertical="center" wrapText="1" indent="1" readingOrder="1"/>
    </xf>
    <xf numFmtId="165" fontId="13" fillId="0" borderId="64" xfId="0" applyNumberFormat="1" applyFont="1" applyBorder="1" applyAlignment="1">
      <alignment horizontal="left" vertical="center" wrapText="1" indent="1" readingOrder="1"/>
    </xf>
    <xf numFmtId="165" fontId="13" fillId="0" borderId="65" xfId="0" applyNumberFormat="1" applyFont="1" applyBorder="1" applyAlignment="1">
      <alignment horizontal="left" vertical="center" wrapText="1" indent="1" readingOrder="1"/>
    </xf>
    <xf numFmtId="0" fontId="13" fillId="0" borderId="54" xfId="0" applyFont="1" applyBorder="1" applyAlignment="1">
      <alignment horizontal="left" vertical="center" wrapText="1" indent="1" readingOrder="1"/>
    </xf>
    <xf numFmtId="165" fontId="13" fillId="0" borderId="58" xfId="0" applyNumberFormat="1" applyFont="1" applyBorder="1" applyAlignment="1">
      <alignment horizontal="left" vertical="center" wrapText="1" indent="1" readingOrder="1"/>
    </xf>
    <xf numFmtId="0" fontId="17" fillId="0" borderId="78" xfId="0" applyFont="1" applyBorder="1" applyAlignment="1">
      <alignment horizontal="left" vertical="center" wrapText="1" readingOrder="1"/>
    </xf>
    <xf numFmtId="0" fontId="17" fillId="0" borderId="79" xfId="0" applyFont="1" applyBorder="1" applyAlignment="1">
      <alignment horizontal="left" vertical="center" wrapText="1" readingOrder="1"/>
    </xf>
    <xf numFmtId="165" fontId="17" fillId="0" borderId="78" xfId="0" applyNumberFormat="1" applyFont="1" applyBorder="1" applyAlignment="1">
      <alignment horizontal="left" vertical="center" wrapText="1" readingOrder="1"/>
    </xf>
    <xf numFmtId="165" fontId="17" fillId="0" borderId="79" xfId="0" applyNumberFormat="1" applyFont="1" applyBorder="1" applyAlignment="1">
      <alignment horizontal="left" vertical="center" wrapText="1" readingOrder="1"/>
    </xf>
    <xf numFmtId="165" fontId="17" fillId="0" borderId="80" xfId="0" applyNumberFormat="1" applyFont="1" applyBorder="1" applyAlignment="1">
      <alignment horizontal="left" vertical="center" wrapText="1" readingOrder="1"/>
    </xf>
    <xf numFmtId="0" fontId="4" fillId="9" borderId="36" xfId="0" applyFont="1" applyFill="1" applyBorder="1" applyAlignment="1">
      <alignment horizontal="center" wrapText="1" readingOrder="1"/>
    </xf>
    <xf numFmtId="0" fontId="4" fillId="9" borderId="25" xfId="0" applyFont="1" applyFill="1" applyBorder="1" applyAlignment="1">
      <alignment horizontal="center" wrapText="1" readingOrder="1"/>
    </xf>
    <xf numFmtId="164" fontId="17" fillId="0" borderId="71" xfId="0" applyNumberFormat="1" applyFont="1" applyBorder="1" applyAlignment="1">
      <alignment horizontal="left" vertical="center" wrapText="1" readingOrder="1"/>
    </xf>
    <xf numFmtId="164" fontId="17" fillId="0" borderId="72" xfId="0" applyNumberFormat="1" applyFont="1" applyBorder="1" applyAlignment="1">
      <alignment horizontal="left" vertical="center" wrapText="1" readingOrder="1"/>
    </xf>
    <xf numFmtId="165" fontId="17" fillId="0" borderId="71" xfId="0" applyNumberFormat="1" applyFont="1" applyBorder="1" applyAlignment="1">
      <alignment horizontal="left" vertical="center" wrapText="1" readingOrder="1"/>
    </xf>
    <xf numFmtId="165" fontId="17" fillId="0" borderId="72" xfId="0" applyNumberFormat="1" applyFont="1" applyBorder="1" applyAlignment="1">
      <alignment horizontal="left" vertical="center" wrapText="1" readingOrder="1"/>
    </xf>
    <xf numFmtId="0" fontId="17" fillId="0" borderId="71" xfId="0" applyFont="1" applyBorder="1" applyAlignment="1">
      <alignment horizontal="left" vertical="center" wrapText="1" readingOrder="1"/>
    </xf>
    <xf numFmtId="0" fontId="17" fillId="0" borderId="72" xfId="0" applyFont="1" applyBorder="1" applyAlignment="1">
      <alignment horizontal="left" vertical="center" wrapText="1" readingOrder="1"/>
    </xf>
    <xf numFmtId="0" fontId="17" fillId="0" borderId="73" xfId="0" applyFont="1" applyBorder="1" applyAlignment="1">
      <alignment horizontal="left" vertical="center" wrapText="1" readingOrder="1"/>
    </xf>
    <xf numFmtId="0" fontId="17" fillId="0" borderId="52" xfId="0" applyFont="1" applyBorder="1" applyAlignment="1">
      <alignment horizontal="left" vertical="center" wrapText="1" readingOrder="1"/>
    </xf>
    <xf numFmtId="0" fontId="17" fillId="0" borderId="53" xfId="0" applyFont="1" applyBorder="1" applyAlignment="1">
      <alignment horizontal="left" vertical="center" wrapText="1" readingOrder="1"/>
    </xf>
    <xf numFmtId="165" fontId="17" fillId="0" borderId="52" xfId="0" applyNumberFormat="1" applyFont="1" applyBorder="1" applyAlignment="1">
      <alignment horizontal="left" vertical="center" wrapText="1" readingOrder="1"/>
    </xf>
    <xf numFmtId="165" fontId="17" fillId="0" borderId="53" xfId="0" applyNumberFormat="1" applyFont="1" applyBorder="1" applyAlignment="1">
      <alignment horizontal="left" vertical="center" wrapText="1" readingOrder="1"/>
    </xf>
    <xf numFmtId="165" fontId="17" fillId="0" borderId="54" xfId="0" applyNumberFormat="1" applyFont="1" applyBorder="1" applyAlignment="1">
      <alignment horizontal="left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17" fillId="0" borderId="54" xfId="0" applyFont="1" applyBorder="1" applyAlignment="1">
      <alignment horizontal="left" vertical="center" wrapText="1" readingOrder="1"/>
    </xf>
    <xf numFmtId="0" fontId="25" fillId="0" borderId="2" xfId="0" applyFont="1" applyBorder="1" applyAlignment="1">
      <alignment horizontal="center" vertical="center" wrapText="1" readingOrder="1"/>
    </xf>
    <xf numFmtId="0" fontId="25" fillId="0" borderId="7" xfId="0" applyFont="1" applyBorder="1" applyAlignment="1">
      <alignment horizontal="center" vertical="center" wrapText="1" readingOrder="1"/>
    </xf>
    <xf numFmtId="0" fontId="25" fillId="0" borderId="3" xfId="0" applyFont="1" applyBorder="1" applyAlignment="1">
      <alignment horizontal="center" vertical="center" wrapText="1" readingOrder="1"/>
    </xf>
    <xf numFmtId="165" fontId="17" fillId="0" borderId="73" xfId="0" applyNumberFormat="1" applyFont="1" applyBorder="1" applyAlignment="1">
      <alignment horizontal="left" vertical="center" wrapText="1" readingOrder="1"/>
    </xf>
  </cellXfs>
  <cellStyles count="5">
    <cellStyle name="Comma" xfId="1" builtinId="3"/>
    <cellStyle name="Currency" xfId="2" builtinId="4"/>
    <cellStyle name="Currency 3" xfId="4" xr:uid="{65DD1D79-7766-4BD9-A522-D81DA9A9762C}"/>
    <cellStyle name="Normal" xfId="0" builtinId="0"/>
    <cellStyle name="Per cent" xfId="3" builtinId="5"/>
  </cellStyles>
  <dxfs count="0"/>
  <tableStyles count="0" defaultTableStyle="TableStyleMedium2" defaultPivotStyle="PivotStyleLight16"/>
  <colors>
    <mruColors>
      <color rgb="FFFFFFFF"/>
      <color rgb="FFFFFFA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739A-E1C5-4DB1-BA6F-4AD613C06CCE}">
  <dimension ref="A1:O12"/>
  <sheetViews>
    <sheetView tabSelected="1" workbookViewId="0">
      <selection activeCell="O9" sqref="A4:O9"/>
    </sheetView>
  </sheetViews>
  <sheetFormatPr defaultRowHeight="15"/>
  <cols>
    <col min="1" max="1" width="49.5703125" customWidth="1"/>
    <col min="3" max="3" width="10.140625" customWidth="1"/>
    <col min="9" max="9" width="9.5703125" bestFit="1" customWidth="1"/>
    <col min="15" max="15" width="14.42578125" customWidth="1"/>
  </cols>
  <sheetData>
    <row r="1" spans="1:15" ht="15.75" thickBot="1">
      <c r="A1" s="86" t="s">
        <v>0</v>
      </c>
      <c r="B1" s="172" t="s">
        <v>1</v>
      </c>
      <c r="C1" s="173"/>
      <c r="D1" s="176" t="s">
        <v>2</v>
      </c>
      <c r="E1" s="173"/>
      <c r="F1" s="176" t="s">
        <v>3</v>
      </c>
      <c r="G1" s="173"/>
      <c r="H1" s="176" t="s">
        <v>4</v>
      </c>
      <c r="I1" s="173"/>
      <c r="J1" s="176" t="s">
        <v>5</v>
      </c>
      <c r="K1" s="173"/>
      <c r="L1" s="176" t="s">
        <v>6</v>
      </c>
      <c r="M1" s="173"/>
      <c r="N1" s="174" t="s">
        <v>7</v>
      </c>
      <c r="O1" s="175"/>
    </row>
    <row r="2" spans="1:15">
      <c r="A2" s="87" t="s">
        <v>8</v>
      </c>
      <c r="B2" s="88" t="s">
        <v>9</v>
      </c>
      <c r="C2" s="90" t="s">
        <v>10</v>
      </c>
      <c r="D2" s="90" t="s">
        <v>9</v>
      </c>
      <c r="E2" s="90" t="s">
        <v>10</v>
      </c>
      <c r="F2" s="90" t="s">
        <v>9</v>
      </c>
      <c r="G2" s="90" t="s">
        <v>10</v>
      </c>
      <c r="H2" s="90" t="s">
        <v>9</v>
      </c>
      <c r="I2" s="90" t="s">
        <v>10</v>
      </c>
      <c r="J2" s="90" t="s">
        <v>9</v>
      </c>
      <c r="K2" s="90" t="s">
        <v>10</v>
      </c>
      <c r="L2" s="90" t="s">
        <v>9</v>
      </c>
      <c r="M2" s="90" t="s">
        <v>10</v>
      </c>
      <c r="N2" s="115" t="s">
        <v>9</v>
      </c>
      <c r="O2" s="115" t="s">
        <v>10</v>
      </c>
    </row>
    <row r="3" spans="1:15" ht="30">
      <c r="A3" s="87" t="s">
        <v>11</v>
      </c>
      <c r="B3" s="89" t="s">
        <v>12</v>
      </c>
      <c r="C3" s="91" t="s">
        <v>12</v>
      </c>
      <c r="D3" s="91" t="s">
        <v>12</v>
      </c>
      <c r="E3" s="91" t="s">
        <v>12</v>
      </c>
      <c r="F3" s="91" t="s">
        <v>12</v>
      </c>
      <c r="G3" s="91" t="s">
        <v>12</v>
      </c>
      <c r="H3" s="91" t="s">
        <v>12</v>
      </c>
      <c r="I3" s="91" t="s">
        <v>12</v>
      </c>
      <c r="J3" s="91" t="s">
        <v>12</v>
      </c>
      <c r="K3" s="91" t="s">
        <v>12</v>
      </c>
      <c r="L3" s="91" t="s">
        <v>12</v>
      </c>
      <c r="M3" s="91" t="s">
        <v>12</v>
      </c>
      <c r="N3" s="91" t="s">
        <v>13</v>
      </c>
      <c r="O3" s="91" t="s">
        <v>14</v>
      </c>
    </row>
    <row r="4" spans="1:15">
      <c r="A4" s="120"/>
      <c r="B4" s="121"/>
      <c r="C4" s="122"/>
      <c r="D4" s="122"/>
      <c r="E4" s="122"/>
      <c r="F4" s="122"/>
      <c r="G4" s="122"/>
      <c r="H4" s="123"/>
      <c r="I4" s="122"/>
      <c r="J4" s="123"/>
      <c r="K4" s="122"/>
      <c r="L4" s="122"/>
      <c r="M4" s="122"/>
      <c r="N4" s="124"/>
      <c r="O4" s="125"/>
    </row>
    <row r="5" spans="1:15">
      <c r="A5" s="120"/>
      <c r="B5" s="121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4"/>
      <c r="O5" s="124"/>
    </row>
    <row r="6" spans="1:15">
      <c r="A6" s="120"/>
      <c r="B6" s="121"/>
      <c r="C6" s="123"/>
      <c r="D6" s="126"/>
      <c r="E6" s="123"/>
      <c r="F6" s="126"/>
      <c r="G6" s="123"/>
      <c r="H6" s="126"/>
      <c r="I6" s="123"/>
      <c r="J6" s="126"/>
      <c r="K6" s="123"/>
      <c r="L6" s="126"/>
      <c r="M6" s="123"/>
      <c r="N6" s="124"/>
      <c r="O6" s="124"/>
    </row>
    <row r="7" spans="1:15">
      <c r="A7" s="120"/>
      <c r="B7" s="121"/>
      <c r="C7" s="123"/>
      <c r="D7" s="126"/>
      <c r="E7" s="123"/>
      <c r="F7" s="126"/>
      <c r="G7" s="123"/>
      <c r="H7" s="126"/>
      <c r="I7" s="123"/>
      <c r="J7" s="126"/>
      <c r="K7" s="123"/>
      <c r="L7" s="126"/>
      <c r="M7" s="123"/>
      <c r="N7" s="124"/>
      <c r="O7" s="124"/>
    </row>
    <row r="8" spans="1:15">
      <c r="A8" s="120"/>
      <c r="B8" s="121"/>
      <c r="C8" s="123"/>
      <c r="D8" s="126"/>
      <c r="E8" s="123"/>
      <c r="F8" s="126"/>
      <c r="G8" s="123"/>
      <c r="H8" s="126"/>
      <c r="I8" s="123"/>
      <c r="J8" s="126"/>
      <c r="K8" s="123"/>
      <c r="L8" s="126"/>
      <c r="M8" s="123"/>
      <c r="N8" s="124"/>
      <c r="O8" s="124"/>
    </row>
    <row r="9" spans="1:15">
      <c r="A9" s="120"/>
      <c r="B9" s="121"/>
      <c r="C9" s="123"/>
      <c r="D9" s="126"/>
      <c r="E9" s="123"/>
      <c r="F9" s="126"/>
      <c r="G9" s="123"/>
      <c r="H9" s="126"/>
      <c r="I9" s="123"/>
      <c r="J9" s="126"/>
      <c r="K9" s="123"/>
      <c r="L9" s="126"/>
      <c r="M9" s="123"/>
      <c r="N9" s="124"/>
      <c r="O9" s="124"/>
    </row>
    <row r="10" spans="1:15">
      <c r="A10" s="92" t="s">
        <v>15</v>
      </c>
      <c r="B10" s="93" t="s">
        <v>16</v>
      </c>
      <c r="C10" s="118">
        <v>0.21068029994717613</v>
      </c>
      <c r="D10" s="94" t="s">
        <v>17</v>
      </c>
      <c r="E10" s="118">
        <v>0.12754564992201103</v>
      </c>
      <c r="F10" s="94" t="s">
        <v>17</v>
      </c>
      <c r="G10" s="118">
        <v>9.1715290877267125E-2</v>
      </c>
      <c r="H10" s="118">
        <v>1.0829566000000002</v>
      </c>
      <c r="I10" s="118">
        <v>9.0626447476611902E-2</v>
      </c>
      <c r="J10" s="118">
        <v>1.0829566000000002</v>
      </c>
      <c r="K10" s="118">
        <v>8.287543E-2</v>
      </c>
      <c r="L10" s="94" t="s">
        <v>17</v>
      </c>
      <c r="M10" s="118">
        <v>8.287543E-2</v>
      </c>
      <c r="N10" s="118">
        <v>2.1659132000000003</v>
      </c>
      <c r="O10" s="118">
        <v>0.47563824827589007</v>
      </c>
    </row>
    <row r="11" spans="1:15">
      <c r="G11" s="117"/>
      <c r="H11" s="117"/>
    </row>
    <row r="12" spans="1:15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</sheetData>
  <mergeCells count="7">
    <mergeCell ref="B1:C1"/>
    <mergeCell ref="N1:O1"/>
    <mergeCell ref="D1:E1"/>
    <mergeCell ref="F1:G1"/>
    <mergeCell ref="H1:I1"/>
    <mergeCell ref="J1:K1"/>
    <mergeCell ref="L1:M1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2440-3042-4990-A349-7A7F12F91BCB}">
  <dimension ref="B1:Q50"/>
  <sheetViews>
    <sheetView zoomScale="75" zoomScaleNormal="75" workbookViewId="0">
      <selection activeCell="N50" sqref="C5:N50"/>
    </sheetView>
  </sheetViews>
  <sheetFormatPr defaultColWidth="8.7109375" defaultRowHeight="15" outlineLevelRow="2" outlineLevelCol="1"/>
  <cols>
    <col min="1" max="1" width="3.42578125" style="47" customWidth="1"/>
    <col min="2" max="2" width="11.42578125" style="47" customWidth="1"/>
    <col min="3" max="3" width="31.5703125" style="47" customWidth="1"/>
    <col min="4" max="4" width="11.140625" style="47" customWidth="1"/>
    <col min="5" max="5" width="12.5703125" style="47" customWidth="1"/>
    <col min="6" max="9" width="12.5703125" style="47" customWidth="1" outlineLevel="1"/>
    <col min="10" max="10" width="12.5703125" style="47" customWidth="1"/>
    <col min="11" max="14" width="12.5703125" style="47" customWidth="1" outlineLevel="1"/>
    <col min="15" max="15" width="8.7109375" style="47"/>
    <col min="16" max="16" width="14.85546875" style="47" customWidth="1"/>
    <col min="17" max="16384" width="8.7109375" style="47"/>
  </cols>
  <sheetData>
    <row r="1" spans="2:14" ht="19.899999999999999" customHeight="1"/>
    <row r="2" spans="2:14" ht="21.95" customHeight="1" thickBot="1">
      <c r="E2" s="95" t="s">
        <v>18</v>
      </c>
      <c r="J2" s="95"/>
    </row>
    <row r="3" spans="2:14" ht="86.25" customHeight="1" thickBot="1">
      <c r="E3" s="96" t="s">
        <v>19</v>
      </c>
      <c r="F3" s="97"/>
      <c r="G3" s="97"/>
      <c r="H3" s="97"/>
      <c r="I3" s="97"/>
      <c r="J3" s="96" t="s">
        <v>20</v>
      </c>
      <c r="K3" s="97"/>
      <c r="L3" s="97"/>
      <c r="M3" s="97"/>
      <c r="N3" s="97"/>
    </row>
    <row r="4" spans="2:14" ht="56.45" customHeight="1" thickBot="1">
      <c r="B4" s="98"/>
      <c r="C4" s="99" t="s">
        <v>21</v>
      </c>
      <c r="D4" s="99" t="s">
        <v>22</v>
      </c>
      <c r="E4" s="100" t="s">
        <v>23</v>
      </c>
      <c r="F4" s="101" t="s">
        <v>24</v>
      </c>
      <c r="G4" s="102" t="s">
        <v>25</v>
      </c>
      <c r="H4" s="102" t="s">
        <v>26</v>
      </c>
      <c r="I4" s="103" t="s">
        <v>27</v>
      </c>
      <c r="J4" s="100" t="s">
        <v>23</v>
      </c>
      <c r="K4" s="101" t="s">
        <v>24</v>
      </c>
      <c r="L4" s="102" t="s">
        <v>25</v>
      </c>
      <c r="M4" s="102" t="s">
        <v>26</v>
      </c>
      <c r="N4" s="103" t="s">
        <v>27</v>
      </c>
    </row>
    <row r="5" spans="2:14" ht="30" customHeight="1" thickBot="1">
      <c r="B5" s="104"/>
      <c r="C5" s="127"/>
      <c r="D5" s="168"/>
      <c r="E5" s="148"/>
      <c r="F5" s="167"/>
      <c r="G5" s="164"/>
      <c r="H5" s="165"/>
      <c r="I5" s="166"/>
      <c r="J5" s="148"/>
      <c r="K5" s="105"/>
      <c r="L5" s="106"/>
      <c r="M5" s="107"/>
      <c r="N5" s="108"/>
    </row>
    <row r="6" spans="2:14" ht="30" customHeight="1" outlineLevel="1" thickBot="1">
      <c r="B6" s="104"/>
      <c r="C6" s="127"/>
      <c r="D6" s="168"/>
      <c r="E6" s="159"/>
      <c r="F6" s="137"/>
      <c r="G6" s="164"/>
      <c r="H6" s="165"/>
      <c r="I6" s="166"/>
      <c r="J6" s="159"/>
      <c r="K6" s="137"/>
      <c r="L6" s="106"/>
      <c r="M6" s="107"/>
      <c r="N6" s="108"/>
    </row>
    <row r="7" spans="2:14" ht="35.1" customHeight="1" outlineLevel="1" thickBot="1">
      <c r="B7" s="104"/>
      <c r="C7" s="129"/>
      <c r="D7" s="130"/>
      <c r="E7" s="148"/>
      <c r="F7" s="138"/>
      <c r="G7" s="143"/>
      <c r="H7" s="144"/>
      <c r="I7" s="145"/>
      <c r="J7" s="148"/>
      <c r="K7" s="138"/>
      <c r="L7" s="143"/>
      <c r="M7" s="144"/>
      <c r="N7" s="145"/>
    </row>
    <row r="8" spans="2:14" ht="30" customHeight="1" outlineLevel="1" thickBot="1">
      <c r="B8" s="104"/>
      <c r="C8" s="131"/>
      <c r="D8" s="128"/>
      <c r="E8" s="148"/>
      <c r="F8" s="137"/>
      <c r="G8" s="140"/>
      <c r="H8" s="141"/>
      <c r="I8" s="142"/>
      <c r="J8" s="148"/>
      <c r="K8" s="137"/>
      <c r="L8" s="140"/>
      <c r="M8" s="141"/>
      <c r="N8" s="142"/>
    </row>
    <row r="9" spans="2:14" ht="30" customHeight="1" outlineLevel="1" thickBot="1">
      <c r="B9" s="104"/>
      <c r="C9" s="129"/>
      <c r="D9" s="130"/>
      <c r="E9" s="148"/>
      <c r="F9" s="138"/>
      <c r="G9" s="143"/>
      <c r="H9" s="144"/>
      <c r="I9" s="145"/>
      <c r="J9" s="148"/>
      <c r="K9" s="138"/>
      <c r="L9" s="143"/>
      <c r="M9" s="144"/>
      <c r="N9" s="145"/>
    </row>
    <row r="10" spans="2:14" ht="30" customHeight="1" outlineLevel="1" thickBot="1">
      <c r="B10" s="110"/>
      <c r="C10" s="129"/>
      <c r="D10" s="130"/>
      <c r="E10" s="148"/>
      <c r="F10" s="138"/>
      <c r="G10" s="143"/>
      <c r="H10" s="144"/>
      <c r="I10" s="142"/>
      <c r="J10" s="148"/>
      <c r="K10" s="138"/>
      <c r="L10" s="143"/>
      <c r="M10" s="144"/>
      <c r="N10" s="142"/>
    </row>
    <row r="11" spans="2:14" ht="30" customHeight="1" outlineLevel="1" thickBot="1">
      <c r="B11" s="110"/>
      <c r="C11" s="129"/>
      <c r="D11" s="130"/>
      <c r="E11" s="148"/>
      <c r="F11" s="138"/>
      <c r="G11" s="143"/>
      <c r="H11" s="144"/>
      <c r="I11" s="145"/>
      <c r="J11" s="148"/>
      <c r="K11" s="138"/>
      <c r="L11" s="143"/>
      <c r="M11" s="144"/>
      <c r="N11" s="145"/>
    </row>
    <row r="12" spans="2:14" ht="30" customHeight="1" outlineLevel="1" thickBot="1">
      <c r="B12" s="104"/>
      <c r="C12" s="129"/>
      <c r="D12" s="130"/>
      <c r="E12" s="148"/>
      <c r="F12" s="138"/>
      <c r="G12" s="143"/>
      <c r="H12" s="144"/>
      <c r="I12" s="145"/>
      <c r="J12" s="148"/>
      <c r="K12" s="138"/>
      <c r="L12" s="143"/>
      <c r="M12" s="144"/>
      <c r="N12" s="145"/>
    </row>
    <row r="13" spans="2:14" ht="30" customHeight="1" outlineLevel="1" thickBot="1">
      <c r="B13" s="110"/>
      <c r="C13" s="129"/>
      <c r="D13" s="130"/>
      <c r="E13" s="148"/>
      <c r="F13" s="138"/>
      <c r="G13" s="143"/>
      <c r="H13" s="144"/>
      <c r="I13" s="145"/>
      <c r="J13" s="148"/>
      <c r="K13" s="138"/>
      <c r="L13" s="143"/>
      <c r="M13" s="144"/>
      <c r="N13" s="145"/>
    </row>
    <row r="14" spans="2:14" ht="30" customHeight="1" outlineLevel="1" thickBot="1">
      <c r="B14" s="110"/>
      <c r="C14" s="129"/>
      <c r="D14" s="130"/>
      <c r="E14" s="148"/>
      <c r="F14" s="138"/>
      <c r="G14" s="143"/>
      <c r="H14" s="144"/>
      <c r="I14" s="145"/>
      <c r="J14" s="148"/>
      <c r="K14" s="138"/>
      <c r="L14" s="143"/>
      <c r="M14" s="144"/>
      <c r="N14" s="145"/>
    </row>
    <row r="15" spans="2:14" ht="30" customHeight="1" outlineLevel="1" thickBot="1">
      <c r="B15" s="104"/>
      <c r="C15" s="129"/>
      <c r="D15" s="130"/>
      <c r="E15" s="148"/>
      <c r="F15" s="138"/>
      <c r="G15" s="143"/>
      <c r="H15" s="144"/>
      <c r="I15" s="145"/>
      <c r="J15" s="148"/>
      <c r="K15" s="138"/>
      <c r="L15" s="143"/>
      <c r="M15" s="144"/>
      <c r="N15" s="145"/>
    </row>
    <row r="16" spans="2:14" ht="30" customHeight="1" outlineLevel="1" thickBot="1">
      <c r="B16" s="110"/>
      <c r="C16" s="129"/>
      <c r="D16" s="130"/>
      <c r="E16" s="148"/>
      <c r="F16" s="138"/>
      <c r="G16" s="143"/>
      <c r="H16" s="144"/>
      <c r="I16" s="145"/>
      <c r="J16" s="148"/>
      <c r="K16" s="138"/>
      <c r="L16" s="143"/>
      <c r="M16" s="144"/>
      <c r="N16" s="145"/>
    </row>
    <row r="17" spans="2:14" ht="30" customHeight="1" outlineLevel="1" thickBot="1">
      <c r="B17" s="104"/>
      <c r="C17" s="129"/>
      <c r="D17" s="130"/>
      <c r="E17" s="148"/>
      <c r="F17" s="138"/>
      <c r="G17" s="143"/>
      <c r="H17" s="144"/>
      <c r="I17" s="145"/>
      <c r="J17" s="148"/>
      <c r="K17" s="138"/>
      <c r="L17" s="143"/>
      <c r="M17" s="144"/>
      <c r="N17" s="145"/>
    </row>
    <row r="18" spans="2:14" ht="30" customHeight="1" outlineLevel="1" thickBot="1">
      <c r="B18" s="110"/>
      <c r="C18" s="129"/>
      <c r="D18" s="130"/>
      <c r="E18" s="148"/>
      <c r="F18" s="138"/>
      <c r="G18" s="143"/>
      <c r="H18" s="144"/>
      <c r="I18" s="145"/>
      <c r="J18" s="148"/>
      <c r="K18" s="138"/>
      <c r="L18" s="143"/>
      <c r="M18" s="144"/>
      <c r="N18" s="145"/>
    </row>
    <row r="19" spans="2:14" ht="30" customHeight="1" outlineLevel="1" thickBot="1">
      <c r="B19" s="104"/>
      <c r="C19" s="129"/>
      <c r="D19" s="130"/>
      <c r="E19" s="148"/>
      <c r="F19" s="138"/>
      <c r="G19" s="143"/>
      <c r="H19" s="144"/>
      <c r="I19" s="145"/>
      <c r="J19" s="148"/>
      <c r="K19" s="138"/>
      <c r="L19" s="143"/>
      <c r="M19" s="144"/>
      <c r="N19" s="145"/>
    </row>
    <row r="20" spans="2:14" ht="30" customHeight="1" outlineLevel="1" thickBot="1">
      <c r="B20" s="110"/>
      <c r="C20" s="129"/>
      <c r="D20" s="130"/>
      <c r="E20" s="148"/>
      <c r="F20" s="138"/>
      <c r="G20" s="143"/>
      <c r="H20" s="144"/>
      <c r="I20" s="145"/>
      <c r="J20" s="148"/>
      <c r="K20" s="138"/>
      <c r="L20" s="143"/>
      <c r="M20" s="144"/>
      <c r="N20" s="145"/>
    </row>
    <row r="21" spans="2:14" ht="30" customHeight="1" outlineLevel="1" thickBot="1">
      <c r="B21" s="104"/>
      <c r="C21" s="129"/>
      <c r="D21" s="130"/>
      <c r="E21" s="148"/>
      <c r="F21" s="138"/>
      <c r="G21" s="143"/>
      <c r="H21" s="144"/>
      <c r="I21" s="145"/>
      <c r="J21" s="148"/>
      <c r="K21" s="138"/>
      <c r="L21" s="143"/>
      <c r="M21" s="144"/>
      <c r="N21" s="145"/>
    </row>
    <row r="22" spans="2:14" ht="30" customHeight="1" outlineLevel="1" thickBot="1">
      <c r="B22" s="110"/>
      <c r="C22" s="129"/>
      <c r="D22" s="130"/>
      <c r="E22" s="148"/>
      <c r="F22" s="138"/>
      <c r="G22" s="143"/>
      <c r="H22" s="144"/>
      <c r="I22" s="145"/>
      <c r="J22" s="148"/>
      <c r="K22" s="138"/>
      <c r="L22" s="143"/>
      <c r="M22" s="144"/>
      <c r="N22" s="145"/>
    </row>
    <row r="23" spans="2:14" ht="30" customHeight="1" outlineLevel="1" thickBot="1">
      <c r="B23" s="104"/>
      <c r="C23" s="129"/>
      <c r="D23" s="130"/>
      <c r="E23" s="148"/>
      <c r="F23" s="138"/>
      <c r="G23" s="143"/>
      <c r="H23" s="144"/>
      <c r="I23" s="145"/>
      <c r="J23" s="148"/>
      <c r="K23" s="138"/>
      <c r="L23" s="143"/>
      <c r="M23" s="144"/>
      <c r="N23" s="145"/>
    </row>
    <row r="24" spans="2:14" ht="30" customHeight="1" outlineLevel="1" thickBot="1">
      <c r="B24" s="110"/>
      <c r="C24" s="129"/>
      <c r="D24" s="130"/>
      <c r="E24" s="148"/>
      <c r="F24" s="138"/>
      <c r="G24" s="143"/>
      <c r="H24" s="144"/>
      <c r="I24" s="145"/>
      <c r="J24" s="148"/>
      <c r="K24" s="138"/>
      <c r="L24" s="143"/>
      <c r="M24" s="144"/>
      <c r="N24" s="145"/>
    </row>
    <row r="25" spans="2:14" ht="30" customHeight="1" outlineLevel="1" thickBot="1">
      <c r="B25" s="104"/>
      <c r="C25" s="129"/>
      <c r="D25" s="130"/>
      <c r="E25" s="148"/>
      <c r="F25" s="138"/>
      <c r="G25" s="143"/>
      <c r="H25" s="144"/>
      <c r="I25" s="145"/>
      <c r="J25" s="148"/>
      <c r="K25" s="138"/>
      <c r="L25" s="143"/>
      <c r="M25" s="144"/>
      <c r="N25" s="145"/>
    </row>
    <row r="26" spans="2:14" ht="30" customHeight="1" outlineLevel="1" thickBot="1">
      <c r="B26" s="110"/>
      <c r="C26" s="129"/>
      <c r="D26" s="130"/>
      <c r="E26" s="148"/>
      <c r="F26" s="138"/>
      <c r="G26" s="143"/>
      <c r="H26" s="144"/>
      <c r="I26" s="145"/>
      <c r="J26" s="148"/>
      <c r="K26" s="138"/>
      <c r="L26" s="143"/>
      <c r="M26" s="144"/>
      <c r="N26" s="145"/>
    </row>
    <row r="27" spans="2:14" ht="30" customHeight="1" outlineLevel="1" thickBot="1">
      <c r="B27" s="104"/>
      <c r="C27" s="129"/>
      <c r="D27" s="130"/>
      <c r="E27" s="148"/>
      <c r="F27" s="160"/>
      <c r="G27" s="161"/>
      <c r="H27" s="162"/>
      <c r="I27" s="163"/>
      <c r="J27" s="148"/>
      <c r="K27" s="138"/>
      <c r="L27" s="143"/>
      <c r="M27" s="144"/>
      <c r="N27" s="145"/>
    </row>
    <row r="28" spans="2:14" ht="30" customHeight="1" outlineLevel="1" thickBot="1">
      <c r="B28" s="110"/>
      <c r="C28" s="129"/>
      <c r="D28" s="130"/>
      <c r="E28" s="148"/>
      <c r="F28" s="138"/>
      <c r="G28" s="143"/>
      <c r="H28" s="144"/>
      <c r="I28" s="145"/>
      <c r="J28" s="148"/>
      <c r="K28" s="138"/>
      <c r="L28" s="143"/>
      <c r="M28" s="144"/>
      <c r="N28" s="145"/>
    </row>
    <row r="29" spans="2:14" ht="35.1" customHeight="1" outlineLevel="1" thickBot="1">
      <c r="B29" s="104"/>
      <c r="C29" s="129"/>
      <c r="D29" s="130"/>
      <c r="E29" s="148"/>
      <c r="F29" s="138"/>
      <c r="G29" s="143"/>
      <c r="H29" s="144"/>
      <c r="I29" s="145"/>
      <c r="J29" s="148"/>
      <c r="K29" s="138"/>
      <c r="L29" s="143"/>
      <c r="M29" s="144"/>
      <c r="N29" s="145"/>
    </row>
    <row r="30" spans="2:14" ht="35.1" customHeight="1" outlineLevel="1" thickBot="1">
      <c r="B30" s="110"/>
      <c r="C30" s="129"/>
      <c r="D30" s="130"/>
      <c r="E30" s="148"/>
      <c r="F30" s="138"/>
      <c r="G30" s="143"/>
      <c r="H30" s="144"/>
      <c r="I30" s="145"/>
      <c r="J30" s="148"/>
      <c r="K30" s="138"/>
      <c r="L30" s="143"/>
      <c r="M30" s="144"/>
      <c r="N30" s="145"/>
    </row>
    <row r="31" spans="2:14" ht="35.1" customHeight="1" outlineLevel="1" thickBot="1">
      <c r="B31" s="110"/>
      <c r="C31" s="129"/>
      <c r="D31" s="130"/>
      <c r="E31" s="148"/>
      <c r="F31" s="138"/>
      <c r="G31" s="143"/>
      <c r="H31" s="144"/>
      <c r="I31" s="145"/>
      <c r="J31" s="148"/>
      <c r="K31" s="138"/>
      <c r="L31" s="143"/>
      <c r="M31" s="144"/>
      <c r="N31" s="145"/>
    </row>
    <row r="32" spans="2:14" ht="35.1" customHeight="1" outlineLevel="1" thickBot="1">
      <c r="B32" s="110"/>
      <c r="C32" s="129"/>
      <c r="D32" s="130"/>
      <c r="E32" s="148"/>
      <c r="F32" s="138"/>
      <c r="G32" s="143"/>
      <c r="H32" s="144"/>
      <c r="I32" s="145"/>
      <c r="J32" s="148"/>
      <c r="K32" s="138"/>
      <c r="L32" s="143"/>
      <c r="M32" s="144"/>
      <c r="N32" s="145"/>
    </row>
    <row r="33" spans="2:14" ht="35.1" customHeight="1" outlineLevel="1" thickBot="1">
      <c r="B33" s="110"/>
      <c r="C33" s="129"/>
      <c r="D33" s="130"/>
      <c r="E33" s="148"/>
      <c r="F33" s="138"/>
      <c r="G33" s="143"/>
      <c r="H33" s="144"/>
      <c r="I33" s="145"/>
      <c r="J33" s="148"/>
      <c r="K33" s="138"/>
      <c r="L33" s="143"/>
      <c r="M33" s="144"/>
      <c r="N33" s="145"/>
    </row>
    <row r="34" spans="2:14" ht="35.1" customHeight="1" outlineLevel="1" thickBot="1">
      <c r="B34" s="110"/>
      <c r="C34" s="129"/>
      <c r="D34" s="130"/>
      <c r="E34" s="148"/>
      <c r="F34" s="138"/>
      <c r="G34" s="143"/>
      <c r="H34" s="144"/>
      <c r="I34" s="145"/>
      <c r="J34" s="148"/>
      <c r="K34" s="138"/>
      <c r="L34" s="143"/>
      <c r="M34" s="144"/>
      <c r="N34" s="145"/>
    </row>
    <row r="35" spans="2:14" ht="35.1" customHeight="1" outlineLevel="1" thickBot="1">
      <c r="B35" s="104"/>
      <c r="C35" s="158"/>
      <c r="D35" s="157"/>
      <c r="E35" s="159"/>
      <c r="F35" s="153"/>
      <c r="G35" s="154"/>
      <c r="H35" s="155"/>
      <c r="I35" s="156"/>
      <c r="J35" s="148"/>
      <c r="K35" s="153"/>
      <c r="L35" s="50"/>
      <c r="M35" s="49"/>
      <c r="N35" s="109"/>
    </row>
    <row r="36" spans="2:14" ht="12.75" customHeight="1" outlineLevel="1" thickBot="1">
      <c r="B36" s="110"/>
      <c r="C36" s="158"/>
      <c r="D36" s="157"/>
      <c r="E36" s="159"/>
      <c r="F36" s="153"/>
      <c r="G36" s="154"/>
      <c r="H36" s="155"/>
      <c r="I36" s="156"/>
      <c r="J36" s="148"/>
      <c r="K36" s="153"/>
      <c r="L36" s="50"/>
      <c r="M36" s="49"/>
      <c r="N36" s="109"/>
    </row>
    <row r="37" spans="2:14" ht="35.1" customHeight="1" thickBot="1">
      <c r="B37" s="110"/>
      <c r="C37" s="132"/>
      <c r="D37" s="157"/>
      <c r="E37" s="148"/>
      <c r="F37" s="153"/>
      <c r="G37" s="154"/>
      <c r="H37" s="155"/>
      <c r="I37" s="156"/>
      <c r="J37" s="148"/>
      <c r="K37" s="153"/>
      <c r="L37" s="50"/>
      <c r="M37" s="49"/>
      <c r="N37" s="109"/>
    </row>
    <row r="38" spans="2:14" ht="35.1" customHeight="1" outlineLevel="2" thickBot="1">
      <c r="B38" s="110"/>
      <c r="C38" s="132"/>
      <c r="D38" s="157"/>
      <c r="E38" s="148"/>
      <c r="F38" s="153"/>
      <c r="G38" s="154"/>
      <c r="H38" s="155"/>
      <c r="I38" s="156"/>
      <c r="J38" s="148"/>
      <c r="K38" s="153"/>
      <c r="L38" s="50"/>
      <c r="M38" s="49"/>
      <c r="N38" s="109"/>
    </row>
    <row r="39" spans="2:14" ht="35.1" customHeight="1" outlineLevel="2" thickBot="1">
      <c r="B39" s="110"/>
      <c r="C39" s="129"/>
      <c r="D39" s="130"/>
      <c r="E39" s="148"/>
      <c r="F39" s="138"/>
      <c r="G39" s="143"/>
      <c r="H39" s="144"/>
      <c r="I39" s="145"/>
      <c r="J39" s="148"/>
      <c r="K39" s="138"/>
      <c r="L39" s="143"/>
      <c r="M39" s="144"/>
      <c r="N39" s="145"/>
    </row>
    <row r="40" spans="2:14" ht="35.1" customHeight="1" outlineLevel="2" thickBot="1">
      <c r="B40" s="110"/>
      <c r="C40" s="129"/>
      <c r="D40" s="130"/>
      <c r="E40" s="148"/>
      <c r="F40" s="138"/>
      <c r="G40" s="143"/>
      <c r="H40" s="144"/>
      <c r="I40" s="145"/>
      <c r="J40" s="148"/>
      <c r="K40" s="138"/>
      <c r="L40" s="143"/>
      <c r="M40" s="144"/>
      <c r="N40" s="145"/>
    </row>
    <row r="41" spans="2:14" ht="35.1" customHeight="1" outlineLevel="2" thickBot="1">
      <c r="B41" s="104"/>
      <c r="C41" s="129"/>
      <c r="D41" s="130"/>
      <c r="E41" s="148"/>
      <c r="F41" s="138"/>
      <c r="G41" s="143"/>
      <c r="H41" s="144"/>
      <c r="I41" s="145"/>
      <c r="J41" s="148"/>
      <c r="K41" s="138"/>
      <c r="L41" s="143"/>
      <c r="M41" s="144"/>
      <c r="N41" s="145"/>
    </row>
    <row r="42" spans="2:14" ht="35.1" customHeight="1" outlineLevel="2" thickBot="1">
      <c r="B42" s="110"/>
      <c r="C42" s="129"/>
      <c r="D42" s="130"/>
      <c r="E42" s="148"/>
      <c r="F42" s="138"/>
      <c r="G42" s="143"/>
      <c r="H42" s="144"/>
      <c r="I42" s="145"/>
      <c r="J42" s="148"/>
      <c r="K42" s="138"/>
      <c r="L42" s="143"/>
      <c r="M42" s="144"/>
      <c r="N42" s="145"/>
    </row>
    <row r="43" spans="2:14" ht="35.1" customHeight="1" outlineLevel="2" thickBot="1">
      <c r="B43" s="104"/>
      <c r="C43" s="133"/>
      <c r="D43" s="130"/>
      <c r="E43" s="148"/>
      <c r="F43" s="138"/>
      <c r="G43" s="143"/>
      <c r="H43" s="144"/>
      <c r="I43" s="145"/>
      <c r="J43" s="148"/>
      <c r="K43" s="138"/>
      <c r="L43" s="143"/>
      <c r="M43" s="144"/>
      <c r="N43" s="145"/>
    </row>
    <row r="44" spans="2:14" ht="35.1" customHeight="1" outlineLevel="2" thickBot="1">
      <c r="B44" s="110"/>
      <c r="C44" s="129"/>
      <c r="D44" s="130"/>
      <c r="E44" s="148"/>
      <c r="F44" s="138"/>
      <c r="G44" s="143"/>
      <c r="H44" s="144"/>
      <c r="I44" s="145"/>
      <c r="J44" s="148"/>
      <c r="K44" s="138"/>
      <c r="L44" s="143"/>
      <c r="M44" s="144"/>
      <c r="N44" s="145"/>
    </row>
    <row r="45" spans="2:14" ht="35.1" customHeight="1" outlineLevel="2" thickBot="1">
      <c r="B45" s="169"/>
      <c r="C45" s="158"/>
      <c r="D45" s="157"/>
      <c r="E45" s="159"/>
      <c r="F45" s="160"/>
      <c r="G45" s="161"/>
      <c r="H45" s="162"/>
      <c r="I45" s="163"/>
      <c r="J45" s="159"/>
      <c r="K45" s="160"/>
      <c r="L45" s="161"/>
      <c r="M45" s="49"/>
      <c r="N45" s="109"/>
    </row>
    <row r="46" spans="2:14" ht="35.1" customHeight="1" thickBot="1">
      <c r="B46" s="110"/>
      <c r="C46" s="132"/>
      <c r="D46" s="157"/>
      <c r="E46" s="148"/>
      <c r="F46" s="160"/>
      <c r="G46" s="161"/>
      <c r="H46" s="162"/>
      <c r="I46" s="163"/>
      <c r="J46" s="148"/>
      <c r="K46" s="160"/>
      <c r="L46" s="50"/>
      <c r="M46" s="49"/>
      <c r="N46" s="109"/>
    </row>
    <row r="47" spans="2:14" ht="35.1" customHeight="1" outlineLevel="1" thickBot="1">
      <c r="B47" s="104"/>
      <c r="C47" s="134"/>
      <c r="D47" s="135"/>
      <c r="E47" s="148"/>
      <c r="F47" s="139"/>
      <c r="G47" s="146"/>
      <c r="H47" s="144"/>
      <c r="I47" s="147"/>
      <c r="J47" s="148"/>
      <c r="K47" s="139"/>
      <c r="L47" s="146"/>
      <c r="M47" s="144"/>
      <c r="N47" s="147"/>
    </row>
    <row r="48" spans="2:14" ht="35.1" customHeight="1" thickBot="1">
      <c r="B48" s="111"/>
      <c r="C48" s="136"/>
      <c r="D48" s="170"/>
      <c r="E48" s="148"/>
      <c r="F48" s="171"/>
      <c r="G48" s="113"/>
      <c r="H48" s="49"/>
      <c r="I48" s="114"/>
      <c r="J48" s="148"/>
      <c r="K48" s="112"/>
      <c r="L48" s="113"/>
      <c r="M48" s="49"/>
      <c r="N48" s="114"/>
    </row>
    <row r="49" spans="2:17" ht="35.1" customHeight="1" thickBot="1">
      <c r="B49" s="111"/>
      <c r="C49" s="136"/>
      <c r="D49" s="150"/>
      <c r="E49" s="149"/>
      <c r="F49" s="112"/>
      <c r="G49" s="113"/>
      <c r="H49" s="49"/>
      <c r="I49" s="114"/>
      <c r="J49" s="149"/>
      <c r="K49" s="112"/>
      <c r="L49" s="113"/>
      <c r="M49" s="49"/>
      <c r="N49" s="114"/>
    </row>
    <row r="50" spans="2:17" ht="35.1" customHeight="1">
      <c r="B50" s="111"/>
      <c r="C50" s="152"/>
      <c r="D50" s="151"/>
      <c r="E50" s="148"/>
      <c r="F50" s="112"/>
      <c r="G50" s="113"/>
      <c r="H50" s="49"/>
      <c r="I50" s="114"/>
      <c r="J50" s="148"/>
      <c r="K50" s="112"/>
      <c r="L50" s="113"/>
      <c r="M50" s="49"/>
      <c r="N50" s="114"/>
      <c r="P50" s="119">
        <v>2165913.0130000003</v>
      </c>
      <c r="Q50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5"/>
  <sheetViews>
    <sheetView zoomScale="115" zoomScaleNormal="115" workbookViewId="0">
      <selection activeCell="A11" sqref="A11:N20"/>
    </sheetView>
  </sheetViews>
  <sheetFormatPr defaultRowHeight="15"/>
  <cols>
    <col min="1" max="1" width="17.85546875" customWidth="1"/>
    <col min="2" max="2" width="31.85546875" customWidth="1"/>
    <col min="3" max="3" width="29.85546875" customWidth="1"/>
    <col min="4" max="9" width="17.85546875" customWidth="1"/>
    <col min="10" max="10" width="17.42578125" customWidth="1"/>
    <col min="11" max="13" width="17.85546875" customWidth="1"/>
    <col min="14" max="14" width="23.85546875" customWidth="1"/>
    <col min="15" max="17" width="17.85546875" customWidth="1"/>
  </cols>
  <sheetData>
    <row r="1" spans="1:17">
      <c r="A1" s="180" t="s">
        <v>28</v>
      </c>
      <c r="B1" s="180" t="s">
        <v>29</v>
      </c>
      <c r="C1" s="180" t="s">
        <v>30</v>
      </c>
      <c r="D1" s="1" t="s">
        <v>31</v>
      </c>
      <c r="E1" s="1" t="s">
        <v>31</v>
      </c>
      <c r="F1" s="1" t="s">
        <v>32</v>
      </c>
      <c r="G1" s="1" t="s">
        <v>33</v>
      </c>
      <c r="I1" s="180" t="s">
        <v>28</v>
      </c>
      <c r="J1" s="180" t="s">
        <v>29</v>
      </c>
      <c r="K1" s="180" t="s">
        <v>30</v>
      </c>
      <c r="L1" s="1" t="s">
        <v>31</v>
      </c>
      <c r="M1" s="1" t="s">
        <v>31</v>
      </c>
      <c r="N1" s="1" t="s">
        <v>32</v>
      </c>
      <c r="O1" s="1" t="s">
        <v>33</v>
      </c>
    </row>
    <row r="2" spans="1:17" ht="15.75" thickBot="1">
      <c r="A2" s="181"/>
      <c r="B2" s="181"/>
      <c r="C2" s="181"/>
      <c r="D2" s="2" t="s">
        <v>34</v>
      </c>
      <c r="E2" s="2" t="s">
        <v>35</v>
      </c>
      <c r="F2" s="2" t="s">
        <v>34</v>
      </c>
      <c r="G2" s="2" t="s">
        <v>36</v>
      </c>
      <c r="I2" s="181"/>
      <c r="J2" s="181"/>
      <c r="K2" s="181"/>
      <c r="L2" s="2" t="s">
        <v>34</v>
      </c>
      <c r="M2" s="2" t="s">
        <v>35</v>
      </c>
      <c r="N2" s="2" t="s">
        <v>34</v>
      </c>
      <c r="O2" s="2" t="s">
        <v>36</v>
      </c>
    </row>
    <row r="3" spans="1:17" ht="29.25" thickBot="1">
      <c r="A3" s="3" t="s">
        <v>37</v>
      </c>
      <c r="B3" s="5">
        <v>8392000</v>
      </c>
      <c r="C3" s="6">
        <f>B3/$B$19</f>
        <v>7.6463708675758413E-2</v>
      </c>
      <c r="D3" s="5">
        <v>1000000</v>
      </c>
      <c r="E3" s="6">
        <f>D3/$D$19</f>
        <v>0.22429923312092195</v>
      </c>
      <c r="F3" s="5">
        <v>2000000</v>
      </c>
      <c r="G3" s="6">
        <f>F3/$F$19</f>
        <v>0.12965210176023959</v>
      </c>
      <c r="I3" s="3" t="s">
        <v>37</v>
      </c>
      <c r="J3" s="4">
        <f>B3/5</f>
        <v>1678400</v>
      </c>
      <c r="L3" s="4">
        <f t="shared" ref="L3:N9" si="0">D3/5</f>
        <v>200000</v>
      </c>
      <c r="N3" s="4">
        <f t="shared" si="0"/>
        <v>400000</v>
      </c>
    </row>
    <row r="4" spans="1:17" ht="29.25" thickBot="1">
      <c r="A4" s="3" t="s">
        <v>38</v>
      </c>
      <c r="B4" s="5">
        <v>1251000</v>
      </c>
      <c r="C4" s="6">
        <f t="shared" ref="C4:C8" si="1">B4/$B$19</f>
        <v>1.1398486600735674E-2</v>
      </c>
      <c r="D4" s="7"/>
      <c r="E4" s="6"/>
      <c r="F4" s="5">
        <v>764000</v>
      </c>
      <c r="G4" s="6">
        <f t="shared" ref="G4:G8" si="2">F4/$F$19</f>
        <v>4.9527102872411521E-2</v>
      </c>
      <c r="I4" s="3" t="s">
        <v>38</v>
      </c>
      <c r="J4" s="4">
        <f t="shared" ref="J4:J8" si="3">B4/5</f>
        <v>250200</v>
      </c>
      <c r="L4" s="4"/>
      <c r="N4" s="4"/>
    </row>
    <row r="5" spans="1:17" ht="43.5" thickBot="1">
      <c r="A5" s="3" t="s">
        <v>39</v>
      </c>
      <c r="B5" s="5">
        <v>65255612.079499997</v>
      </c>
      <c r="C5" s="6">
        <f t="shared" si="1"/>
        <v>0.59457651471701489</v>
      </c>
      <c r="D5" s="5">
        <v>458330</v>
      </c>
      <c r="E5" s="6">
        <f t="shared" ref="E5:E8" si="4">D5/$D$19</f>
        <v>0.10280306751631216</v>
      </c>
      <c r="F5" s="5">
        <v>1729397.25</v>
      </c>
      <c r="G5" s="6">
        <f>F5/$F$19</f>
        <v>0.11210999412043925</v>
      </c>
      <c r="I5" s="3" t="s">
        <v>39</v>
      </c>
      <c r="J5" s="4">
        <f t="shared" si="3"/>
        <v>13051122.415899999</v>
      </c>
      <c r="L5" s="4">
        <f t="shared" si="0"/>
        <v>91666</v>
      </c>
      <c r="N5" s="4">
        <f t="shared" si="0"/>
        <v>345879.45</v>
      </c>
    </row>
    <row r="6" spans="1:17" ht="15.75" thickBot="1">
      <c r="A6" s="3" t="s">
        <v>40</v>
      </c>
      <c r="B6" s="5">
        <v>1274400</v>
      </c>
      <c r="C6" s="6">
        <f t="shared" si="1"/>
        <v>1.1611695702619938E-2</v>
      </c>
      <c r="D6" s="7" t="s">
        <v>41</v>
      </c>
      <c r="E6" s="6"/>
      <c r="F6" s="5">
        <v>225500</v>
      </c>
      <c r="G6" s="6">
        <f t="shared" si="2"/>
        <v>1.4618274473467013E-2</v>
      </c>
      <c r="I6" s="3" t="s">
        <v>40</v>
      </c>
      <c r="J6" s="4">
        <f t="shared" si="3"/>
        <v>254880</v>
      </c>
      <c r="L6" s="4"/>
      <c r="N6" s="4"/>
    </row>
    <row r="7" spans="1:17" ht="29.25" thickBot="1">
      <c r="A7" s="3" t="s">
        <v>42</v>
      </c>
      <c r="B7" s="5">
        <v>2908400</v>
      </c>
      <c r="C7" s="6">
        <f t="shared" si="1"/>
        <v>2.6499886834196351E-2</v>
      </c>
      <c r="D7" s="7" t="s">
        <v>41</v>
      </c>
      <c r="E7" s="6"/>
      <c r="F7" s="5">
        <v>607000</v>
      </c>
      <c r="G7" s="6">
        <f t="shared" si="2"/>
        <v>3.9349412884232715E-2</v>
      </c>
      <c r="I7" s="3" t="s">
        <v>42</v>
      </c>
      <c r="J7" s="4">
        <f t="shared" si="3"/>
        <v>581680</v>
      </c>
      <c r="L7" s="4"/>
      <c r="N7" s="4"/>
    </row>
    <row r="8" spans="1:17" ht="15.75" thickBot="1">
      <c r="A8" s="3" t="s">
        <v>43</v>
      </c>
      <c r="B8" s="5">
        <v>30670000</v>
      </c>
      <c r="C8" s="6">
        <f t="shared" si="1"/>
        <v>0.27944970746967474</v>
      </c>
      <c r="D8" s="5">
        <v>3000000</v>
      </c>
      <c r="E8" s="6">
        <f t="shared" si="4"/>
        <v>0.67289769936276589</v>
      </c>
      <c r="F8" s="5">
        <v>10100000</v>
      </c>
      <c r="G8" s="6">
        <f t="shared" si="2"/>
        <v>0.65474311388920992</v>
      </c>
      <c r="I8" s="3" t="s">
        <v>43</v>
      </c>
      <c r="J8" s="4">
        <f t="shared" si="3"/>
        <v>6134000</v>
      </c>
      <c r="L8" s="4">
        <f t="shared" si="0"/>
        <v>600000</v>
      </c>
      <c r="N8" s="4">
        <f t="shared" si="0"/>
        <v>2020000</v>
      </c>
    </row>
    <row r="9" spans="1:17" ht="15.75" thickBot="1">
      <c r="A9" s="8" t="s">
        <v>44</v>
      </c>
      <c r="B9" s="9">
        <v>109751412.07949999</v>
      </c>
      <c r="C9" s="10">
        <v>1</v>
      </c>
      <c r="D9" s="9">
        <v>4458330</v>
      </c>
      <c r="E9" s="10">
        <f>SUM(E3:E8)</f>
        <v>1</v>
      </c>
      <c r="F9" s="9">
        <f>SUM(F3:F8)</f>
        <v>15425897.25</v>
      </c>
      <c r="G9" s="10">
        <f>SUM(G3:G8)</f>
        <v>1</v>
      </c>
      <c r="I9" s="8" t="s">
        <v>44</v>
      </c>
      <c r="J9" s="4">
        <f>SUM(J3:J8)</f>
        <v>21950282.415899999</v>
      </c>
      <c r="L9" s="4">
        <f t="shared" si="0"/>
        <v>891666</v>
      </c>
      <c r="N9" s="4">
        <f t="shared" si="0"/>
        <v>3085179.45</v>
      </c>
    </row>
    <row r="10" spans="1:17" ht="15.75" thickBot="1">
      <c r="J10" s="4"/>
    </row>
    <row r="11" spans="1:17">
      <c r="A11" s="180" t="s">
        <v>28</v>
      </c>
      <c r="B11" s="180" t="s">
        <v>29</v>
      </c>
      <c r="C11" s="180" t="s">
        <v>30</v>
      </c>
      <c r="D11" s="1" t="s">
        <v>31</v>
      </c>
      <c r="E11" s="1" t="s">
        <v>31</v>
      </c>
      <c r="F11" s="1" t="s">
        <v>32</v>
      </c>
      <c r="G11" s="1" t="s">
        <v>33</v>
      </c>
    </row>
    <row r="12" spans="1:17" ht="15.75" thickBot="1">
      <c r="A12" s="181"/>
      <c r="B12" s="181"/>
      <c r="C12" s="181"/>
      <c r="D12" s="2" t="s">
        <v>34</v>
      </c>
      <c r="E12" s="2" t="s">
        <v>35</v>
      </c>
      <c r="F12" s="2" t="s">
        <v>34</v>
      </c>
      <c r="G12" s="2" t="s">
        <v>36</v>
      </c>
    </row>
    <row r="13" spans="1:17" ht="29.25" thickBot="1">
      <c r="A13" s="3" t="s">
        <v>37</v>
      </c>
      <c r="B13" s="5">
        <v>8392000</v>
      </c>
      <c r="C13" s="6">
        <f>B13/$B$19</f>
        <v>7.6463708675758413E-2</v>
      </c>
      <c r="D13" s="5">
        <v>1000000</v>
      </c>
      <c r="E13" s="6">
        <f>D13/$D$19</f>
        <v>0.22429923312092195</v>
      </c>
      <c r="F13" s="5">
        <v>2000000</v>
      </c>
      <c r="G13" s="6">
        <f>F13/$F$19</f>
        <v>0.12965210176023959</v>
      </c>
      <c r="I13" s="18"/>
      <c r="J13" s="24" t="s">
        <v>45</v>
      </c>
      <c r="K13" s="24" t="s">
        <v>46</v>
      </c>
      <c r="L13" s="24" t="s">
        <v>47</v>
      </c>
      <c r="M13" s="24" t="s">
        <v>48</v>
      </c>
      <c r="N13" s="24" t="s">
        <v>49</v>
      </c>
      <c r="O13" s="24"/>
      <c r="P13" s="24"/>
      <c r="Q13" s="11"/>
    </row>
    <row r="14" spans="1:17" ht="29.25" thickBot="1">
      <c r="A14" s="3" t="s">
        <v>38</v>
      </c>
      <c r="B14" s="5">
        <v>1251000</v>
      </c>
      <c r="C14" s="6">
        <f t="shared" ref="C14:C18" si="5">B14/$B$19</f>
        <v>1.1398486600735674E-2</v>
      </c>
      <c r="D14" s="7"/>
      <c r="E14" s="6"/>
      <c r="F14" s="5">
        <v>764000</v>
      </c>
      <c r="G14" s="6">
        <f t="shared" ref="G14:G18" si="6">F14/$F$19</f>
        <v>4.9527102872411521E-2</v>
      </c>
      <c r="I14" s="12" t="s">
        <v>37</v>
      </c>
      <c r="J14" s="25">
        <v>0.4</v>
      </c>
      <c r="K14" s="25">
        <v>0.3</v>
      </c>
      <c r="L14" s="25">
        <v>0.3</v>
      </c>
      <c r="M14" s="25"/>
      <c r="N14" s="25"/>
      <c r="O14">
        <f>SUM(J14:N14)</f>
        <v>1</v>
      </c>
      <c r="Q14" s="21"/>
    </row>
    <row r="15" spans="1:17" ht="43.5" thickBot="1">
      <c r="A15" s="3" t="s">
        <v>39</v>
      </c>
      <c r="B15" s="5">
        <v>65255612.079499997</v>
      </c>
      <c r="C15" s="6">
        <f t="shared" si="5"/>
        <v>0.59457651471701489</v>
      </c>
      <c r="D15" s="5">
        <v>458330</v>
      </c>
      <c r="E15" s="6">
        <f t="shared" ref="E15:E18" si="7">D15/$D$19</f>
        <v>0.10280306751631216</v>
      </c>
      <c r="F15" s="5">
        <v>1729397.25</v>
      </c>
      <c r="G15" s="6">
        <f>F15/$F$19</f>
        <v>0.11210999412043925</v>
      </c>
      <c r="I15" s="12" t="s">
        <v>38</v>
      </c>
      <c r="J15" s="25">
        <v>0.4</v>
      </c>
      <c r="K15" s="25">
        <v>0.3</v>
      </c>
      <c r="L15" s="25">
        <v>0.3</v>
      </c>
      <c r="M15" s="25"/>
      <c r="N15" s="25"/>
      <c r="Q15" s="21"/>
    </row>
    <row r="16" spans="1:17" ht="15.75" thickBot="1">
      <c r="A16" s="3" t="s">
        <v>40</v>
      </c>
      <c r="B16" s="5">
        <v>1274400</v>
      </c>
      <c r="C16" s="6">
        <f t="shared" si="5"/>
        <v>1.1611695702619938E-2</v>
      </c>
      <c r="D16" s="7" t="s">
        <v>41</v>
      </c>
      <c r="E16" s="6"/>
      <c r="F16" s="5">
        <v>225500</v>
      </c>
      <c r="G16" s="6">
        <f t="shared" si="6"/>
        <v>1.4618274473467013E-2</v>
      </c>
      <c r="I16" s="12" t="s">
        <v>39</v>
      </c>
      <c r="J16" s="30">
        <v>0.2</v>
      </c>
      <c r="K16" s="30">
        <v>0.2</v>
      </c>
      <c r="L16" s="30">
        <v>0.2</v>
      </c>
      <c r="M16" s="30">
        <v>0.2</v>
      </c>
      <c r="N16" s="30">
        <v>0.2</v>
      </c>
      <c r="O16">
        <f>SUM(J16:N16)</f>
        <v>1</v>
      </c>
      <c r="Q16" s="21"/>
    </row>
    <row r="17" spans="1:17" ht="29.25" thickBot="1">
      <c r="A17" s="3" t="s">
        <v>42</v>
      </c>
      <c r="B17" s="5">
        <v>2908400</v>
      </c>
      <c r="C17" s="6">
        <f t="shared" si="5"/>
        <v>2.6499886834196351E-2</v>
      </c>
      <c r="D17" s="7" t="s">
        <v>41</v>
      </c>
      <c r="E17" s="6"/>
      <c r="F17" s="5">
        <v>607000</v>
      </c>
      <c r="G17" s="6">
        <f t="shared" si="6"/>
        <v>3.9349412884232715E-2</v>
      </c>
      <c r="I17" s="12" t="s">
        <v>40</v>
      </c>
      <c r="J17" s="25">
        <v>0.4</v>
      </c>
      <c r="K17" s="25">
        <v>0.3</v>
      </c>
      <c r="L17" s="25">
        <v>0.3</v>
      </c>
      <c r="M17" s="25"/>
      <c r="N17" s="25"/>
      <c r="Q17" s="21"/>
    </row>
    <row r="18" spans="1:17" ht="15.75" thickBot="1">
      <c r="A18" s="3" t="s">
        <v>43</v>
      </c>
      <c r="B18" s="5">
        <v>30670000</v>
      </c>
      <c r="C18" s="6">
        <f t="shared" si="5"/>
        <v>0.27944970746967474</v>
      </c>
      <c r="D18" s="5">
        <v>3000000</v>
      </c>
      <c r="E18" s="6">
        <f t="shared" si="7"/>
        <v>0.67289769936276589</v>
      </c>
      <c r="F18" s="5">
        <v>10100000</v>
      </c>
      <c r="G18" s="6">
        <f t="shared" si="6"/>
        <v>0.65474311388920992</v>
      </c>
      <c r="I18" s="12" t="s">
        <v>42</v>
      </c>
      <c r="J18" s="25">
        <v>0.4</v>
      </c>
      <c r="K18" s="25">
        <v>0.3</v>
      </c>
      <c r="L18" s="25">
        <v>0.3</v>
      </c>
      <c r="M18" s="25"/>
      <c r="N18" s="25"/>
      <c r="Q18" s="21"/>
    </row>
    <row r="19" spans="1:17" ht="15.75" thickBot="1">
      <c r="A19" s="8" t="s">
        <v>44</v>
      </c>
      <c r="B19" s="9">
        <f>SUM(B13:B18)</f>
        <v>109751412.07949999</v>
      </c>
      <c r="C19" s="10">
        <v>1</v>
      </c>
      <c r="D19" s="9">
        <f>SUM(D13:D18)</f>
        <v>4458330</v>
      </c>
      <c r="E19" s="10">
        <f>SUM(E13:E18)</f>
        <v>1</v>
      </c>
      <c r="F19" s="9">
        <f>SUM(F13:F18)</f>
        <v>15425897.25</v>
      </c>
      <c r="G19" s="10">
        <f>SUM(G13:G18)</f>
        <v>1</v>
      </c>
      <c r="I19" s="12" t="s">
        <v>43</v>
      </c>
      <c r="J19" s="30">
        <v>0.2</v>
      </c>
      <c r="K19" s="30">
        <v>0.2</v>
      </c>
      <c r="L19" s="30">
        <v>0.2</v>
      </c>
      <c r="M19" s="30">
        <v>0.2</v>
      </c>
      <c r="N19" s="30">
        <v>0.2</v>
      </c>
      <c r="O19">
        <f>SUM(J19:N19)</f>
        <v>1</v>
      </c>
      <c r="Q19" s="21"/>
    </row>
    <row r="20" spans="1:17" ht="15.75" thickBot="1">
      <c r="I20" s="13"/>
      <c r="J20" s="14"/>
      <c r="K20" s="14"/>
      <c r="L20" s="14"/>
      <c r="M20" s="14"/>
      <c r="N20" s="14"/>
      <c r="O20" s="14"/>
      <c r="P20" s="14" t="s">
        <v>50</v>
      </c>
      <c r="Q20" s="15"/>
    </row>
    <row r="21" spans="1:17" ht="15.75" thickBot="1">
      <c r="I21" s="18" t="s">
        <v>37</v>
      </c>
      <c r="J21" s="19">
        <f>J14*$B$3</f>
        <v>3356800</v>
      </c>
      <c r="K21" s="19">
        <f>K14*$B$3</f>
        <v>2517600</v>
      </c>
      <c r="L21" s="19">
        <f>L14*$B$3</f>
        <v>2517600</v>
      </c>
      <c r="M21" s="19">
        <f>M14*$B$3</f>
        <v>0</v>
      </c>
      <c r="N21" s="19">
        <f>N14*$B$3</f>
        <v>0</v>
      </c>
      <c r="O21" s="19">
        <f>SUM(J21:N21)</f>
        <v>8392000</v>
      </c>
      <c r="P21" s="20">
        <v>8392000</v>
      </c>
      <c r="Q21" s="11" t="b">
        <f>P21=O21</f>
        <v>1</v>
      </c>
    </row>
    <row r="22" spans="1:17" ht="15.75" thickBot="1">
      <c r="I22" s="12" t="s">
        <v>38</v>
      </c>
      <c r="J22" s="4">
        <f>J15*$B$4</f>
        <v>500400</v>
      </c>
      <c r="K22" s="4">
        <f>K15*$B$4</f>
        <v>375300</v>
      </c>
      <c r="L22" s="4">
        <f>L15*$B$4</f>
        <v>375300</v>
      </c>
      <c r="M22" s="4">
        <f>M15*$B$4</f>
        <v>0</v>
      </c>
      <c r="N22" s="4">
        <f>N15*$B$4</f>
        <v>0</v>
      </c>
      <c r="O22" s="4">
        <f t="shared" ref="O22:O26" si="8">SUM(J22:N22)</f>
        <v>1251000</v>
      </c>
      <c r="P22" s="5">
        <v>1251000</v>
      </c>
      <c r="Q22" s="21" t="b">
        <f t="shared" ref="Q22:Q26" si="9">P22=O22</f>
        <v>1</v>
      </c>
    </row>
    <row r="23" spans="1:17" ht="15.75" thickBot="1">
      <c r="I23" s="12" t="s">
        <v>39</v>
      </c>
      <c r="J23" s="4">
        <f>J16*$B$5</f>
        <v>13051122.415899999</v>
      </c>
      <c r="K23" s="4">
        <f>K16*$B$5</f>
        <v>13051122.415899999</v>
      </c>
      <c r="L23" s="4">
        <f>L16*$B$5</f>
        <v>13051122.415899999</v>
      </c>
      <c r="M23" s="4">
        <f>M16*$B$5</f>
        <v>13051122.415899999</v>
      </c>
      <c r="N23" s="4">
        <f>N16*$B$5</f>
        <v>13051122.415899999</v>
      </c>
      <c r="O23" s="4">
        <f t="shared" si="8"/>
        <v>65255612.079499997</v>
      </c>
      <c r="P23" s="5">
        <v>65255612.079499997</v>
      </c>
      <c r="Q23" s="21" t="b">
        <f t="shared" si="9"/>
        <v>1</v>
      </c>
    </row>
    <row r="24" spans="1:17" ht="15.75" thickBot="1">
      <c r="I24" s="12" t="s">
        <v>40</v>
      </c>
      <c r="J24" s="4">
        <f>J17*$B$6</f>
        <v>509760</v>
      </c>
      <c r="K24" s="4">
        <f>K17*$B$6</f>
        <v>382320</v>
      </c>
      <c r="L24" s="4">
        <f>L17*$B$6</f>
        <v>382320</v>
      </c>
      <c r="M24" s="4">
        <f>M17*$B$6</f>
        <v>0</v>
      </c>
      <c r="N24" s="4">
        <f>N17*$B$6</f>
        <v>0</v>
      </c>
      <c r="O24" s="4">
        <f t="shared" si="8"/>
        <v>1274400</v>
      </c>
      <c r="P24" s="5">
        <v>1274400</v>
      </c>
      <c r="Q24" s="21" t="b">
        <f t="shared" si="9"/>
        <v>1</v>
      </c>
    </row>
    <row r="25" spans="1:17" ht="15.75" thickBot="1">
      <c r="I25" s="12" t="s">
        <v>42</v>
      </c>
      <c r="J25" s="4">
        <f>J18*$B$7</f>
        <v>1163360</v>
      </c>
      <c r="K25" s="4">
        <f>K18*$B$7</f>
        <v>872520</v>
      </c>
      <c r="L25" s="4">
        <f>L18*$B$7</f>
        <v>872520</v>
      </c>
      <c r="M25" s="4">
        <f>M18*$B$7</f>
        <v>0</v>
      </c>
      <c r="N25" s="4">
        <f>N18*$B$7</f>
        <v>0</v>
      </c>
      <c r="O25" s="4">
        <f t="shared" si="8"/>
        <v>2908400</v>
      </c>
      <c r="P25" s="5">
        <v>2908400</v>
      </c>
      <c r="Q25" s="21" t="b">
        <f t="shared" si="9"/>
        <v>1</v>
      </c>
    </row>
    <row r="26" spans="1:17" ht="15.75" thickBot="1">
      <c r="I26" s="13" t="s">
        <v>43</v>
      </c>
      <c r="J26" s="22">
        <f>J19*$B$8</f>
        <v>6134000</v>
      </c>
      <c r="K26" s="22">
        <f>K19*$B$8</f>
        <v>6134000</v>
      </c>
      <c r="L26" s="22">
        <f>L19*$B$8</f>
        <v>6134000</v>
      </c>
      <c r="M26" s="22">
        <f>M19*$B$8</f>
        <v>6134000</v>
      </c>
      <c r="N26" s="22">
        <f>N19*$B$8</f>
        <v>6134000</v>
      </c>
      <c r="O26" s="22">
        <f t="shared" si="8"/>
        <v>30670000</v>
      </c>
      <c r="P26" s="23">
        <v>30670000</v>
      </c>
      <c r="Q26" s="15" t="b">
        <f t="shared" si="9"/>
        <v>1</v>
      </c>
    </row>
    <row r="38" ht="30" customHeight="1"/>
    <row r="39" ht="30" customHeight="1"/>
    <row r="40" ht="30" customHeight="1"/>
    <row r="41" ht="30" customHeight="1"/>
    <row r="42" ht="30" customHeight="1"/>
    <row r="43" ht="30" customHeight="1"/>
    <row r="53" spans="4:12" ht="29.45" customHeight="1"/>
    <row r="57" spans="4:12" ht="14.45" customHeight="1"/>
    <row r="60" spans="4:12">
      <c r="D60" t="s">
        <v>37</v>
      </c>
      <c r="E60">
        <v>3356800</v>
      </c>
      <c r="F60">
        <v>2517600</v>
      </c>
      <c r="G60">
        <v>2517600</v>
      </c>
      <c r="H60">
        <v>0</v>
      </c>
      <c r="I60">
        <v>0</v>
      </c>
      <c r="J60">
        <v>8392000</v>
      </c>
      <c r="K60">
        <v>8392000</v>
      </c>
      <c r="L60" t="b">
        <v>1</v>
      </c>
    </row>
    <row r="61" spans="4:12" ht="14.45" customHeight="1">
      <c r="D61" t="s">
        <v>38</v>
      </c>
      <c r="E61">
        <v>500400</v>
      </c>
      <c r="F61">
        <v>375300</v>
      </c>
      <c r="G61">
        <v>375300</v>
      </c>
      <c r="H61">
        <v>0</v>
      </c>
      <c r="I61">
        <v>0</v>
      </c>
      <c r="J61">
        <v>1251000</v>
      </c>
      <c r="K61">
        <v>1251000</v>
      </c>
      <c r="L61" t="b">
        <v>1</v>
      </c>
    </row>
    <row r="62" spans="4:12">
      <c r="D62" t="s">
        <v>39</v>
      </c>
      <c r="E62">
        <v>13051122.415899999</v>
      </c>
      <c r="F62">
        <v>13051122.415899999</v>
      </c>
      <c r="G62">
        <v>13051122.415899999</v>
      </c>
      <c r="H62">
        <v>13051122.415899999</v>
      </c>
      <c r="I62">
        <v>13051122.415899999</v>
      </c>
      <c r="J62">
        <v>65255612.079499997</v>
      </c>
      <c r="K62">
        <v>65255612.079499997</v>
      </c>
      <c r="L62" t="b">
        <v>1</v>
      </c>
    </row>
    <row r="63" spans="4:12">
      <c r="D63" t="s">
        <v>40</v>
      </c>
      <c r="E63">
        <v>509760</v>
      </c>
      <c r="F63">
        <v>382320</v>
      </c>
      <c r="G63">
        <v>382320</v>
      </c>
      <c r="H63">
        <v>0</v>
      </c>
      <c r="I63">
        <v>0</v>
      </c>
      <c r="J63">
        <v>1274400</v>
      </c>
      <c r="K63">
        <v>1274400</v>
      </c>
      <c r="L63" t="b">
        <v>1</v>
      </c>
    </row>
    <row r="64" spans="4:12">
      <c r="D64" t="s">
        <v>42</v>
      </c>
      <c r="E64">
        <v>1163360</v>
      </c>
      <c r="F64">
        <v>872520</v>
      </c>
      <c r="G64">
        <v>872520</v>
      </c>
      <c r="H64">
        <v>0</v>
      </c>
      <c r="I64">
        <v>0</v>
      </c>
      <c r="J64">
        <v>2908400</v>
      </c>
      <c r="K64">
        <v>2908400</v>
      </c>
      <c r="L64" t="b">
        <v>1</v>
      </c>
    </row>
    <row r="65" spans="2:16">
      <c r="D65" t="s">
        <v>43</v>
      </c>
      <c r="E65">
        <v>6134000</v>
      </c>
      <c r="F65">
        <v>6134000</v>
      </c>
      <c r="G65">
        <v>6134000</v>
      </c>
      <c r="H65">
        <v>6134000</v>
      </c>
      <c r="I65">
        <v>6134000</v>
      </c>
      <c r="J65">
        <v>30670000</v>
      </c>
      <c r="K65">
        <v>30670000</v>
      </c>
      <c r="L65" t="b">
        <v>1</v>
      </c>
    </row>
    <row r="69" spans="2:16" ht="14.45" customHeight="1"/>
    <row r="77" spans="2:16" ht="15.75" thickBot="1"/>
    <row r="78" spans="2:16" ht="21.6" customHeight="1" thickBot="1">
      <c r="B78" s="194" t="s">
        <v>28</v>
      </c>
      <c r="C78" s="196" t="s">
        <v>51</v>
      </c>
      <c r="D78" s="16" t="s">
        <v>45</v>
      </c>
      <c r="E78" s="184" t="s">
        <v>46</v>
      </c>
      <c r="F78" s="185"/>
      <c r="G78" s="184" t="s">
        <v>47</v>
      </c>
      <c r="H78" s="185"/>
      <c r="I78" s="184" t="s">
        <v>48</v>
      </c>
      <c r="J78" s="185"/>
      <c r="K78" s="184" t="s">
        <v>49</v>
      </c>
      <c r="L78" s="185"/>
      <c r="M78" s="17" t="s">
        <v>52</v>
      </c>
      <c r="N78" s="31"/>
    </row>
    <row r="79" spans="2:16" ht="32.450000000000003" customHeight="1" thickBot="1">
      <c r="B79" s="195"/>
      <c r="C79" s="197"/>
      <c r="D79" s="189">
        <v>2022</v>
      </c>
      <c r="E79" s="190"/>
      <c r="F79" s="189">
        <v>2023</v>
      </c>
      <c r="G79" s="193"/>
      <c r="H79" s="182">
        <v>2024</v>
      </c>
      <c r="I79" s="183"/>
      <c r="J79" s="182">
        <v>2025</v>
      </c>
      <c r="K79" s="183"/>
      <c r="L79" s="182">
        <v>2026</v>
      </c>
      <c r="M79" s="186"/>
      <c r="N79" s="33" t="s">
        <v>53</v>
      </c>
      <c r="P79" t="s">
        <v>54</v>
      </c>
    </row>
    <row r="80" spans="2:16" ht="32.450000000000003" customHeight="1" thickBot="1">
      <c r="B80" s="198" t="s">
        <v>37</v>
      </c>
      <c r="C80" s="27" t="s">
        <v>55</v>
      </c>
      <c r="D80" s="187">
        <v>3356800</v>
      </c>
      <c r="E80" s="188"/>
      <c r="F80" s="191">
        <v>2517600</v>
      </c>
      <c r="G80" s="201"/>
      <c r="H80" s="191">
        <v>2517600</v>
      </c>
      <c r="I80" s="201"/>
      <c r="J80" s="191"/>
      <c r="K80" s="201"/>
      <c r="L80" s="191"/>
      <c r="M80" s="192"/>
      <c r="N80" s="34">
        <f>SUM(D80:M80)</f>
        <v>8392000</v>
      </c>
      <c r="O80" s="26">
        <f>SUM(D80:M80)</f>
        <v>8392000</v>
      </c>
      <c r="P80" t="b">
        <f>O80=B3</f>
        <v>1</v>
      </c>
    </row>
    <row r="81" spans="2:16" ht="21.6" customHeight="1" thickBot="1">
      <c r="B81" s="199"/>
      <c r="C81" s="28" t="s">
        <v>31</v>
      </c>
      <c r="D81" s="202"/>
      <c r="E81" s="203"/>
      <c r="F81" s="202"/>
      <c r="G81" s="209"/>
      <c r="H81" s="202">
        <v>1000000</v>
      </c>
      <c r="I81" s="209"/>
      <c r="J81" s="202">
        <v>1000000</v>
      </c>
      <c r="K81" s="209"/>
      <c r="L81" s="202">
        <v>1000000</v>
      </c>
      <c r="M81" s="203"/>
      <c r="N81" s="35">
        <f t="shared" ref="N81:N82" si="10">SUM(D81:M81)</f>
        <v>3000000</v>
      </c>
    </row>
    <row r="82" spans="2:16" ht="21.6" customHeight="1" thickBot="1">
      <c r="B82" s="199"/>
      <c r="C82" s="28" t="s">
        <v>32</v>
      </c>
      <c r="D82" s="202">
        <v>2000000</v>
      </c>
      <c r="E82" s="209"/>
      <c r="F82" s="202">
        <v>2000000</v>
      </c>
      <c r="G82" s="209"/>
      <c r="H82" s="202">
        <v>2000000</v>
      </c>
      <c r="I82" s="209"/>
      <c r="J82" s="202">
        <v>2000000</v>
      </c>
      <c r="K82" s="209"/>
      <c r="L82" s="202">
        <v>2000000</v>
      </c>
      <c r="M82" s="203"/>
      <c r="N82" s="35">
        <f t="shared" si="10"/>
        <v>10000000</v>
      </c>
    </row>
    <row r="83" spans="2:16" ht="21.6" customHeight="1" thickBot="1">
      <c r="B83" s="200"/>
      <c r="C83" s="29" t="s">
        <v>15</v>
      </c>
      <c r="D83" s="206">
        <f>SUM(D80:E82)</f>
        <v>5356800</v>
      </c>
      <c r="E83" s="208"/>
      <c r="F83" s="206">
        <f>SUM(F80:G82)</f>
        <v>4517600</v>
      </c>
      <c r="G83" s="208"/>
      <c r="H83" s="206">
        <f>SUM(H80:I82)</f>
        <v>5517600</v>
      </c>
      <c r="I83" s="208"/>
      <c r="J83" s="206">
        <f>SUM(J80:K82)</f>
        <v>3000000</v>
      </c>
      <c r="K83" s="208"/>
      <c r="L83" s="206">
        <f>SUM(L80:M82)</f>
        <v>3000000</v>
      </c>
      <c r="M83" s="207"/>
      <c r="N83" s="36">
        <f>SUM(D83:M83)</f>
        <v>21392000</v>
      </c>
    </row>
    <row r="84" spans="2:16" ht="21.6" customHeight="1" thickBot="1">
      <c r="B84" s="198" t="s">
        <v>38</v>
      </c>
      <c r="C84" s="27" t="s">
        <v>55</v>
      </c>
      <c r="D84" s="191">
        <v>500400</v>
      </c>
      <c r="E84" s="192"/>
      <c r="F84" s="191">
        <v>375300</v>
      </c>
      <c r="G84" s="201"/>
      <c r="H84" s="191">
        <v>375300</v>
      </c>
      <c r="I84" s="201"/>
      <c r="J84" s="191"/>
      <c r="K84" s="201"/>
      <c r="L84" s="191"/>
      <c r="M84" s="192"/>
      <c r="N84" s="34">
        <f>SUM(D84:M84)</f>
        <v>1251000</v>
      </c>
      <c r="O84" s="26">
        <f>SUM(D84:M84)</f>
        <v>1251000</v>
      </c>
      <c r="P84" t="b">
        <f>O84=B4</f>
        <v>1</v>
      </c>
    </row>
    <row r="85" spans="2:16" ht="21.6" customHeight="1" thickBot="1">
      <c r="B85" s="199"/>
      <c r="C85" s="28" t="s">
        <v>31</v>
      </c>
      <c r="D85" s="202"/>
      <c r="E85" s="203"/>
      <c r="F85" s="202"/>
      <c r="G85" s="209"/>
      <c r="H85" s="202"/>
      <c r="I85" s="209"/>
      <c r="J85" s="202"/>
      <c r="K85" s="209"/>
      <c r="L85" s="202"/>
      <c r="M85" s="203"/>
      <c r="N85" s="35">
        <f t="shared" ref="N85:N86" si="11">SUM(D85:M85)</f>
        <v>0</v>
      </c>
    </row>
    <row r="86" spans="2:16" ht="21.6" customHeight="1" thickBot="1">
      <c r="B86" s="199"/>
      <c r="C86" s="28" t="s">
        <v>32</v>
      </c>
      <c r="D86" s="202">
        <v>764000</v>
      </c>
      <c r="E86" s="203"/>
      <c r="F86" s="202">
        <v>764000</v>
      </c>
      <c r="G86" s="209"/>
      <c r="H86" s="202">
        <v>764000</v>
      </c>
      <c r="I86" s="209"/>
      <c r="J86" s="202">
        <v>764000</v>
      </c>
      <c r="K86" s="209"/>
      <c r="L86" s="202">
        <v>764000</v>
      </c>
      <c r="M86" s="203"/>
      <c r="N86" s="35">
        <f t="shared" si="11"/>
        <v>3820000</v>
      </c>
    </row>
    <row r="87" spans="2:16" ht="21.6" customHeight="1" thickBot="1">
      <c r="B87" s="200"/>
      <c r="C87" s="29" t="s">
        <v>15</v>
      </c>
      <c r="D87" s="206">
        <f>SUM(D84:E86)</f>
        <v>1264400</v>
      </c>
      <c r="E87" s="207"/>
      <c r="F87" s="206">
        <f>SUM(F84:G86)</f>
        <v>1139300</v>
      </c>
      <c r="G87" s="208"/>
      <c r="H87" s="206">
        <f>SUM(H84:I86)</f>
        <v>1139300</v>
      </c>
      <c r="I87" s="208"/>
      <c r="J87" s="206">
        <f>SUM(J84:K86)</f>
        <v>764000</v>
      </c>
      <c r="K87" s="208"/>
      <c r="L87" s="206">
        <f>SUM(L84:M86)</f>
        <v>764000</v>
      </c>
      <c r="M87" s="207"/>
      <c r="N87" s="36">
        <f>SUM(D87:M87)</f>
        <v>5071000</v>
      </c>
    </row>
    <row r="88" spans="2:16" ht="21.6" customHeight="1" thickBot="1">
      <c r="B88" s="198" t="s">
        <v>39</v>
      </c>
      <c r="C88" s="27" t="s">
        <v>55</v>
      </c>
      <c r="D88" s="191">
        <v>13051122.415899999</v>
      </c>
      <c r="E88" s="192"/>
      <c r="F88" s="191">
        <v>13051122.415899999</v>
      </c>
      <c r="G88" s="192"/>
      <c r="H88" s="191">
        <v>13051122.415899999</v>
      </c>
      <c r="I88" s="192"/>
      <c r="J88" s="191">
        <v>13051122.415899999</v>
      </c>
      <c r="K88" s="192"/>
      <c r="L88" s="191">
        <v>13051122.415899999</v>
      </c>
      <c r="M88" s="192"/>
      <c r="N88" s="34">
        <f>SUM(D88:M88)</f>
        <v>65255612.079499997</v>
      </c>
      <c r="O88" s="26">
        <f>SUM(D88:M88)</f>
        <v>65255612.079499997</v>
      </c>
      <c r="P88" t="b">
        <f>O88=B5</f>
        <v>1</v>
      </c>
    </row>
    <row r="89" spans="2:16" ht="21.6" customHeight="1" thickBot="1">
      <c r="B89" s="199"/>
      <c r="C89" s="28" t="s">
        <v>31</v>
      </c>
      <c r="D89" s="202"/>
      <c r="E89" s="203"/>
      <c r="F89" s="202"/>
      <c r="G89" s="203"/>
      <c r="H89" s="202">
        <v>458330</v>
      </c>
      <c r="I89" s="203"/>
      <c r="J89" s="202">
        <v>458330</v>
      </c>
      <c r="K89" s="203"/>
      <c r="L89" s="202">
        <v>458330</v>
      </c>
      <c r="M89" s="203"/>
      <c r="N89" s="35">
        <f t="shared" ref="N89:N90" si="12">SUM(D89:M89)</f>
        <v>1374990</v>
      </c>
    </row>
    <row r="90" spans="2:16" ht="21.6" customHeight="1" thickBot="1">
      <c r="B90" s="199"/>
      <c r="C90" s="28" t="s">
        <v>32</v>
      </c>
      <c r="D90" s="202">
        <v>1729397.25</v>
      </c>
      <c r="E90" s="203"/>
      <c r="F90" s="202">
        <v>1729397.25</v>
      </c>
      <c r="G90" s="203"/>
      <c r="H90" s="202">
        <v>1729397.25</v>
      </c>
      <c r="I90" s="203"/>
      <c r="J90" s="202">
        <v>1729397.25</v>
      </c>
      <c r="K90" s="203"/>
      <c r="L90" s="202">
        <v>1729397.25</v>
      </c>
      <c r="M90" s="203"/>
      <c r="N90" s="35">
        <f t="shared" si="12"/>
        <v>8646986.25</v>
      </c>
    </row>
    <row r="91" spans="2:16" ht="21.6" customHeight="1" thickBot="1">
      <c r="B91" s="200"/>
      <c r="C91" s="29" t="s">
        <v>15</v>
      </c>
      <c r="D91" s="206">
        <f>SUM(D88:E90)</f>
        <v>14780519.665899999</v>
      </c>
      <c r="E91" s="207"/>
      <c r="F91" s="206">
        <f>SUM(F88:G90)</f>
        <v>14780519.665899999</v>
      </c>
      <c r="G91" s="208"/>
      <c r="H91" s="206">
        <f>SUM(H88:I90)</f>
        <v>15238849.665899999</v>
      </c>
      <c r="I91" s="208"/>
      <c r="J91" s="206">
        <f>SUM(J88:K90)</f>
        <v>15238849.665899999</v>
      </c>
      <c r="K91" s="208"/>
      <c r="L91" s="206">
        <f>SUM(L88:M90)</f>
        <v>15238849.665899999</v>
      </c>
      <c r="M91" s="207"/>
      <c r="N91" s="36">
        <f>SUM(D91:M91)</f>
        <v>75277588.32949999</v>
      </c>
    </row>
    <row r="92" spans="2:16" ht="21.6" customHeight="1" thickBot="1">
      <c r="B92" s="198" t="s">
        <v>40</v>
      </c>
      <c r="C92" s="27" t="s">
        <v>55</v>
      </c>
      <c r="D92" s="191">
        <v>509760</v>
      </c>
      <c r="E92" s="192"/>
      <c r="F92" s="191">
        <v>382320</v>
      </c>
      <c r="G92" s="201"/>
      <c r="H92" s="191">
        <v>382320</v>
      </c>
      <c r="I92" s="201"/>
      <c r="J92" s="191"/>
      <c r="K92" s="201"/>
      <c r="L92" s="191"/>
      <c r="M92" s="192"/>
      <c r="N92" s="34">
        <f>SUM(D92:M92)</f>
        <v>1274400</v>
      </c>
      <c r="O92" s="26">
        <f>SUM(D92:M92)</f>
        <v>1274400</v>
      </c>
      <c r="P92" t="b">
        <f>O92=B6</f>
        <v>1</v>
      </c>
    </row>
    <row r="93" spans="2:16" ht="21.6" customHeight="1" thickBot="1">
      <c r="B93" s="199"/>
      <c r="C93" s="28" t="s">
        <v>31</v>
      </c>
      <c r="D93" s="202"/>
      <c r="E93" s="203"/>
      <c r="F93" s="202"/>
      <c r="G93" s="209"/>
      <c r="H93" s="202"/>
      <c r="I93" s="209"/>
      <c r="J93" s="202"/>
      <c r="K93" s="209"/>
      <c r="L93" s="202"/>
      <c r="M93" s="203"/>
      <c r="N93" s="35">
        <f t="shared" ref="N93:N94" si="13">SUM(D93:M93)</f>
        <v>0</v>
      </c>
    </row>
    <row r="94" spans="2:16" ht="21.6" customHeight="1" thickBot="1">
      <c r="B94" s="199"/>
      <c r="C94" s="28" t="s">
        <v>32</v>
      </c>
      <c r="D94" s="202">
        <v>225500</v>
      </c>
      <c r="E94" s="203"/>
      <c r="F94" s="202">
        <v>225500</v>
      </c>
      <c r="G94" s="203"/>
      <c r="H94" s="202">
        <v>225500</v>
      </c>
      <c r="I94" s="203"/>
      <c r="J94" s="202">
        <v>225500</v>
      </c>
      <c r="K94" s="203"/>
      <c r="L94" s="202">
        <v>225500</v>
      </c>
      <c r="M94" s="203"/>
      <c r="N94" s="35">
        <f t="shared" si="13"/>
        <v>1127500</v>
      </c>
    </row>
    <row r="95" spans="2:16" ht="21.6" customHeight="1" thickBot="1">
      <c r="B95" s="200"/>
      <c r="C95" s="29" t="s">
        <v>15</v>
      </c>
      <c r="D95" s="206">
        <f>SUM(D92:E94)</f>
        <v>735260</v>
      </c>
      <c r="E95" s="207"/>
      <c r="F95" s="206">
        <f>SUM(F92:G94)</f>
        <v>607820</v>
      </c>
      <c r="G95" s="208"/>
      <c r="H95" s="206">
        <f>SUM(H92:I94)</f>
        <v>607820</v>
      </c>
      <c r="I95" s="208"/>
      <c r="J95" s="206">
        <f>SUM(J92:K94)</f>
        <v>225500</v>
      </c>
      <c r="K95" s="208"/>
      <c r="L95" s="206">
        <f>SUM(L92:M94)</f>
        <v>225500</v>
      </c>
      <c r="M95" s="207"/>
      <c r="N95" s="36">
        <f>SUM(D95:M95)</f>
        <v>2401900</v>
      </c>
    </row>
    <row r="96" spans="2:16" ht="21.6" customHeight="1" thickBot="1">
      <c r="B96" s="198" t="s">
        <v>42</v>
      </c>
      <c r="C96" s="27" t="s">
        <v>55</v>
      </c>
      <c r="D96" s="191">
        <v>1163360</v>
      </c>
      <c r="E96" s="192"/>
      <c r="F96" s="191">
        <v>872520</v>
      </c>
      <c r="G96" s="201"/>
      <c r="H96" s="191">
        <v>872520</v>
      </c>
      <c r="I96" s="201"/>
      <c r="J96" s="191"/>
      <c r="K96" s="201"/>
      <c r="L96" s="191"/>
      <c r="M96" s="192"/>
      <c r="N96" s="34">
        <f>SUM(D96:M96)</f>
        <v>2908400</v>
      </c>
      <c r="O96" s="26">
        <f>SUM(D96:M96)</f>
        <v>2908400</v>
      </c>
      <c r="P96" t="b">
        <f>O96=B7</f>
        <v>1</v>
      </c>
    </row>
    <row r="97" spans="2:16" ht="21.6" customHeight="1" thickBot="1">
      <c r="B97" s="199"/>
      <c r="C97" s="28" t="s">
        <v>31</v>
      </c>
      <c r="D97" s="202"/>
      <c r="E97" s="203"/>
      <c r="F97" s="202"/>
      <c r="G97" s="209"/>
      <c r="H97" s="202"/>
      <c r="I97" s="209"/>
      <c r="J97" s="202"/>
      <c r="K97" s="209"/>
      <c r="L97" s="202"/>
      <c r="M97" s="203"/>
      <c r="N97" s="35">
        <f t="shared" ref="N97:N98" si="14">SUM(D97:M97)</f>
        <v>0</v>
      </c>
    </row>
    <row r="98" spans="2:16" ht="21.6" customHeight="1" thickBot="1">
      <c r="B98" s="199"/>
      <c r="C98" s="28" t="s">
        <v>32</v>
      </c>
      <c r="D98" s="202">
        <v>607000</v>
      </c>
      <c r="E98" s="203"/>
      <c r="F98" s="202">
        <v>607000</v>
      </c>
      <c r="G98" s="209"/>
      <c r="H98" s="202">
        <v>607000</v>
      </c>
      <c r="I98" s="209"/>
      <c r="J98" s="202">
        <v>607000</v>
      </c>
      <c r="K98" s="209"/>
      <c r="L98" s="202">
        <v>607000</v>
      </c>
      <c r="M98" s="203"/>
      <c r="N98" s="35">
        <f t="shared" si="14"/>
        <v>3035000</v>
      </c>
    </row>
    <row r="99" spans="2:16" ht="21.6" customHeight="1" thickBot="1">
      <c r="B99" s="200"/>
      <c r="C99" s="29" t="s">
        <v>15</v>
      </c>
      <c r="D99" s="206">
        <f>SUM(D96:E98)</f>
        <v>1770360</v>
      </c>
      <c r="E99" s="207"/>
      <c r="F99" s="206">
        <f>SUM(F96:G98)</f>
        <v>1479520</v>
      </c>
      <c r="G99" s="208"/>
      <c r="H99" s="206">
        <f>SUM(H96:I98)</f>
        <v>1479520</v>
      </c>
      <c r="I99" s="208"/>
      <c r="J99" s="206">
        <f>SUM(J96:K98)</f>
        <v>607000</v>
      </c>
      <c r="K99" s="208"/>
      <c r="L99" s="206">
        <f>SUM(L96:M98)</f>
        <v>607000</v>
      </c>
      <c r="M99" s="207"/>
      <c r="N99" s="36">
        <f>SUM(D99:M99)</f>
        <v>5943400</v>
      </c>
    </row>
    <row r="100" spans="2:16" ht="21.6" customHeight="1" thickBot="1">
      <c r="B100" s="198" t="s">
        <v>43</v>
      </c>
      <c r="C100" s="27" t="s">
        <v>55</v>
      </c>
      <c r="D100" s="191">
        <v>6134000</v>
      </c>
      <c r="E100" s="192"/>
      <c r="F100" s="191">
        <v>6134000</v>
      </c>
      <c r="G100" s="192"/>
      <c r="H100" s="191">
        <v>6134000</v>
      </c>
      <c r="I100" s="192"/>
      <c r="J100" s="191">
        <v>6134000</v>
      </c>
      <c r="K100" s="192"/>
      <c r="L100" s="191">
        <v>6134000</v>
      </c>
      <c r="M100" s="192"/>
      <c r="N100" s="34">
        <f>SUM(D100:M100)</f>
        <v>30670000</v>
      </c>
      <c r="O100" s="26">
        <f>SUM(D100:M100)</f>
        <v>30670000</v>
      </c>
      <c r="P100" t="b">
        <f>O100=B8</f>
        <v>1</v>
      </c>
    </row>
    <row r="101" spans="2:16" ht="21.6" customHeight="1" thickBot="1">
      <c r="B101" s="199"/>
      <c r="C101" s="28" t="s">
        <v>31</v>
      </c>
      <c r="D101" s="204"/>
      <c r="E101" s="205"/>
      <c r="F101" s="204"/>
      <c r="G101" s="205"/>
      <c r="H101" s="204">
        <v>3000000</v>
      </c>
      <c r="I101" s="205"/>
      <c r="J101" s="204">
        <v>3000000</v>
      </c>
      <c r="K101" s="205"/>
      <c r="L101" s="202">
        <v>3000000</v>
      </c>
      <c r="M101" s="203"/>
      <c r="N101" s="35">
        <f t="shared" ref="N101:N102" si="15">SUM(D101:M101)</f>
        <v>9000000</v>
      </c>
    </row>
    <row r="102" spans="2:16" ht="21.6" customHeight="1" thickBot="1">
      <c r="B102" s="199"/>
      <c r="C102" s="28" t="s">
        <v>32</v>
      </c>
      <c r="D102" s="202">
        <v>10100000</v>
      </c>
      <c r="E102" s="203"/>
      <c r="F102" s="202">
        <v>10100000</v>
      </c>
      <c r="G102" s="209"/>
      <c r="H102" s="202">
        <v>10100000</v>
      </c>
      <c r="I102" s="209"/>
      <c r="J102" s="202">
        <v>10100000</v>
      </c>
      <c r="K102" s="209"/>
      <c r="L102" s="202">
        <v>10100000</v>
      </c>
      <c r="M102" s="203"/>
      <c r="N102" s="35">
        <f t="shared" si="15"/>
        <v>50500000</v>
      </c>
    </row>
    <row r="103" spans="2:16" ht="21.6" customHeight="1" thickBot="1">
      <c r="B103" s="200"/>
      <c r="C103" s="29" t="s">
        <v>15</v>
      </c>
      <c r="D103" s="206">
        <f>SUM(D100:E102)</f>
        <v>16234000</v>
      </c>
      <c r="E103" s="207"/>
      <c r="F103" s="206">
        <f>SUM(F100:G102)</f>
        <v>16234000</v>
      </c>
      <c r="G103" s="208"/>
      <c r="H103" s="206">
        <f>SUM(H100:I102)</f>
        <v>19234000</v>
      </c>
      <c r="I103" s="208"/>
      <c r="J103" s="206">
        <f>SUM(J100:K102)</f>
        <v>19234000</v>
      </c>
      <c r="K103" s="208"/>
      <c r="L103" s="206">
        <f>SUM(L100:M102)</f>
        <v>19234000</v>
      </c>
      <c r="M103" s="207"/>
      <c r="N103" s="36">
        <f>SUM(D103:M103)</f>
        <v>90170000</v>
      </c>
    </row>
    <row r="104" spans="2:16" ht="21.6" customHeight="1" thickBot="1">
      <c r="B104" s="31"/>
      <c r="C104" s="32" t="s">
        <v>44</v>
      </c>
      <c r="D104" s="216">
        <f>SUM(D83,D87,D91,D95,D99,D103)</f>
        <v>40141339.665899999</v>
      </c>
      <c r="E104" s="217"/>
      <c r="F104" s="216">
        <f>SUM(F83,F87,F91,F95,F99,F103)</f>
        <v>38758759.665899999</v>
      </c>
      <c r="G104" s="217"/>
      <c r="H104" s="216">
        <f>SUM(H83,H87,H91,H95,H99,H103)</f>
        <v>43217089.665899999</v>
      </c>
      <c r="I104" s="217"/>
      <c r="J104" s="216">
        <f>SUM(J83,J87,J91,J95,J99,J103)</f>
        <v>39069349.665899999</v>
      </c>
      <c r="K104" s="217"/>
      <c r="L104" s="216">
        <f>SUM(L83,L87,L91,L95,L99,L103)</f>
        <v>39069349.665899999</v>
      </c>
      <c r="M104" s="218"/>
      <c r="N104" s="31"/>
    </row>
    <row r="112" spans="2:16" ht="15.75" thickBot="1"/>
    <row r="113" spans="2:14" ht="15.75" thickBot="1">
      <c r="B113" s="210" t="s">
        <v>28</v>
      </c>
      <c r="C113" s="210" t="s">
        <v>51</v>
      </c>
      <c r="D113" s="37" t="s">
        <v>45</v>
      </c>
      <c r="E113" s="212" t="s">
        <v>46</v>
      </c>
      <c r="F113" s="213"/>
      <c r="G113" s="212" t="s">
        <v>47</v>
      </c>
      <c r="H113" s="213"/>
      <c r="I113" s="212" t="s">
        <v>48</v>
      </c>
      <c r="J113" s="213"/>
      <c r="K113" s="212" t="s">
        <v>49</v>
      </c>
      <c r="L113" s="213"/>
      <c r="M113" s="37" t="s">
        <v>52</v>
      </c>
      <c r="N113" s="38"/>
    </row>
    <row r="114" spans="2:14" ht="15.75" thickBot="1">
      <c r="B114" s="211"/>
      <c r="C114" s="211"/>
      <c r="D114" s="214">
        <v>2022</v>
      </c>
      <c r="E114" s="215"/>
      <c r="F114" s="214">
        <v>2023</v>
      </c>
      <c r="G114" s="215"/>
      <c r="H114" s="214">
        <v>2024</v>
      </c>
      <c r="I114" s="215"/>
      <c r="J114" s="214">
        <v>2025</v>
      </c>
      <c r="K114" s="215"/>
      <c r="L114" s="214">
        <v>2026</v>
      </c>
      <c r="M114" s="215"/>
      <c r="N114" s="40" t="s">
        <v>53</v>
      </c>
    </row>
    <row r="115" spans="2:14" ht="15.75" thickBot="1">
      <c r="B115" s="219" t="s">
        <v>37</v>
      </c>
      <c r="C115" s="41" t="s">
        <v>55</v>
      </c>
      <c r="D115" s="222">
        <v>3356800</v>
      </c>
      <c r="E115" s="223"/>
      <c r="F115" s="224">
        <v>2517600</v>
      </c>
      <c r="G115" s="225"/>
      <c r="H115" s="224">
        <v>2517600</v>
      </c>
      <c r="I115" s="225"/>
      <c r="J115" s="226"/>
      <c r="K115" s="227"/>
      <c r="L115" s="226"/>
      <c r="M115" s="228"/>
      <c r="N115" s="42">
        <v>8392000</v>
      </c>
    </row>
    <row r="116" spans="2:14" ht="15.75" thickBot="1">
      <c r="B116" s="220"/>
      <c r="C116" s="39" t="s">
        <v>31</v>
      </c>
      <c r="D116" s="229"/>
      <c r="E116" s="230"/>
      <c r="F116" s="229"/>
      <c r="G116" s="230"/>
      <c r="H116" s="231">
        <v>1000000</v>
      </c>
      <c r="I116" s="232"/>
      <c r="J116" s="231">
        <v>1000000</v>
      </c>
      <c r="K116" s="232"/>
      <c r="L116" s="231">
        <v>1000000</v>
      </c>
      <c r="M116" s="233"/>
      <c r="N116" s="43">
        <v>3000000</v>
      </c>
    </row>
    <row r="117" spans="2:14" ht="15.75" thickBot="1">
      <c r="B117" s="221"/>
      <c r="C117" s="44" t="s">
        <v>32</v>
      </c>
      <c r="D117" s="234"/>
      <c r="E117" s="235"/>
      <c r="F117" s="234">
        <v>2000000</v>
      </c>
      <c r="G117" s="235"/>
      <c r="H117" s="234">
        <v>2000000</v>
      </c>
      <c r="I117" s="235"/>
      <c r="J117" s="234">
        <v>2000000</v>
      </c>
      <c r="K117" s="235"/>
      <c r="L117" s="234">
        <v>2000000</v>
      </c>
      <c r="M117" s="236"/>
      <c r="N117" s="45">
        <f>SUM(D117:M117)</f>
        <v>8000000</v>
      </c>
    </row>
    <row r="118" spans="2:14" ht="15.75" thickBot="1">
      <c r="B118" s="219" t="s">
        <v>38</v>
      </c>
      <c r="C118" s="41" t="s">
        <v>55</v>
      </c>
      <c r="D118" s="224">
        <v>500400</v>
      </c>
      <c r="E118" s="225"/>
      <c r="F118" s="224">
        <v>375300</v>
      </c>
      <c r="G118" s="225"/>
      <c r="H118" s="224">
        <v>375300</v>
      </c>
      <c r="I118" s="225"/>
      <c r="J118" s="226"/>
      <c r="K118" s="227"/>
      <c r="L118" s="226"/>
      <c r="M118" s="228"/>
      <c r="N118" s="42">
        <v>1251000</v>
      </c>
    </row>
    <row r="119" spans="2:14" ht="15.75" thickBot="1">
      <c r="B119" s="220"/>
      <c r="C119" s="39" t="s">
        <v>31</v>
      </c>
      <c r="D119" s="229"/>
      <c r="E119" s="230"/>
      <c r="F119" s="229"/>
      <c r="G119" s="230"/>
      <c r="H119" s="229"/>
      <c r="I119" s="230"/>
      <c r="J119" s="229"/>
      <c r="K119" s="230"/>
      <c r="L119" s="229"/>
      <c r="M119" s="237"/>
      <c r="N119" s="46" t="s">
        <v>56</v>
      </c>
    </row>
    <row r="120" spans="2:14" ht="15.75" thickBot="1">
      <c r="B120" s="221"/>
      <c r="C120" s="44" t="s">
        <v>32</v>
      </c>
      <c r="D120" s="234"/>
      <c r="E120" s="235"/>
      <c r="F120" s="234">
        <v>764000</v>
      </c>
      <c r="G120" s="235"/>
      <c r="H120" s="234">
        <v>764000</v>
      </c>
      <c r="I120" s="235"/>
      <c r="J120" s="234">
        <v>764000</v>
      </c>
      <c r="K120" s="235"/>
      <c r="L120" s="234">
        <v>764000</v>
      </c>
      <c r="M120" s="236"/>
      <c r="N120" s="45">
        <f>SUM(D120:M120)</f>
        <v>3056000</v>
      </c>
    </row>
    <row r="121" spans="2:14" ht="15.75" thickBot="1">
      <c r="B121" s="219" t="s">
        <v>39</v>
      </c>
      <c r="C121" s="41" t="s">
        <v>55</v>
      </c>
      <c r="D121" s="224">
        <v>13051122.42</v>
      </c>
      <c r="E121" s="225"/>
      <c r="F121" s="224">
        <v>13051122.42</v>
      </c>
      <c r="G121" s="225"/>
      <c r="H121" s="224">
        <v>13051122.42</v>
      </c>
      <c r="I121" s="225"/>
      <c r="J121" s="224">
        <v>13051122.42</v>
      </c>
      <c r="K121" s="225"/>
      <c r="L121" s="224">
        <v>13051122.42</v>
      </c>
      <c r="M121" s="238"/>
      <c r="N121" s="42">
        <v>65255612.079999998</v>
      </c>
    </row>
    <row r="122" spans="2:14" ht="15.75" thickBot="1">
      <c r="B122" s="220"/>
      <c r="C122" s="39" t="s">
        <v>31</v>
      </c>
      <c r="D122" s="229"/>
      <c r="E122" s="230"/>
      <c r="F122" s="229"/>
      <c r="G122" s="230"/>
      <c r="H122" s="231">
        <v>458330</v>
      </c>
      <c r="I122" s="232"/>
      <c r="J122" s="231">
        <v>458330</v>
      </c>
      <c r="K122" s="232"/>
      <c r="L122" s="231">
        <v>458330</v>
      </c>
      <c r="M122" s="233"/>
      <c r="N122" s="43">
        <v>1374990</v>
      </c>
    </row>
    <row r="123" spans="2:14" ht="15.75" thickBot="1">
      <c r="B123" s="221"/>
      <c r="C123" s="44" t="s">
        <v>32</v>
      </c>
      <c r="D123" s="229"/>
      <c r="E123" s="230"/>
      <c r="F123" s="234">
        <v>1729397.25</v>
      </c>
      <c r="G123" s="235"/>
      <c r="H123" s="234">
        <v>1729397.25</v>
      </c>
      <c r="I123" s="235"/>
      <c r="J123" s="234">
        <v>1729397.25</v>
      </c>
      <c r="K123" s="235"/>
      <c r="L123" s="234">
        <v>1729397.25</v>
      </c>
      <c r="M123" s="236"/>
      <c r="N123" s="45">
        <f>SUM(D123:M123)</f>
        <v>6917589</v>
      </c>
    </row>
    <row r="124" spans="2:14" ht="15.75" thickBot="1">
      <c r="B124" s="219" t="s">
        <v>40</v>
      </c>
      <c r="C124" s="41" t="s">
        <v>55</v>
      </c>
      <c r="D124" s="224">
        <v>509760</v>
      </c>
      <c r="E124" s="225"/>
      <c r="F124" s="224">
        <v>382320</v>
      </c>
      <c r="G124" s="225"/>
      <c r="H124" s="224">
        <v>382320</v>
      </c>
      <c r="I124" s="225"/>
      <c r="J124" s="226"/>
      <c r="K124" s="227"/>
      <c r="L124" s="226"/>
      <c r="M124" s="228"/>
      <c r="N124" s="42">
        <v>1274400</v>
      </c>
    </row>
    <row r="125" spans="2:14" ht="15.75" thickBot="1">
      <c r="B125" s="220"/>
      <c r="C125" s="39" t="s">
        <v>31</v>
      </c>
      <c r="D125" s="229"/>
      <c r="E125" s="230"/>
      <c r="F125" s="229"/>
      <c r="G125" s="230"/>
      <c r="H125" s="229"/>
      <c r="I125" s="230"/>
      <c r="J125" s="229"/>
      <c r="K125" s="230"/>
      <c r="L125" s="229"/>
      <c r="M125" s="237"/>
      <c r="N125" s="46" t="s">
        <v>56</v>
      </c>
    </row>
    <row r="126" spans="2:14" ht="15.75" thickBot="1">
      <c r="B126" s="221"/>
      <c r="C126" s="44" t="s">
        <v>32</v>
      </c>
      <c r="D126" s="234"/>
      <c r="E126" s="235"/>
      <c r="F126" s="234">
        <v>225500</v>
      </c>
      <c r="G126" s="235"/>
      <c r="H126" s="234">
        <v>225500</v>
      </c>
      <c r="I126" s="235"/>
      <c r="J126" s="234">
        <v>225500</v>
      </c>
      <c r="K126" s="235"/>
      <c r="L126" s="234">
        <v>225500</v>
      </c>
      <c r="M126" s="236"/>
      <c r="N126" s="45">
        <f>SUM(D126:M126)</f>
        <v>902000</v>
      </c>
    </row>
    <row r="127" spans="2:14" ht="15.75" thickBot="1">
      <c r="B127" s="219" t="s">
        <v>42</v>
      </c>
      <c r="C127" s="41" t="s">
        <v>55</v>
      </c>
      <c r="D127" s="224">
        <v>1163360</v>
      </c>
      <c r="E127" s="225"/>
      <c r="F127" s="224">
        <v>872520</v>
      </c>
      <c r="G127" s="225"/>
      <c r="H127" s="224">
        <v>872520</v>
      </c>
      <c r="I127" s="225"/>
      <c r="J127" s="226"/>
      <c r="K127" s="227"/>
      <c r="L127" s="226"/>
      <c r="M127" s="228"/>
      <c r="N127" s="42">
        <v>2908400</v>
      </c>
    </row>
    <row r="128" spans="2:14" ht="15.75" thickBot="1">
      <c r="B128" s="220"/>
      <c r="C128" s="39" t="s">
        <v>31</v>
      </c>
      <c r="D128" s="229"/>
      <c r="E128" s="230"/>
      <c r="F128" s="229"/>
      <c r="G128" s="230"/>
      <c r="H128" s="229"/>
      <c r="I128" s="230"/>
      <c r="J128" s="229"/>
      <c r="K128" s="230"/>
      <c r="L128" s="229"/>
      <c r="M128" s="237"/>
      <c r="N128" s="46" t="s">
        <v>56</v>
      </c>
    </row>
    <row r="129" spans="2:14" ht="15.75" thickBot="1">
      <c r="B129" s="221"/>
      <c r="C129" s="44" t="s">
        <v>32</v>
      </c>
      <c r="D129" s="234"/>
      <c r="E129" s="235"/>
      <c r="F129" s="234">
        <v>607000</v>
      </c>
      <c r="G129" s="235"/>
      <c r="H129" s="234">
        <v>607000</v>
      </c>
      <c r="I129" s="235"/>
      <c r="J129" s="234">
        <v>607000</v>
      </c>
      <c r="K129" s="235"/>
      <c r="L129" s="234">
        <v>607000</v>
      </c>
      <c r="M129" s="236"/>
      <c r="N129" s="45">
        <f>SUM(D129:M129)</f>
        <v>2428000</v>
      </c>
    </row>
    <row r="130" spans="2:14" ht="15.75" thickBot="1">
      <c r="B130" s="219" t="s">
        <v>43</v>
      </c>
      <c r="C130" s="41" t="s">
        <v>55</v>
      </c>
      <c r="D130" s="224">
        <v>6134000</v>
      </c>
      <c r="E130" s="225"/>
      <c r="F130" s="224">
        <v>6134000</v>
      </c>
      <c r="G130" s="225"/>
      <c r="H130" s="224">
        <v>6134000</v>
      </c>
      <c r="I130" s="225"/>
      <c r="J130" s="224">
        <v>6134000</v>
      </c>
      <c r="K130" s="225"/>
      <c r="L130" s="224">
        <v>6134000</v>
      </c>
      <c r="M130" s="238"/>
      <c r="N130" s="42">
        <v>30670000</v>
      </c>
    </row>
    <row r="131" spans="2:14" ht="15.75" thickBot="1">
      <c r="B131" s="220"/>
      <c r="C131" s="39" t="s">
        <v>31</v>
      </c>
      <c r="D131" s="234">
        <v>10100000</v>
      </c>
      <c r="E131" s="235"/>
      <c r="F131" s="234">
        <v>10100000</v>
      </c>
      <c r="G131" s="235"/>
      <c r="H131" s="234">
        <v>10100000</v>
      </c>
      <c r="I131" s="235"/>
      <c r="J131" s="231">
        <v>3000000</v>
      </c>
      <c r="K131" s="232"/>
      <c r="L131" s="231">
        <v>3000000</v>
      </c>
      <c r="M131" s="233"/>
      <c r="N131" s="43">
        <v>9000000</v>
      </c>
    </row>
    <row r="132" spans="2:14" ht="15.75" thickBot="1">
      <c r="B132" s="221"/>
      <c r="C132" s="44" t="s">
        <v>32</v>
      </c>
      <c r="D132" s="234"/>
      <c r="E132" s="235"/>
      <c r="F132" s="234">
        <v>10100000</v>
      </c>
      <c r="G132" s="235"/>
      <c r="H132" s="234">
        <v>10100000</v>
      </c>
      <c r="I132" s="235"/>
      <c r="J132" s="234">
        <v>10100000</v>
      </c>
      <c r="K132" s="235"/>
      <c r="L132" s="234">
        <v>10100000</v>
      </c>
      <c r="M132" s="236"/>
      <c r="N132" s="45">
        <f>SUM(D132:M132)</f>
        <v>40400000</v>
      </c>
    </row>
    <row r="136" spans="2:14" ht="15.75" thickBot="1"/>
    <row r="137" spans="2:14" ht="14.45" customHeight="1">
      <c r="C137" s="177">
        <v>2621943</v>
      </c>
      <c r="D137" s="178"/>
      <c r="E137" s="177">
        <v>2621943</v>
      </c>
      <c r="F137" s="178"/>
      <c r="G137" s="177">
        <v>2621943</v>
      </c>
      <c r="H137" s="178"/>
      <c r="I137" s="177">
        <v>2621943</v>
      </c>
      <c r="J137" s="178"/>
      <c r="K137" s="177">
        <v>2621943</v>
      </c>
      <c r="L137" s="179"/>
    </row>
    <row r="148" spans="4:10">
      <c r="E148">
        <v>120017.88500000001</v>
      </c>
    </row>
    <row r="149" spans="4:10" ht="15.75" thickBot="1"/>
    <row r="150" spans="4:10" ht="15.75" thickBot="1">
      <c r="D150" s="51">
        <v>13379715</v>
      </c>
      <c r="E150" s="53">
        <v>95480</v>
      </c>
      <c r="F150" s="53">
        <v>188909.88500000001</v>
      </c>
      <c r="G150" s="52"/>
      <c r="J150" s="52">
        <f>F150+J151</f>
        <v>188909.88500000001</v>
      </c>
    </row>
    <row r="151" spans="4:10">
      <c r="E151">
        <f>E150/$D$150</f>
        <v>7.1361759200401506E-3</v>
      </c>
      <c r="F151">
        <f>F150/$D$150</f>
        <v>1.4119126229519838E-2</v>
      </c>
      <c r="I151" s="54">
        <v>95480</v>
      </c>
      <c r="J151" s="52">
        <f>E150-I151</f>
        <v>0</v>
      </c>
    </row>
    <row r="153" spans="4:10" ht="15.75" thickBot="1">
      <c r="E153" t="s">
        <v>57</v>
      </c>
      <c r="F153" t="s">
        <v>58</v>
      </c>
    </row>
    <row r="154" spans="4:10" ht="15.75" thickBot="1">
      <c r="D154" s="5">
        <v>65255612</v>
      </c>
      <c r="E154" s="5">
        <v>458330</v>
      </c>
      <c r="F154" s="5">
        <v>1729397</v>
      </c>
    </row>
    <row r="155" spans="4:10">
      <c r="E155">
        <f>E154/$D$154</f>
        <v>7.0236104750653477E-3</v>
      </c>
      <c r="F155">
        <f>F154/$D$154</f>
        <v>2.650188921682322E-2</v>
      </c>
    </row>
  </sheetData>
  <mergeCells count="263">
    <mergeCell ref="L131:M131"/>
    <mergeCell ref="D132:E132"/>
    <mergeCell ref="F132:G132"/>
    <mergeCell ref="H132:I132"/>
    <mergeCell ref="J132:K132"/>
    <mergeCell ref="L132:M132"/>
    <mergeCell ref="B130:B132"/>
    <mergeCell ref="D130:E130"/>
    <mergeCell ref="F130:G130"/>
    <mergeCell ref="H130:I130"/>
    <mergeCell ref="J130:K130"/>
    <mergeCell ref="L130:M130"/>
    <mergeCell ref="D131:E131"/>
    <mergeCell ref="F131:G131"/>
    <mergeCell ref="H131:I131"/>
    <mergeCell ref="J131:K131"/>
    <mergeCell ref="L128:M128"/>
    <mergeCell ref="D129:E129"/>
    <mergeCell ref="F129:G129"/>
    <mergeCell ref="H129:I129"/>
    <mergeCell ref="J129:K129"/>
    <mergeCell ref="L129:M129"/>
    <mergeCell ref="B127:B129"/>
    <mergeCell ref="D127:E127"/>
    <mergeCell ref="F127:G127"/>
    <mergeCell ref="H127:I127"/>
    <mergeCell ref="J127:K127"/>
    <mergeCell ref="L127:M127"/>
    <mergeCell ref="D128:E128"/>
    <mergeCell ref="F128:G128"/>
    <mergeCell ref="H128:I128"/>
    <mergeCell ref="J128:K128"/>
    <mergeCell ref="L125:M125"/>
    <mergeCell ref="D126:E126"/>
    <mergeCell ref="F126:G126"/>
    <mergeCell ref="H126:I126"/>
    <mergeCell ref="J126:K126"/>
    <mergeCell ref="L126:M126"/>
    <mergeCell ref="B124:B126"/>
    <mergeCell ref="D124:E124"/>
    <mergeCell ref="F124:G124"/>
    <mergeCell ref="H124:I124"/>
    <mergeCell ref="J124:K124"/>
    <mergeCell ref="L124:M124"/>
    <mergeCell ref="D125:E125"/>
    <mergeCell ref="F125:G125"/>
    <mergeCell ref="H125:I125"/>
    <mergeCell ref="J125:K125"/>
    <mergeCell ref="L122:M122"/>
    <mergeCell ref="D123:E123"/>
    <mergeCell ref="F123:G123"/>
    <mergeCell ref="H123:I123"/>
    <mergeCell ref="J123:K123"/>
    <mergeCell ref="L123:M123"/>
    <mergeCell ref="B121:B123"/>
    <mergeCell ref="D121:E121"/>
    <mergeCell ref="F121:G121"/>
    <mergeCell ref="H121:I121"/>
    <mergeCell ref="J121:K121"/>
    <mergeCell ref="L121:M121"/>
    <mergeCell ref="D122:E122"/>
    <mergeCell ref="F122:G122"/>
    <mergeCell ref="H122:I122"/>
    <mergeCell ref="J122:K122"/>
    <mergeCell ref="L119:M119"/>
    <mergeCell ref="D120:E120"/>
    <mergeCell ref="F120:G120"/>
    <mergeCell ref="H120:I120"/>
    <mergeCell ref="J120:K120"/>
    <mergeCell ref="L120:M120"/>
    <mergeCell ref="B118:B120"/>
    <mergeCell ref="D118:E118"/>
    <mergeCell ref="F118:G118"/>
    <mergeCell ref="H118:I118"/>
    <mergeCell ref="J118:K118"/>
    <mergeCell ref="L118:M118"/>
    <mergeCell ref="D119:E119"/>
    <mergeCell ref="F119:G119"/>
    <mergeCell ref="H119:I119"/>
    <mergeCell ref="J119:K119"/>
    <mergeCell ref="F114:G114"/>
    <mergeCell ref="H114:I114"/>
    <mergeCell ref="J114:K114"/>
    <mergeCell ref="L114:M114"/>
    <mergeCell ref="B115:B117"/>
    <mergeCell ref="D115:E115"/>
    <mergeCell ref="F115:G115"/>
    <mergeCell ref="H115:I115"/>
    <mergeCell ref="J115:K115"/>
    <mergeCell ref="L115:M115"/>
    <mergeCell ref="D116:E116"/>
    <mergeCell ref="F116:G116"/>
    <mergeCell ref="H116:I116"/>
    <mergeCell ref="J116:K116"/>
    <mergeCell ref="L116:M116"/>
    <mergeCell ref="D117:E117"/>
    <mergeCell ref="F117:G117"/>
    <mergeCell ref="H117:I117"/>
    <mergeCell ref="J117:K117"/>
    <mergeCell ref="L117:M117"/>
    <mergeCell ref="I1:I2"/>
    <mergeCell ref="J1:J2"/>
    <mergeCell ref="K1:K2"/>
    <mergeCell ref="B113:B114"/>
    <mergeCell ref="C113:C114"/>
    <mergeCell ref="E113:F113"/>
    <mergeCell ref="G113:H113"/>
    <mergeCell ref="I113:J113"/>
    <mergeCell ref="K113:L113"/>
    <mergeCell ref="D114:E114"/>
    <mergeCell ref="L100:M100"/>
    <mergeCell ref="L101:M101"/>
    <mergeCell ref="L102:M102"/>
    <mergeCell ref="L103:M103"/>
    <mergeCell ref="D104:E104"/>
    <mergeCell ref="F104:G104"/>
    <mergeCell ref="H104:I104"/>
    <mergeCell ref="J104:K104"/>
    <mergeCell ref="L104:M104"/>
    <mergeCell ref="L94:M94"/>
    <mergeCell ref="L95:M95"/>
    <mergeCell ref="L96:M96"/>
    <mergeCell ref="L97:M97"/>
    <mergeCell ref="L98:M98"/>
    <mergeCell ref="L99:M99"/>
    <mergeCell ref="L88:M88"/>
    <mergeCell ref="L89:M89"/>
    <mergeCell ref="L90:M90"/>
    <mergeCell ref="L91:M91"/>
    <mergeCell ref="L92:M92"/>
    <mergeCell ref="L93:M93"/>
    <mergeCell ref="J100:K100"/>
    <mergeCell ref="J101:K101"/>
    <mergeCell ref="J94:K94"/>
    <mergeCell ref="J95:K95"/>
    <mergeCell ref="J96:K96"/>
    <mergeCell ref="J97:K97"/>
    <mergeCell ref="J98:K98"/>
    <mergeCell ref="J99:K99"/>
    <mergeCell ref="J88:K88"/>
    <mergeCell ref="J89:K89"/>
    <mergeCell ref="J90:K90"/>
    <mergeCell ref="J91:K91"/>
    <mergeCell ref="J92:K92"/>
    <mergeCell ref="J93:K93"/>
    <mergeCell ref="H101:I101"/>
    <mergeCell ref="H102:I102"/>
    <mergeCell ref="H103:I103"/>
    <mergeCell ref="J81:K81"/>
    <mergeCell ref="J82:K82"/>
    <mergeCell ref="J83:K83"/>
    <mergeCell ref="J84:K84"/>
    <mergeCell ref="J85:K85"/>
    <mergeCell ref="J86:K86"/>
    <mergeCell ref="H94:I94"/>
    <mergeCell ref="H95:I95"/>
    <mergeCell ref="H96:I96"/>
    <mergeCell ref="H97:I97"/>
    <mergeCell ref="H98:I98"/>
    <mergeCell ref="H99:I99"/>
    <mergeCell ref="H88:I88"/>
    <mergeCell ref="H89:I89"/>
    <mergeCell ref="H90:I90"/>
    <mergeCell ref="H91:I91"/>
    <mergeCell ref="H92:I92"/>
    <mergeCell ref="H93:I93"/>
    <mergeCell ref="J102:K102"/>
    <mergeCell ref="J103:K103"/>
    <mergeCell ref="D93:E93"/>
    <mergeCell ref="F100:G100"/>
    <mergeCell ref="F101:G101"/>
    <mergeCell ref="F102:G102"/>
    <mergeCell ref="H81:I81"/>
    <mergeCell ref="H82:I82"/>
    <mergeCell ref="H83:I83"/>
    <mergeCell ref="H84:I84"/>
    <mergeCell ref="H85:I85"/>
    <mergeCell ref="H86:I86"/>
    <mergeCell ref="H87:I87"/>
    <mergeCell ref="F94:G94"/>
    <mergeCell ref="F95:G95"/>
    <mergeCell ref="F96:G96"/>
    <mergeCell ref="F97:G97"/>
    <mergeCell ref="F98:G98"/>
    <mergeCell ref="F99:G99"/>
    <mergeCell ref="F88:G88"/>
    <mergeCell ref="F89:G89"/>
    <mergeCell ref="F90:G90"/>
    <mergeCell ref="F91:G91"/>
    <mergeCell ref="F92:G92"/>
    <mergeCell ref="F93:G93"/>
    <mergeCell ref="H100:I100"/>
    <mergeCell ref="L80:M80"/>
    <mergeCell ref="D85:E85"/>
    <mergeCell ref="D86:E86"/>
    <mergeCell ref="D87:E87"/>
    <mergeCell ref="F86:G86"/>
    <mergeCell ref="F87:G87"/>
    <mergeCell ref="J87:K87"/>
    <mergeCell ref="L87:M87"/>
    <mergeCell ref="D81:E81"/>
    <mergeCell ref="D82:E82"/>
    <mergeCell ref="D83:E83"/>
    <mergeCell ref="F81:G81"/>
    <mergeCell ref="F82:G82"/>
    <mergeCell ref="F83:G83"/>
    <mergeCell ref="F84:G84"/>
    <mergeCell ref="F85:G85"/>
    <mergeCell ref="L81:M81"/>
    <mergeCell ref="L82:M82"/>
    <mergeCell ref="L83:M83"/>
    <mergeCell ref="L84:M84"/>
    <mergeCell ref="L85:M85"/>
    <mergeCell ref="L86:M86"/>
    <mergeCell ref="F80:G80"/>
    <mergeCell ref="B80:B83"/>
    <mergeCell ref="B84:B87"/>
    <mergeCell ref="B88:B91"/>
    <mergeCell ref="B92:B95"/>
    <mergeCell ref="B96:B99"/>
    <mergeCell ref="B100:B103"/>
    <mergeCell ref="H80:I80"/>
    <mergeCell ref="J80:K80"/>
    <mergeCell ref="D100:E100"/>
    <mergeCell ref="D102:E102"/>
    <mergeCell ref="D101:E101"/>
    <mergeCell ref="D103:E103"/>
    <mergeCell ref="F103:G103"/>
    <mergeCell ref="D94:E94"/>
    <mergeCell ref="D95:E95"/>
    <mergeCell ref="D96:E96"/>
    <mergeCell ref="D97:E97"/>
    <mergeCell ref="D99:E99"/>
    <mergeCell ref="D98:E98"/>
    <mergeCell ref="D88:E88"/>
    <mergeCell ref="D89:E89"/>
    <mergeCell ref="D90:E90"/>
    <mergeCell ref="D91:E91"/>
    <mergeCell ref="D92:E92"/>
    <mergeCell ref="I137:J137"/>
    <mergeCell ref="K137:L137"/>
    <mergeCell ref="A1:A2"/>
    <mergeCell ref="B1:B2"/>
    <mergeCell ref="C1:C2"/>
    <mergeCell ref="A11:A12"/>
    <mergeCell ref="B11:B12"/>
    <mergeCell ref="C11:C12"/>
    <mergeCell ref="C137:D137"/>
    <mergeCell ref="E137:F137"/>
    <mergeCell ref="G137:H137"/>
    <mergeCell ref="H79:I79"/>
    <mergeCell ref="J79:K79"/>
    <mergeCell ref="K78:L78"/>
    <mergeCell ref="L79:M79"/>
    <mergeCell ref="D80:E80"/>
    <mergeCell ref="D79:E79"/>
    <mergeCell ref="D84:E84"/>
    <mergeCell ref="E78:F78"/>
    <mergeCell ref="G78:H78"/>
    <mergeCell ref="I78:J78"/>
    <mergeCell ref="F79:G79"/>
    <mergeCell ref="B78:B79"/>
    <mergeCell ref="C78:C79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M99"/>
  <sheetViews>
    <sheetView zoomScale="85" zoomScaleNormal="85" workbookViewId="0">
      <selection activeCell="A11" sqref="A11:N20"/>
    </sheetView>
  </sheetViews>
  <sheetFormatPr defaultRowHeight="15"/>
  <cols>
    <col min="4" max="7" width="35.140625" customWidth="1"/>
    <col min="11" max="11" width="10" bestFit="1" customWidth="1"/>
  </cols>
  <sheetData>
    <row r="2" spans="4:7" ht="15.75" thickBot="1"/>
    <row r="3" spans="4:7">
      <c r="D3" s="180" t="s">
        <v>59</v>
      </c>
      <c r="E3" s="180" t="s">
        <v>29</v>
      </c>
      <c r="F3" s="1" t="s">
        <v>31</v>
      </c>
      <c r="G3" s="1" t="s">
        <v>32</v>
      </c>
    </row>
    <row r="4" spans="4:7" ht="15.75" thickBot="1">
      <c r="D4" s="181"/>
      <c r="E4" s="181"/>
      <c r="F4" s="2" t="s">
        <v>34</v>
      </c>
      <c r="G4" s="2" t="s">
        <v>34</v>
      </c>
    </row>
    <row r="5" spans="4:7" ht="24.6" customHeight="1" thickBot="1">
      <c r="D5" s="3" t="s">
        <v>60</v>
      </c>
      <c r="E5" s="55">
        <v>13109715</v>
      </c>
      <c r="F5" s="56">
        <v>95480</v>
      </c>
      <c r="G5" s="55">
        <v>68892</v>
      </c>
    </row>
    <row r="6" spans="4:7" ht="24.6" customHeight="1" thickBot="1">
      <c r="D6" s="3" t="s">
        <v>61</v>
      </c>
      <c r="E6" s="56">
        <v>270109.94</v>
      </c>
      <c r="F6" s="57" t="s">
        <v>62</v>
      </c>
      <c r="G6" s="56">
        <v>120017.89</v>
      </c>
    </row>
    <row r="7" spans="4:7" ht="24.6" customHeight="1" thickBot="1">
      <c r="D7" s="58" t="s">
        <v>15</v>
      </c>
      <c r="E7" s="59">
        <f>SUM(E5:E6)</f>
        <v>13379824.939999999</v>
      </c>
      <c r="F7" s="59">
        <v>95480</v>
      </c>
      <c r="G7" s="59">
        <f>SUM(G5:G6)</f>
        <v>188909.89</v>
      </c>
    </row>
    <row r="10" spans="4:7">
      <c r="F10" s="52">
        <f>F7*3</f>
        <v>286440</v>
      </c>
    </row>
    <row r="11" spans="4:7">
      <c r="F11">
        <v>286440</v>
      </c>
      <c r="G11" s="52">
        <f>G7*4</f>
        <v>755639.56</v>
      </c>
    </row>
    <row r="15" spans="4:7">
      <c r="E15">
        <v>13379824.939999999</v>
      </c>
    </row>
    <row r="16" spans="4:7">
      <c r="E16" s="52">
        <f>E7/5</f>
        <v>2675964.9879999999</v>
      </c>
    </row>
    <row r="18" spans="4:7">
      <c r="E18">
        <v>2675964.9900000002</v>
      </c>
    </row>
    <row r="21" spans="4:7" ht="15.75" thickBot="1"/>
    <row r="22" spans="4:7">
      <c r="D22" s="180" t="s">
        <v>59</v>
      </c>
      <c r="E22" s="180" t="s">
        <v>29</v>
      </c>
      <c r="F22" s="1" t="s">
        <v>31</v>
      </c>
      <c r="G22" s="1" t="s">
        <v>32</v>
      </c>
    </row>
    <row r="23" spans="4:7" ht="15.75" thickBot="1">
      <c r="D23" s="181"/>
      <c r="E23" s="181"/>
      <c r="F23" s="2" t="s">
        <v>34</v>
      </c>
      <c r="G23" s="2" t="s">
        <v>34</v>
      </c>
    </row>
    <row r="24" spans="4:7" ht="15.75" thickBot="1">
      <c r="D24" s="3" t="s">
        <v>63</v>
      </c>
      <c r="E24" s="56">
        <v>13109715</v>
      </c>
      <c r="F24" s="56">
        <v>95480</v>
      </c>
      <c r="G24" s="56">
        <v>68892</v>
      </c>
    </row>
    <row r="25" spans="4:7" ht="15.75" thickBot="1">
      <c r="D25" s="3" t="s">
        <v>64</v>
      </c>
      <c r="E25" s="56">
        <v>270109.94</v>
      </c>
      <c r="F25" s="57" t="s">
        <v>62</v>
      </c>
      <c r="G25" s="56">
        <v>120017.89</v>
      </c>
    </row>
    <row r="26" spans="4:7" ht="15.75" thickBot="1">
      <c r="D26" s="58" t="s">
        <v>15</v>
      </c>
      <c r="E26" s="59">
        <v>13379824.939999999</v>
      </c>
      <c r="F26" s="59">
        <v>95480</v>
      </c>
      <c r="G26" s="59">
        <v>188909.89</v>
      </c>
    </row>
    <row r="28" spans="4:7">
      <c r="E28" s="52">
        <f>SUM(E24:E25)</f>
        <v>13379824.939999999</v>
      </c>
    </row>
    <row r="32" spans="4:7" ht="15.75" thickBot="1"/>
    <row r="33" spans="3:8">
      <c r="C33" s="18"/>
      <c r="D33" s="24"/>
      <c r="E33" s="24"/>
      <c r="F33" s="24"/>
      <c r="G33" s="24"/>
      <c r="H33" s="11"/>
    </row>
    <row r="34" spans="3:8" ht="15.75" thickBot="1">
      <c r="C34" s="12"/>
      <c r="D34" t="s">
        <v>65</v>
      </c>
      <c r="H34" s="21"/>
    </row>
    <row r="35" spans="3:8">
      <c r="C35" s="12"/>
      <c r="D35" s="180" t="s">
        <v>59</v>
      </c>
      <c r="E35" s="180" t="s">
        <v>29</v>
      </c>
      <c r="F35" s="1" t="s">
        <v>31</v>
      </c>
      <c r="G35" s="1" t="s">
        <v>32</v>
      </c>
      <c r="H35" s="21"/>
    </row>
    <row r="36" spans="3:8" ht="15.75" thickBot="1">
      <c r="C36" s="12"/>
      <c r="D36" s="181"/>
      <c r="E36" s="181"/>
      <c r="F36" s="2" t="s">
        <v>34</v>
      </c>
      <c r="G36" s="2" t="s">
        <v>34</v>
      </c>
      <c r="H36" s="21"/>
    </row>
    <row r="37" spans="3:8" ht="15.75" thickBot="1">
      <c r="C37" s="12"/>
      <c r="D37" s="3" t="s">
        <v>60</v>
      </c>
      <c r="E37" s="55">
        <v>18811214.600000001</v>
      </c>
      <c r="F37" s="56">
        <v>95480</v>
      </c>
      <c r="G37" s="55">
        <v>86524.5</v>
      </c>
      <c r="H37" s="21"/>
    </row>
    <row r="38" spans="3:8" ht="15.75" thickBot="1">
      <c r="C38" s="12"/>
      <c r="D38" s="3" t="s">
        <v>61</v>
      </c>
      <c r="E38" s="56">
        <v>693006.1</v>
      </c>
      <c r="F38" s="57" t="s">
        <v>62</v>
      </c>
      <c r="G38" s="56">
        <v>119607.38500000001</v>
      </c>
      <c r="H38" s="21"/>
    </row>
    <row r="39" spans="3:8" ht="15.75" thickBot="1">
      <c r="C39" s="12"/>
      <c r="D39" s="58" t="s">
        <v>15</v>
      </c>
      <c r="E39" s="59">
        <f>SUM(E37:E38)</f>
        <v>19504220.700000003</v>
      </c>
      <c r="F39" s="59">
        <v>95480</v>
      </c>
      <c r="G39" s="59">
        <f>SUM(G37:G38)</f>
        <v>206131.88500000001</v>
      </c>
      <c r="H39" s="21"/>
    </row>
    <row r="40" spans="3:8">
      <c r="C40" s="12"/>
      <c r="H40" s="21"/>
    </row>
    <row r="41" spans="3:8" ht="15.75" thickBot="1">
      <c r="C41" s="13"/>
      <c r="D41" s="14"/>
      <c r="E41" s="14"/>
      <c r="F41" s="14"/>
      <c r="G41" s="14"/>
      <c r="H41" s="15"/>
    </row>
    <row r="47" spans="3:8" ht="15.75" thickBot="1"/>
    <row r="48" spans="3:8" ht="15.75" thickBot="1">
      <c r="D48" s="60" t="s">
        <v>66</v>
      </c>
      <c r="E48" s="61" t="s">
        <v>55</v>
      </c>
      <c r="F48" s="61" t="s">
        <v>31</v>
      </c>
      <c r="G48" s="62" t="s">
        <v>32</v>
      </c>
    </row>
    <row r="49" spans="4:13" ht="15.75" thickBot="1">
      <c r="D49" s="63" t="s">
        <v>39</v>
      </c>
      <c r="E49" s="77">
        <v>19504220.700000003</v>
      </c>
      <c r="F49" s="77">
        <v>95480</v>
      </c>
      <c r="G49" s="77">
        <v>206131.88500000001</v>
      </c>
    </row>
    <row r="50" spans="4:13" ht="15.75" thickBot="1">
      <c r="D50" s="63" t="s">
        <v>67</v>
      </c>
      <c r="E50" s="63"/>
      <c r="F50" s="63"/>
      <c r="G50" s="63"/>
      <c r="K50" s="78">
        <v>8.94</v>
      </c>
      <c r="L50" s="78">
        <v>11.9</v>
      </c>
      <c r="M50" s="78">
        <v>13.83</v>
      </c>
    </row>
    <row r="51" spans="4:13" ht="15.75" thickBot="1">
      <c r="D51" s="63" t="s">
        <v>37</v>
      </c>
      <c r="E51" s="63"/>
      <c r="F51" s="63"/>
      <c r="G51" s="63"/>
      <c r="K51">
        <f>AVERAGE(K50:M50)</f>
        <v>11.556666666666667</v>
      </c>
    </row>
    <row r="52" spans="4:13" ht="15.75" thickBot="1">
      <c r="D52" s="63" t="s">
        <v>38</v>
      </c>
      <c r="E52" s="63"/>
      <c r="F52" s="63"/>
      <c r="G52" s="63"/>
      <c r="J52" s="78"/>
      <c r="K52" s="78"/>
    </row>
    <row r="53" spans="4:13" ht="15.75" thickBot="1">
      <c r="D53" s="63" t="s">
        <v>40</v>
      </c>
      <c r="E53" s="63"/>
      <c r="F53" s="63"/>
      <c r="G53" s="63"/>
    </row>
    <row r="54" spans="4:13" ht="15.75" thickBot="1">
      <c r="D54" s="63" t="s">
        <v>42</v>
      </c>
      <c r="E54" s="63"/>
      <c r="F54" s="63"/>
      <c r="G54" s="63"/>
    </row>
    <row r="55" spans="4:13" ht="15.75" thickBot="1">
      <c r="D55" s="65" t="s">
        <v>15</v>
      </c>
      <c r="E55" s="76"/>
      <c r="F55" s="76"/>
      <c r="G55" s="66"/>
    </row>
    <row r="57" spans="4:13" ht="15.75" thickBot="1"/>
    <row r="58" spans="4:13" ht="15.75" thickBot="1">
      <c r="D58" s="63" t="s">
        <v>67</v>
      </c>
      <c r="E58" s="77">
        <v>34000000</v>
      </c>
      <c r="F58" s="77">
        <v>3000000</v>
      </c>
      <c r="G58" s="77">
        <v>11556670</v>
      </c>
    </row>
    <row r="59" spans="4:13" ht="15.75" thickBot="1">
      <c r="D59" s="63" t="s">
        <v>37</v>
      </c>
      <c r="E59" s="77"/>
      <c r="F59" s="77"/>
      <c r="G59" s="77"/>
    </row>
    <row r="60" spans="4:13" ht="15.75" thickBot="1">
      <c r="D60" s="63" t="s">
        <v>38</v>
      </c>
      <c r="E60" s="77"/>
      <c r="F60" s="77"/>
      <c r="G60" s="77"/>
    </row>
    <row r="61" spans="4:13" ht="15.75" thickBot="1">
      <c r="D61" s="63" t="s">
        <v>40</v>
      </c>
      <c r="E61" s="77"/>
      <c r="F61" s="77"/>
      <c r="G61" s="77"/>
    </row>
    <row r="62" spans="4:13" ht="15.75" thickBot="1">
      <c r="D62" s="63" t="s">
        <v>42</v>
      </c>
      <c r="E62" s="77"/>
      <c r="F62" s="77"/>
      <c r="G62" s="77"/>
    </row>
    <row r="65" spans="4:9" ht="15.75" thickBot="1"/>
    <row r="66" spans="4:9" ht="15.75" thickBot="1">
      <c r="D66" s="60" t="s">
        <v>66</v>
      </c>
      <c r="E66" s="61" t="s">
        <v>55</v>
      </c>
      <c r="F66" s="61" t="s">
        <v>31</v>
      </c>
      <c r="G66" s="62" t="s">
        <v>32</v>
      </c>
    </row>
    <row r="67" spans="4:9" ht="15.75" thickBot="1">
      <c r="D67" s="63" t="s">
        <v>39</v>
      </c>
      <c r="E67" s="77">
        <v>19504220.700000003</v>
      </c>
      <c r="F67" s="77">
        <v>95480</v>
      </c>
      <c r="G67" s="82">
        <v>206131.88500000001</v>
      </c>
    </row>
    <row r="68" spans="4:9" ht="15.75" thickBot="1">
      <c r="D68" s="64" t="s">
        <v>43</v>
      </c>
      <c r="E68" s="77">
        <f>E79*0.0821</f>
        <v>2791400</v>
      </c>
      <c r="F68" s="77">
        <f t="shared" ref="F68:G68" si="0">F79*0.0821</f>
        <v>246300.00000000003</v>
      </c>
      <c r="G68" s="82">
        <f t="shared" si="0"/>
        <v>948802.60700000008</v>
      </c>
    </row>
    <row r="69" spans="4:9" ht="15.75" thickBot="1">
      <c r="D69" s="64" t="s">
        <v>37</v>
      </c>
      <c r="E69" s="77">
        <f t="shared" ref="E69:G72" si="1">E80*0.0821</f>
        <v>688983.20000000007</v>
      </c>
      <c r="F69" s="77">
        <f t="shared" si="1"/>
        <v>82100</v>
      </c>
      <c r="G69" s="82">
        <f t="shared" si="1"/>
        <v>164200</v>
      </c>
    </row>
    <row r="70" spans="4:9" ht="15.75" thickBot="1">
      <c r="D70" s="64" t="s">
        <v>38</v>
      </c>
      <c r="E70" s="77">
        <f t="shared" si="1"/>
        <v>102707.1</v>
      </c>
      <c r="F70" s="77" t="s">
        <v>56</v>
      </c>
      <c r="G70" s="82">
        <f t="shared" si="1"/>
        <v>62724.4</v>
      </c>
      <c r="I70" t="s">
        <v>68</v>
      </c>
    </row>
    <row r="71" spans="4:9" ht="15.75" thickBot="1">
      <c r="D71" s="64" t="s">
        <v>40</v>
      </c>
      <c r="E71" s="77">
        <f t="shared" si="1"/>
        <v>139570</v>
      </c>
      <c r="F71" s="77" t="s">
        <v>56</v>
      </c>
      <c r="G71" s="82">
        <f t="shared" si="1"/>
        <v>18513.550000000003</v>
      </c>
      <c r="I71" s="77">
        <v>425600</v>
      </c>
    </row>
    <row r="72" spans="4:9" ht="15.75" thickBot="1">
      <c r="D72" s="64" t="s">
        <v>42</v>
      </c>
      <c r="E72" s="77">
        <f t="shared" si="1"/>
        <v>279829.64</v>
      </c>
      <c r="F72" s="77" t="s">
        <v>56</v>
      </c>
      <c r="G72" s="82">
        <f t="shared" si="1"/>
        <v>99669.400000000009</v>
      </c>
      <c r="I72" s="77">
        <v>591600</v>
      </c>
    </row>
    <row r="73" spans="4:9" ht="15.75" thickBot="1">
      <c r="D73" s="65" t="s">
        <v>15</v>
      </c>
      <c r="E73" s="83">
        <f>SUM(E67:E72)</f>
        <v>23506710.640000004</v>
      </c>
      <c r="F73" s="83">
        <f>SUM(F67:F72)</f>
        <v>423880</v>
      </c>
      <c r="G73" s="84">
        <f>SUM(G67:G72)</f>
        <v>1500041.8419999999</v>
      </c>
    </row>
    <row r="74" spans="4:9">
      <c r="D74" s="67"/>
    </row>
    <row r="79" spans="4:9" ht="15.75" thickBot="1">
      <c r="D79" s="79" t="s">
        <v>43</v>
      </c>
      <c r="E79" s="80">
        <v>34000000</v>
      </c>
      <c r="F79" s="80">
        <v>3000000</v>
      </c>
      <c r="G79" s="80">
        <v>11556670</v>
      </c>
    </row>
    <row r="80" spans="4:9" ht="15.75" thickBot="1">
      <c r="D80" s="64" t="s">
        <v>37</v>
      </c>
      <c r="E80" s="68">
        <v>8392000</v>
      </c>
      <c r="F80" s="68">
        <v>1000000</v>
      </c>
      <c r="G80" s="68">
        <v>2000000</v>
      </c>
    </row>
    <row r="81" spans="4:9" ht="15.75" thickBot="1">
      <c r="D81" s="64" t="s">
        <v>38</v>
      </c>
      <c r="E81" s="68">
        <v>1251000</v>
      </c>
      <c r="F81" s="68" t="s">
        <v>56</v>
      </c>
      <c r="G81" s="68">
        <v>764000</v>
      </c>
    </row>
    <row r="82" spans="4:9" ht="15.75" thickBot="1">
      <c r="D82" s="64" t="s">
        <v>40</v>
      </c>
      <c r="E82" s="68">
        <v>1700000</v>
      </c>
      <c r="F82" s="68" t="s">
        <v>56</v>
      </c>
      <c r="G82" s="68">
        <v>225500</v>
      </c>
    </row>
    <row r="83" spans="4:9" ht="15.75" thickBot="1">
      <c r="D83" s="64" t="s">
        <v>42</v>
      </c>
      <c r="E83" s="68">
        <v>3408400</v>
      </c>
      <c r="F83" s="68" t="s">
        <v>56</v>
      </c>
      <c r="G83" s="68">
        <v>1214000</v>
      </c>
    </row>
    <row r="85" spans="4:9" ht="15.75" thickBot="1">
      <c r="D85" t="s">
        <v>40</v>
      </c>
      <c r="E85" s="68">
        <v>1274400</v>
      </c>
      <c r="F85" s="81">
        <f>E82-E85</f>
        <v>425600</v>
      </c>
      <c r="G85" s="81" t="s">
        <v>69</v>
      </c>
      <c r="H85">
        <f>207*2</f>
        <v>414</v>
      </c>
      <c r="I85" t="s">
        <v>70</v>
      </c>
    </row>
    <row r="86" spans="4:9" ht="15.75" thickBot="1">
      <c r="D86" s="64" t="s">
        <v>42</v>
      </c>
      <c r="E86" s="68">
        <v>2908400</v>
      </c>
      <c r="F86" s="81">
        <f>E83-E86</f>
        <v>500000</v>
      </c>
      <c r="G86" t="s">
        <v>71</v>
      </c>
      <c r="H86">
        <v>800</v>
      </c>
      <c r="I86" t="s">
        <v>72</v>
      </c>
    </row>
    <row r="87" spans="4:9">
      <c r="H87">
        <f>SUM(H85:H86)</f>
        <v>1214</v>
      </c>
      <c r="I87" t="s">
        <v>72</v>
      </c>
    </row>
    <row r="88" spans="4:9">
      <c r="E88" s="81"/>
    </row>
    <row r="91" spans="4:9" ht="15.75" thickBot="1"/>
    <row r="92" spans="4:9" ht="15.75" thickBot="1">
      <c r="D92" s="60" t="s">
        <v>66</v>
      </c>
      <c r="E92" s="61" t="s">
        <v>55</v>
      </c>
      <c r="F92" s="61" t="s">
        <v>31</v>
      </c>
      <c r="G92" s="62" t="s">
        <v>32</v>
      </c>
    </row>
    <row r="93" spans="4:9" ht="15.75" thickBot="1">
      <c r="D93" s="63" t="s">
        <v>39</v>
      </c>
      <c r="E93" s="77">
        <v>13379824.939999999</v>
      </c>
      <c r="F93" s="77">
        <v>95480</v>
      </c>
      <c r="G93" s="82">
        <v>188909.89</v>
      </c>
    </row>
    <row r="94" spans="4:9" ht="15.75" thickBot="1">
      <c r="D94" s="64" t="s">
        <v>43</v>
      </c>
      <c r="E94" s="77">
        <v>2518007</v>
      </c>
      <c r="F94" s="77">
        <v>246300.00000000003</v>
      </c>
      <c r="G94" s="82">
        <v>829210.00000000012</v>
      </c>
    </row>
    <row r="95" spans="4:9" ht="15.75" thickBot="1">
      <c r="D95" s="64" t="s">
        <v>37</v>
      </c>
      <c r="E95" s="77">
        <v>688983.20000000007</v>
      </c>
      <c r="F95" s="77">
        <v>82100</v>
      </c>
      <c r="G95" s="82">
        <v>164200</v>
      </c>
    </row>
    <row r="96" spans="4:9" ht="15.75" thickBot="1">
      <c r="D96" s="64" t="s">
        <v>38</v>
      </c>
      <c r="E96" s="77">
        <v>102707.1</v>
      </c>
      <c r="F96" s="77" t="s">
        <v>56</v>
      </c>
      <c r="G96" s="82">
        <v>62724.4</v>
      </c>
    </row>
    <row r="97" spans="4:7" ht="15.75" thickBot="1">
      <c r="D97" s="64" t="s">
        <v>40</v>
      </c>
      <c r="E97" s="77">
        <v>104628.24</v>
      </c>
      <c r="F97" s="77" t="s">
        <v>56</v>
      </c>
      <c r="G97" s="82">
        <v>18513.550000000003</v>
      </c>
    </row>
    <row r="98" spans="4:7" ht="15.75" thickBot="1">
      <c r="D98" s="64" t="s">
        <v>42</v>
      </c>
      <c r="E98" s="77">
        <v>238779.64</v>
      </c>
      <c r="F98" s="77" t="s">
        <v>56</v>
      </c>
      <c r="G98" s="82">
        <v>49834.700000000004</v>
      </c>
    </row>
    <row r="99" spans="4:7" ht="15.75" thickBot="1">
      <c r="D99" s="65" t="s">
        <v>15</v>
      </c>
      <c r="E99" s="83">
        <v>17032930.119999997</v>
      </c>
      <c r="F99" s="83">
        <v>423880</v>
      </c>
      <c r="G99" s="84">
        <v>1313392.54</v>
      </c>
    </row>
  </sheetData>
  <mergeCells count="6">
    <mergeCell ref="D3:D4"/>
    <mergeCell ref="E3:E4"/>
    <mergeCell ref="D22:D23"/>
    <mergeCell ref="E22:E23"/>
    <mergeCell ref="D35:D36"/>
    <mergeCell ref="E35:E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42"/>
  <sheetViews>
    <sheetView zoomScale="85" zoomScaleNormal="85" workbookViewId="0">
      <selection activeCell="A11" sqref="A11:N20"/>
    </sheetView>
  </sheetViews>
  <sheetFormatPr defaultRowHeight="15"/>
  <cols>
    <col min="2" max="6" width="26.85546875" customWidth="1"/>
    <col min="14" max="14" width="28.42578125" customWidth="1"/>
  </cols>
  <sheetData>
    <row r="1" spans="2:10" ht="15.75" thickBot="1"/>
    <row r="2" spans="2:10" ht="15.75" thickBot="1">
      <c r="B2" s="60" t="s">
        <v>66</v>
      </c>
      <c r="C2" s="61" t="s">
        <v>55</v>
      </c>
      <c r="D2" s="61" t="s">
        <v>31</v>
      </c>
      <c r="E2" s="62" t="s">
        <v>32</v>
      </c>
    </row>
    <row r="3" spans="2:10" ht="23.25" thickBot="1">
      <c r="B3" s="63" t="s">
        <v>39</v>
      </c>
      <c r="C3" s="68">
        <v>13379824.939999999</v>
      </c>
      <c r="D3" s="68">
        <v>95480</v>
      </c>
      <c r="E3" s="68">
        <v>188909.89</v>
      </c>
    </row>
    <row r="4" spans="2:10" ht="15.75" thickBot="1">
      <c r="B4" s="64" t="s">
        <v>43</v>
      </c>
      <c r="C4" s="68">
        <f>C15*0.0821</f>
        <v>2518007</v>
      </c>
      <c r="D4" s="68">
        <f t="shared" ref="D4:E4" si="0">D15*0.0821</f>
        <v>246300.00000000003</v>
      </c>
      <c r="E4" s="68">
        <f t="shared" si="0"/>
        <v>829210.00000000012</v>
      </c>
    </row>
    <row r="5" spans="2:10" ht="15.75" thickBot="1">
      <c r="B5" s="64" t="s">
        <v>37</v>
      </c>
      <c r="C5" s="68">
        <f t="shared" ref="C5:E5" si="1">C16*0.0821</f>
        <v>688983.20000000007</v>
      </c>
      <c r="D5" s="68">
        <f t="shared" si="1"/>
        <v>82100</v>
      </c>
      <c r="E5" s="68">
        <f t="shared" si="1"/>
        <v>164200</v>
      </c>
    </row>
    <row r="6" spans="2:10" ht="15.75" thickBot="1">
      <c r="B6" s="64" t="s">
        <v>38</v>
      </c>
      <c r="C6" s="68">
        <f t="shared" ref="C6:E6" si="2">C17*0.0821</f>
        <v>102707.1</v>
      </c>
      <c r="D6" s="68" t="s">
        <v>56</v>
      </c>
      <c r="E6" s="68">
        <f t="shared" si="2"/>
        <v>62724.4</v>
      </c>
      <c r="J6" t="s">
        <v>73</v>
      </c>
    </row>
    <row r="7" spans="2:10" ht="15.75" thickBot="1">
      <c r="B7" s="64" t="s">
        <v>40</v>
      </c>
      <c r="C7" s="68">
        <f t="shared" ref="C7:E7" si="3">C18*0.0821</f>
        <v>104628.24</v>
      </c>
      <c r="D7" s="68" t="s">
        <v>56</v>
      </c>
      <c r="E7" s="68">
        <f t="shared" si="3"/>
        <v>18513.550000000003</v>
      </c>
    </row>
    <row r="8" spans="2:10" ht="15.75" thickBot="1">
      <c r="B8" s="64" t="s">
        <v>42</v>
      </c>
      <c r="C8" s="68">
        <f t="shared" ref="C8:E8" si="4">C19*0.0821</f>
        <v>238779.64</v>
      </c>
      <c r="D8" s="68" t="s">
        <v>56</v>
      </c>
      <c r="E8" s="68">
        <f t="shared" si="4"/>
        <v>49834.700000000004</v>
      </c>
    </row>
    <row r="9" spans="2:10" ht="15.75" thickBot="1">
      <c r="B9" s="65" t="s">
        <v>15</v>
      </c>
      <c r="C9" s="75">
        <f>SUM(C3:C8)</f>
        <v>17032930.119999997</v>
      </c>
      <c r="D9" s="75">
        <f>SUM(D3:D8)</f>
        <v>423880</v>
      </c>
      <c r="E9" s="75">
        <f>SUM(E3:E8)</f>
        <v>1313392.54</v>
      </c>
    </row>
    <row r="10" spans="2:10">
      <c r="B10" s="67"/>
    </row>
    <row r="15" spans="2:10" ht="15.75" thickBot="1">
      <c r="B15" s="64" t="s">
        <v>43</v>
      </c>
      <c r="C15" s="68">
        <v>30670000</v>
      </c>
      <c r="D15" s="68">
        <v>3000000</v>
      </c>
      <c r="E15" s="68">
        <v>10100000</v>
      </c>
      <c r="F15" s="68"/>
    </row>
    <row r="16" spans="2:10" ht="15.75" thickBot="1">
      <c r="B16" s="64" t="s">
        <v>37</v>
      </c>
      <c r="C16" s="68">
        <v>8392000</v>
      </c>
      <c r="D16" s="68">
        <v>1000000</v>
      </c>
      <c r="E16" s="68">
        <v>2000000</v>
      </c>
    </row>
    <row r="17" spans="2:14" ht="15.75" thickBot="1">
      <c r="B17" s="64" t="s">
        <v>38</v>
      </c>
      <c r="C17" s="68">
        <v>1251000</v>
      </c>
      <c r="D17" s="68" t="s">
        <v>56</v>
      </c>
      <c r="E17" s="68">
        <v>764000</v>
      </c>
    </row>
    <row r="18" spans="2:14" ht="15.75" thickBot="1">
      <c r="B18" s="64" t="s">
        <v>40</v>
      </c>
      <c r="C18" s="68">
        <v>1274400</v>
      </c>
      <c r="D18" s="68" t="s">
        <v>56</v>
      </c>
      <c r="E18" s="68">
        <v>225500</v>
      </c>
    </row>
    <row r="19" spans="2:14" ht="15.75" thickBot="1">
      <c r="B19" s="64" t="s">
        <v>42</v>
      </c>
      <c r="C19" s="68">
        <v>2908400</v>
      </c>
      <c r="D19" s="68" t="s">
        <v>56</v>
      </c>
      <c r="E19" s="68">
        <v>607000</v>
      </c>
    </row>
    <row r="22" spans="2:14" ht="15.75" thickBot="1"/>
    <row r="23" spans="2:14" ht="15.75" thickBot="1">
      <c r="B23" s="194" t="s">
        <v>28</v>
      </c>
      <c r="C23" s="194" t="s">
        <v>51</v>
      </c>
      <c r="D23" s="69" t="s">
        <v>45</v>
      </c>
      <c r="E23" s="244" t="s">
        <v>46</v>
      </c>
      <c r="F23" s="245"/>
      <c r="G23" s="244" t="s">
        <v>47</v>
      </c>
      <c r="H23" s="245"/>
      <c r="I23" s="244" t="s">
        <v>48</v>
      </c>
      <c r="J23" s="245"/>
      <c r="K23" s="244" t="s">
        <v>49</v>
      </c>
      <c r="L23" s="245"/>
      <c r="M23" s="69" t="s">
        <v>52</v>
      </c>
      <c r="N23" s="70"/>
    </row>
    <row r="24" spans="2:14" ht="15.75" thickBot="1">
      <c r="B24" s="258"/>
      <c r="C24" s="258"/>
      <c r="D24" s="244">
        <v>2022</v>
      </c>
      <c r="E24" s="245"/>
      <c r="F24" s="244">
        <v>2023</v>
      </c>
      <c r="G24" s="245"/>
      <c r="H24" s="244">
        <v>2024</v>
      </c>
      <c r="I24" s="245"/>
      <c r="J24" s="244">
        <v>2025</v>
      </c>
      <c r="K24" s="245"/>
      <c r="L24" s="244">
        <v>2026</v>
      </c>
      <c r="M24" s="245"/>
      <c r="N24" s="71" t="s">
        <v>74</v>
      </c>
    </row>
    <row r="25" spans="2:14" ht="15.75" thickBot="1">
      <c r="B25" s="260" t="s">
        <v>37</v>
      </c>
      <c r="C25" s="85" t="s">
        <v>55</v>
      </c>
      <c r="D25" s="246">
        <v>3356800</v>
      </c>
      <c r="E25" s="247"/>
      <c r="F25" s="248">
        <v>2517600</v>
      </c>
      <c r="G25" s="249"/>
      <c r="H25" s="248">
        <v>2517600</v>
      </c>
      <c r="I25" s="249"/>
      <c r="J25" s="250"/>
      <c r="K25" s="251"/>
      <c r="L25" s="250"/>
      <c r="M25" s="252"/>
      <c r="N25" s="72">
        <v>8392000</v>
      </c>
    </row>
    <row r="26" spans="2:14" ht="15.75" thickBot="1">
      <c r="B26" s="261"/>
      <c r="C26" s="85" t="s">
        <v>31</v>
      </c>
      <c r="D26" s="253"/>
      <c r="E26" s="254"/>
      <c r="F26" s="253"/>
      <c r="G26" s="254"/>
      <c r="H26" s="255">
        <v>1000000</v>
      </c>
      <c r="I26" s="256"/>
      <c r="J26" s="255">
        <v>1000000</v>
      </c>
      <c r="K26" s="256"/>
      <c r="L26" s="255">
        <v>1000000</v>
      </c>
      <c r="M26" s="257"/>
      <c r="N26" s="72">
        <v>3000000</v>
      </c>
    </row>
    <row r="27" spans="2:14" ht="15.75" thickBot="1">
      <c r="B27" s="262"/>
      <c r="C27" s="85" t="s">
        <v>32</v>
      </c>
      <c r="D27" s="239"/>
      <c r="E27" s="240"/>
      <c r="F27" s="241">
        <v>2000000</v>
      </c>
      <c r="G27" s="242"/>
      <c r="H27" s="241">
        <v>2000000</v>
      </c>
      <c r="I27" s="242"/>
      <c r="J27" s="241">
        <v>2000000</v>
      </c>
      <c r="K27" s="242"/>
      <c r="L27" s="241">
        <v>2000000</v>
      </c>
      <c r="M27" s="243"/>
      <c r="N27" s="72">
        <v>8000000</v>
      </c>
    </row>
    <row r="28" spans="2:14" ht="15.75" thickBot="1">
      <c r="B28" s="260" t="s">
        <v>38</v>
      </c>
      <c r="C28" s="85" t="s">
        <v>55</v>
      </c>
      <c r="D28" s="248">
        <v>500400</v>
      </c>
      <c r="E28" s="249"/>
      <c r="F28" s="248">
        <v>375300</v>
      </c>
      <c r="G28" s="249"/>
      <c r="H28" s="248">
        <v>375300</v>
      </c>
      <c r="I28" s="249"/>
      <c r="J28" s="250"/>
      <c r="K28" s="251"/>
      <c r="L28" s="250"/>
      <c r="M28" s="252"/>
      <c r="N28" s="73">
        <v>1251000</v>
      </c>
    </row>
    <row r="29" spans="2:14" ht="15.75" thickBot="1">
      <c r="B29" s="261"/>
      <c r="C29" s="85" t="s">
        <v>31</v>
      </c>
      <c r="D29" s="253"/>
      <c r="E29" s="254"/>
      <c r="F29" s="253"/>
      <c r="G29" s="254"/>
      <c r="H29" s="253"/>
      <c r="I29" s="254"/>
      <c r="J29" s="253"/>
      <c r="K29" s="254"/>
      <c r="L29" s="253"/>
      <c r="M29" s="259"/>
      <c r="N29" s="74" t="s">
        <v>56</v>
      </c>
    </row>
    <row r="30" spans="2:14" ht="15.75" thickBot="1">
      <c r="B30" s="262"/>
      <c r="C30" s="85" t="s">
        <v>32</v>
      </c>
      <c r="D30" s="239"/>
      <c r="E30" s="240"/>
      <c r="F30" s="241">
        <v>764000</v>
      </c>
      <c r="G30" s="242"/>
      <c r="H30" s="241">
        <v>764000</v>
      </c>
      <c r="I30" s="242"/>
      <c r="J30" s="241">
        <v>764000</v>
      </c>
      <c r="K30" s="242"/>
      <c r="L30" s="241">
        <v>764000</v>
      </c>
      <c r="M30" s="243"/>
      <c r="N30" s="72">
        <v>3056000</v>
      </c>
    </row>
    <row r="31" spans="2:14" ht="15.75" thickBot="1">
      <c r="B31" s="260" t="s">
        <v>39</v>
      </c>
      <c r="C31" s="85" t="s">
        <v>55</v>
      </c>
      <c r="D31" s="248">
        <v>13051122.42</v>
      </c>
      <c r="E31" s="249"/>
      <c r="F31" s="248">
        <v>13051122.42</v>
      </c>
      <c r="G31" s="249"/>
      <c r="H31" s="248">
        <v>13051122.42</v>
      </c>
      <c r="I31" s="249"/>
      <c r="J31" s="248">
        <v>13051122.42</v>
      </c>
      <c r="K31" s="249"/>
      <c r="L31" s="248">
        <v>13051122.42</v>
      </c>
      <c r="M31" s="263"/>
      <c r="N31" s="72">
        <v>65255612.100000001</v>
      </c>
    </row>
    <row r="32" spans="2:14" ht="15.75" thickBot="1">
      <c r="B32" s="261"/>
      <c r="C32" s="85" t="s">
        <v>31</v>
      </c>
      <c r="D32" s="253"/>
      <c r="E32" s="254"/>
      <c r="F32" s="253"/>
      <c r="G32" s="254"/>
      <c r="H32" s="255">
        <v>458330</v>
      </c>
      <c r="I32" s="256"/>
      <c r="J32" s="255">
        <v>458330</v>
      </c>
      <c r="K32" s="256"/>
      <c r="L32" s="255">
        <v>458330</v>
      </c>
      <c r="M32" s="257"/>
      <c r="N32" s="72">
        <v>1374990</v>
      </c>
    </row>
    <row r="33" spans="2:14" ht="15.75" thickBot="1">
      <c r="B33" s="262"/>
      <c r="C33" s="85" t="s">
        <v>32</v>
      </c>
      <c r="D33" s="239"/>
      <c r="E33" s="240"/>
      <c r="F33" s="241">
        <v>1729397.25</v>
      </c>
      <c r="G33" s="242"/>
      <c r="H33" s="241">
        <v>1729397.25</v>
      </c>
      <c r="I33" s="242"/>
      <c r="J33" s="241">
        <v>1729397.25</v>
      </c>
      <c r="K33" s="242"/>
      <c r="L33" s="241">
        <v>1729397.25</v>
      </c>
      <c r="M33" s="243"/>
      <c r="N33" s="72">
        <v>6917589</v>
      </c>
    </row>
    <row r="34" spans="2:14" ht="15.75" thickBot="1">
      <c r="B34" s="260" t="s">
        <v>40</v>
      </c>
      <c r="C34" s="85" t="s">
        <v>55</v>
      </c>
      <c r="D34" s="248">
        <v>509760</v>
      </c>
      <c r="E34" s="249"/>
      <c r="F34" s="248">
        <v>382320</v>
      </c>
      <c r="G34" s="249"/>
      <c r="H34" s="248">
        <v>382320</v>
      </c>
      <c r="I34" s="249"/>
      <c r="J34" s="250"/>
      <c r="K34" s="251"/>
      <c r="L34" s="250"/>
      <c r="M34" s="252"/>
      <c r="N34" s="73">
        <v>1274400</v>
      </c>
    </row>
    <row r="35" spans="2:14" ht="15.75" thickBot="1">
      <c r="B35" s="261"/>
      <c r="C35" s="85" t="s">
        <v>31</v>
      </c>
      <c r="D35" s="253"/>
      <c r="E35" s="254"/>
      <c r="F35" s="253"/>
      <c r="G35" s="254"/>
      <c r="H35" s="253"/>
      <c r="I35" s="254"/>
      <c r="J35" s="253"/>
      <c r="K35" s="254"/>
      <c r="L35" s="253"/>
      <c r="M35" s="259"/>
      <c r="N35" s="74" t="s">
        <v>56</v>
      </c>
    </row>
    <row r="36" spans="2:14" ht="15.75" thickBot="1">
      <c r="B36" s="262"/>
      <c r="C36" s="85" t="s">
        <v>32</v>
      </c>
      <c r="D36" s="239"/>
      <c r="E36" s="240"/>
      <c r="F36" s="241">
        <v>225500</v>
      </c>
      <c r="G36" s="242"/>
      <c r="H36" s="241">
        <v>225500</v>
      </c>
      <c r="I36" s="242"/>
      <c r="J36" s="241">
        <v>225500</v>
      </c>
      <c r="K36" s="242"/>
      <c r="L36" s="241">
        <v>225500</v>
      </c>
      <c r="M36" s="243"/>
      <c r="N36" s="72">
        <v>902000</v>
      </c>
    </row>
    <row r="37" spans="2:14" ht="15.75" thickBot="1">
      <c r="B37" s="260" t="s">
        <v>42</v>
      </c>
      <c r="C37" s="85" t="s">
        <v>55</v>
      </c>
      <c r="D37" s="248">
        <v>1163360</v>
      </c>
      <c r="E37" s="249"/>
      <c r="F37" s="248">
        <v>872520</v>
      </c>
      <c r="G37" s="249"/>
      <c r="H37" s="248">
        <v>872520</v>
      </c>
      <c r="I37" s="249"/>
      <c r="J37" s="250"/>
      <c r="K37" s="251"/>
      <c r="L37" s="250"/>
      <c r="M37" s="252"/>
      <c r="N37" s="73">
        <v>2908400</v>
      </c>
    </row>
    <row r="38" spans="2:14" ht="15.75" thickBot="1">
      <c r="B38" s="261"/>
      <c r="C38" s="85" t="s">
        <v>31</v>
      </c>
      <c r="D38" s="253"/>
      <c r="E38" s="254"/>
      <c r="F38" s="253"/>
      <c r="G38" s="254"/>
      <c r="H38" s="253"/>
      <c r="I38" s="254"/>
      <c r="J38" s="253"/>
      <c r="K38" s="254"/>
      <c r="L38" s="253"/>
      <c r="M38" s="259"/>
      <c r="N38" s="74" t="s">
        <v>56</v>
      </c>
    </row>
    <row r="39" spans="2:14" ht="15.75" thickBot="1">
      <c r="B39" s="262"/>
      <c r="C39" s="85" t="s">
        <v>32</v>
      </c>
      <c r="D39" s="239"/>
      <c r="E39" s="240"/>
      <c r="F39" s="241">
        <v>607000</v>
      </c>
      <c r="G39" s="242"/>
      <c r="H39" s="241">
        <v>607000</v>
      </c>
      <c r="I39" s="242"/>
      <c r="J39" s="241">
        <v>607000</v>
      </c>
      <c r="K39" s="242"/>
      <c r="L39" s="241">
        <v>607000</v>
      </c>
      <c r="M39" s="243"/>
      <c r="N39" s="72">
        <v>2428000</v>
      </c>
    </row>
    <row r="40" spans="2:14" ht="15.75" thickBot="1">
      <c r="B40" s="260" t="s">
        <v>43</v>
      </c>
      <c r="C40" s="85" t="s">
        <v>55</v>
      </c>
      <c r="D40" s="248">
        <v>10223333.33</v>
      </c>
      <c r="E40" s="249"/>
      <c r="F40" s="248">
        <v>10223333.33</v>
      </c>
      <c r="G40" s="249"/>
      <c r="H40" s="248">
        <v>10223333.33</v>
      </c>
      <c r="I40" s="249"/>
      <c r="J40" s="250"/>
      <c r="K40" s="251"/>
      <c r="L40" s="250"/>
      <c r="M40" s="252"/>
      <c r="N40" s="72">
        <v>30670000</v>
      </c>
    </row>
    <row r="41" spans="2:14" ht="15.75" thickBot="1">
      <c r="B41" s="261"/>
      <c r="C41" s="85" t="s">
        <v>31</v>
      </c>
      <c r="D41" s="253"/>
      <c r="E41" s="254"/>
      <c r="F41" s="253"/>
      <c r="G41" s="254"/>
      <c r="H41" s="253"/>
      <c r="I41" s="254"/>
      <c r="J41" s="255">
        <v>3000000</v>
      </c>
      <c r="K41" s="256"/>
      <c r="L41" s="255">
        <v>3000000</v>
      </c>
      <c r="M41" s="257"/>
      <c r="N41" s="72">
        <v>6000000</v>
      </c>
    </row>
    <row r="42" spans="2:14" ht="15.75" thickBot="1">
      <c r="B42" s="262"/>
      <c r="C42" s="85" t="s">
        <v>32</v>
      </c>
      <c r="D42" s="239"/>
      <c r="E42" s="240"/>
      <c r="F42" s="241">
        <v>10100000</v>
      </c>
      <c r="G42" s="242"/>
      <c r="H42" s="241">
        <v>10100000</v>
      </c>
      <c r="I42" s="242"/>
      <c r="J42" s="241">
        <v>10100000</v>
      </c>
      <c r="K42" s="242"/>
      <c r="L42" s="241">
        <v>10100000</v>
      </c>
      <c r="M42" s="243"/>
      <c r="N42" s="73">
        <v>40400000</v>
      </c>
    </row>
  </sheetData>
  <mergeCells count="107">
    <mergeCell ref="L41:M41"/>
    <mergeCell ref="D42:E42"/>
    <mergeCell ref="F42:G42"/>
    <mergeCell ref="H42:I42"/>
    <mergeCell ref="J42:K42"/>
    <mergeCell ref="L42:M42"/>
    <mergeCell ref="B40:B42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38:M38"/>
    <mergeCell ref="D39:E39"/>
    <mergeCell ref="F39:G39"/>
    <mergeCell ref="H39:I39"/>
    <mergeCell ref="J39:K39"/>
    <mergeCell ref="L39:M39"/>
    <mergeCell ref="B37:B39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5:M35"/>
    <mergeCell ref="D36:E36"/>
    <mergeCell ref="F36:G36"/>
    <mergeCell ref="H36:I36"/>
    <mergeCell ref="J36:K36"/>
    <mergeCell ref="L36:M36"/>
    <mergeCell ref="B34:B36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2:M32"/>
    <mergeCell ref="D33:E33"/>
    <mergeCell ref="F33:G33"/>
    <mergeCell ref="H33:I33"/>
    <mergeCell ref="J33:K33"/>
    <mergeCell ref="L33:M33"/>
    <mergeCell ref="B31:B33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B23:B24"/>
    <mergeCell ref="C23:C24"/>
    <mergeCell ref="E23:F23"/>
    <mergeCell ref="G23:H23"/>
    <mergeCell ref="I23:J23"/>
    <mergeCell ref="K23:L23"/>
    <mergeCell ref="D24:E24"/>
    <mergeCell ref="L29:M29"/>
    <mergeCell ref="D30:E30"/>
    <mergeCell ref="F30:G30"/>
    <mergeCell ref="H30:I30"/>
    <mergeCell ref="J30:K30"/>
    <mergeCell ref="L30:M30"/>
    <mergeCell ref="B28:B30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B25:B27"/>
    <mergeCell ref="D27:E27"/>
    <mergeCell ref="F27:G27"/>
    <mergeCell ref="H27:I27"/>
    <mergeCell ref="J27:K27"/>
    <mergeCell ref="L27:M27"/>
    <mergeCell ref="L24:M24"/>
    <mergeCell ref="D25:E25"/>
    <mergeCell ref="F25:G25"/>
    <mergeCell ref="H25:I25"/>
    <mergeCell ref="J25:K25"/>
    <mergeCell ref="L25:M25"/>
    <mergeCell ref="D26:E26"/>
    <mergeCell ref="F26:G26"/>
    <mergeCell ref="H26:I26"/>
    <mergeCell ref="F24:G24"/>
    <mergeCell ref="H24:I24"/>
    <mergeCell ref="J24:K24"/>
    <mergeCell ref="J26:K26"/>
    <mergeCell ref="L26:M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2212f6-70f4-44f5-b36a-49601d609265">
      <Terms xmlns="http://schemas.microsoft.com/office/infopath/2007/PartnerControls"/>
    </lcf76f155ced4ddcb4097134ff3c332f>
    <TaxCatchAll xmlns="66c5a712-9311-465b-8e36-c6f511a00c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021C03EA5614080CDED8A423630E7" ma:contentTypeVersion="16" ma:contentTypeDescription="Create a new document." ma:contentTypeScope="" ma:versionID="10c5a737a6449cffed2254430f95427b">
  <xsd:schema xmlns:xsd="http://www.w3.org/2001/XMLSchema" xmlns:xs="http://www.w3.org/2001/XMLSchema" xmlns:p="http://schemas.microsoft.com/office/2006/metadata/properties" xmlns:ns2="ae2212f6-70f4-44f5-b36a-49601d609265" xmlns:ns3="66c5a712-9311-465b-8e36-c6f511a00cfa" targetNamespace="http://schemas.microsoft.com/office/2006/metadata/properties" ma:root="true" ma:fieldsID="3137d6027d35633ec2f1e7afc7ba35e2" ns2:_="" ns3:_="">
    <xsd:import namespace="ae2212f6-70f4-44f5-b36a-49601d609265"/>
    <xsd:import namespace="66c5a712-9311-465b-8e36-c6f511a00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212f6-70f4-44f5-b36a-49601d6092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5a712-9311-465b-8e36-c6f511a00c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451a938-2034-4442-b7e1-be58565f7088}" ma:internalName="TaxCatchAll" ma:showField="CatchAllData" ma:web="66c5a712-9311-465b-8e36-c6f511a00c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69FC0-55C2-4B72-9563-C574834E2F5D}"/>
</file>

<file path=customXml/itemProps2.xml><?xml version="1.0" encoding="utf-8"?>
<ds:datastoreItem xmlns:ds="http://schemas.openxmlformats.org/officeDocument/2006/customXml" ds:itemID="{76DF3E1D-A311-4026-A2B4-8BFEB3F14A48}"/>
</file>

<file path=customXml/itemProps3.xml><?xml version="1.0" encoding="utf-8"?>
<ds:datastoreItem xmlns:ds="http://schemas.openxmlformats.org/officeDocument/2006/customXml" ds:itemID="{C521E95C-60D3-4D27-A911-2954A6E30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Harrison Killalea</dc:creator>
  <cp:keywords/>
  <dc:description/>
  <cp:lastModifiedBy>Allen, Mark</cp:lastModifiedBy>
  <cp:revision/>
  <dcterms:created xsi:type="dcterms:W3CDTF">2021-11-04T22:50:50Z</dcterms:created>
  <dcterms:modified xsi:type="dcterms:W3CDTF">2022-12-02T02:41:10Z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0x01010092A021C03EA5614080CDED8A423630E7</vt:lpwstr>
  </property>
  <property fmtid="{D5CDD505-2E9C-101B-9397-08002B2CF9AE}" pid="3" name="MediaServiceImageTags">
    <vt:lpwstr/>
  </property>
</Properties>
</file>