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https://onlineeportal-my.sharepoint.com/personal/christopher_stewart_jemena_com_au/Documents/"/>
    </mc:Choice>
  </mc:AlternateContent>
  <xr:revisionPtr revIDLastSave="5" documentId="8_{74ACE00C-57EB-449A-B301-52C105CF9144}" xr6:coauthVersionLast="41" xr6:coauthVersionMax="41" xr10:uidLastSave="{ABD67C9C-2A32-4A6A-BA91-7557C17CFECA}"/>
  <bookViews>
    <workbookView xWindow="-120" yWindow="-120" windowWidth="29040" windowHeight="15840" xr2:uid="{53604BFF-7630-4ECA-AF0A-A043557555CC}"/>
  </bookViews>
  <sheets>
    <sheet name="Info" sheetId="1" r:id="rId1"/>
    <sheet name="Control and results" sheetId="11" r:id="rId2"/>
    <sheet name="LRMC estimation" sheetId="10" r:id="rId3"/>
    <sheet name="Allocation calculations -&gt;" sheetId="9" r:id="rId4"/>
    <sheet name="Capex calculations" sheetId="8" r:id="rId5"/>
    <sheet name="Inputs -&gt;" sheetId="5" r:id="rId6"/>
    <sheet name="Demand inputs" sheetId="6" r:id="rId7"/>
    <sheet name="Capex inputs" sheetId="2" r:id="rId8"/>
    <sheet name="Opex inputs" sheetId="4" r:id="rId9"/>
    <sheet name="Capex category mapping &amp; alloc" sheetId="7" r:id="rId10"/>
    <sheet name="Asset life inputs" sheetId="13" r:id="rId11"/>
  </sheets>
  <externalReferences>
    <externalReference r:id="rId12"/>
    <externalReference r:id="rId13"/>
    <externalReference r:id="rId14"/>
  </externalReferences>
  <definedNames>
    <definedName name="_xlnm._FilterDatabase" localSheetId="10" hidden="1">'Asset life inputs'!$B$7:$L$139</definedName>
    <definedName name="_xlnm._FilterDatabase" localSheetId="4" hidden="1">'Capex calculations'!$B$103:$L$168</definedName>
    <definedName name="_xlnm._FilterDatabase" localSheetId="9" hidden="1">'Capex category mapping &amp; alloc'!$B$22:$L$87</definedName>
    <definedName name="_xlnm._FilterDatabase" localSheetId="7" hidden="1">'Capex inputs'!$A$1:$AK$611</definedName>
    <definedName name="AER_RAB_Assets">'[1]Input|Assumptions'!$C$173:$C$197</definedName>
    <definedName name="CA_Service_Code">'[1]Input|Assumptions'!$J$439:$J$580</definedName>
    <definedName name="Categories_L2">'[1]Input|Assumptions'!$C$73:$C$112</definedName>
    <definedName name="discount_factors">'Control and results'!$C$17:$L$17</definedName>
    <definedName name="discount_rate">'Control and results'!$D$9</definedName>
    <definedName name="hv_coincident">'[2]Coincident demand'!$C$8</definedName>
    <definedName name="Input_Dollar_Basis">'[1]Input|Assumptions'!$J$19</definedName>
    <definedName name="Input_Unit">'[1]Input|Assumptions'!$J$13</definedName>
    <definedName name="lv_coincident">'[2]Coincident demand'!$C$7</definedName>
    <definedName name="Mapping_1">'[1]Input|Assumptions'!$C$42</definedName>
    <definedName name="Mapping_2">'[1]Input|Assumptions'!$C$51</definedName>
    <definedName name="Mapping_3">'[1]Input|Assumptions'!$C$71</definedName>
    <definedName name="Mapping_4">'[1]Input|Assumptions'!$C$231</definedName>
    <definedName name="Mapping_6">'[1]Input|Assumptions'!$C$171</definedName>
    <definedName name="Mapping_7">'[1]Input|Assumptions'!$C$201</definedName>
    <definedName name="No">'[1]Input|Assumptions'!$C$587</definedName>
    <definedName name="number.of.years">'[3]Compliance Interface'!$C$15</definedName>
    <definedName name="opex_proportion">'Control and results'!$D$10</definedName>
    <definedName name="st_coincident">'[2]Coincident demand'!$C$9</definedName>
  </definedName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89" i="6" l="1"/>
  <c r="M89" i="6"/>
  <c r="L89" i="6"/>
  <c r="K89" i="6"/>
  <c r="J89" i="6"/>
  <c r="I89" i="6"/>
  <c r="H89" i="6"/>
  <c r="G89" i="6"/>
  <c r="F89" i="6"/>
  <c r="E89" i="6"/>
  <c r="D89" i="6"/>
  <c r="N88" i="6"/>
  <c r="M88" i="6"/>
  <c r="L88" i="6"/>
  <c r="K88" i="6"/>
  <c r="J88" i="6"/>
  <c r="I88" i="6"/>
  <c r="H88" i="6"/>
  <c r="G88" i="6"/>
  <c r="F88" i="6"/>
  <c r="E88" i="6"/>
  <c r="D88" i="6"/>
  <c r="N87" i="6"/>
  <c r="M87" i="6"/>
  <c r="L87" i="6"/>
  <c r="K87" i="6"/>
  <c r="J87" i="6"/>
  <c r="I87" i="6"/>
  <c r="H87" i="6"/>
  <c r="G87" i="6"/>
  <c r="F87" i="6"/>
  <c r="E87" i="6"/>
  <c r="D87" i="6"/>
  <c r="K26" i="8"/>
  <c r="L26" i="8"/>
  <c r="M26" i="8"/>
  <c r="P26" i="8"/>
  <c r="O26" i="8"/>
  <c r="N26" i="8"/>
  <c r="E121" i="6"/>
  <c r="E122" i="6"/>
  <c r="E123" i="6"/>
  <c r="E124" i="6"/>
  <c r="E125" i="6"/>
  <c r="M125" i="8"/>
  <c r="N125" i="8"/>
  <c r="O125" i="8"/>
  <c r="F69" i="8"/>
  <c r="F64" i="8"/>
  <c r="F73" i="8"/>
  <c r="F61" i="8"/>
  <c r="M69" i="8"/>
  <c r="L163" i="8"/>
  <c r="I69" i="8"/>
  <c r="G64" i="8"/>
  <c r="F158" i="8"/>
  <c r="K64" i="8"/>
  <c r="J158" i="8"/>
  <c r="I73" i="8"/>
  <c r="G61" i="8"/>
  <c r="F155" i="8"/>
  <c r="G14" i="8"/>
  <c r="F108" i="8"/>
  <c r="L69" i="8"/>
  <c r="K163" i="8"/>
  <c r="H69" i="8"/>
  <c r="G163" i="8"/>
  <c r="H64" i="8"/>
  <c r="L64" i="8"/>
  <c r="K158" i="8"/>
  <c r="G73" i="8"/>
  <c r="F167" i="8"/>
  <c r="L73" i="8"/>
  <c r="K167" i="8"/>
  <c r="H61" i="8"/>
  <c r="G155" i="8"/>
  <c r="L61" i="8"/>
  <c r="K155" i="8"/>
  <c r="M61" i="8"/>
  <c r="L155" i="8"/>
  <c r="G10" i="8"/>
  <c r="K69" i="8"/>
  <c r="J163" i="8"/>
  <c r="G69" i="8"/>
  <c r="F163" i="8"/>
  <c r="I64" i="8"/>
  <c r="M64" i="8"/>
  <c r="L158" i="8"/>
  <c r="H73" i="8"/>
  <c r="G167" i="8"/>
  <c r="M73" i="8"/>
  <c r="L167" i="8"/>
  <c r="J69" i="8"/>
  <c r="I163" i="8"/>
  <c r="J64" i="8"/>
  <c r="J73" i="8"/>
  <c r="I167" i="8"/>
  <c r="J61" i="8"/>
  <c r="I155" i="8"/>
  <c r="K73" i="8"/>
  <c r="J167" i="8"/>
  <c r="K61" i="8"/>
  <c r="J155" i="8"/>
  <c r="I61" i="8"/>
  <c r="H158" i="8"/>
  <c r="O64" i="8"/>
  <c r="N158" i="8"/>
  <c r="H155" i="8"/>
  <c r="N61" i="8"/>
  <c r="M155" i="8"/>
  <c r="P61" i="8"/>
  <c r="O155" i="8"/>
  <c r="O61" i="8"/>
  <c r="N155" i="8"/>
  <c r="G158" i="8"/>
  <c r="N64" i="8"/>
  <c r="M158" i="8"/>
  <c r="H163" i="8"/>
  <c r="P69" i="8"/>
  <c r="O163" i="8"/>
  <c r="O69" i="8"/>
  <c r="N163" i="8"/>
  <c r="N69" i="8"/>
  <c r="M163" i="8"/>
  <c r="I158" i="8"/>
  <c r="P64" i="8"/>
  <c r="O158" i="8"/>
  <c r="H167" i="8"/>
  <c r="O73" i="8"/>
  <c r="N167" i="8"/>
  <c r="N73" i="8"/>
  <c r="M167" i="8"/>
  <c r="P73" i="8"/>
  <c r="O167" i="8"/>
  <c r="F79" i="8"/>
  <c r="F49" i="8"/>
  <c r="F50" i="8"/>
  <c r="F51" i="8"/>
  <c r="F52" i="8"/>
  <c r="F53" i="8"/>
  <c r="F54" i="8"/>
  <c r="F55" i="8"/>
  <c r="F56" i="8"/>
  <c r="F57" i="8"/>
  <c r="F58" i="8"/>
  <c r="F59" i="8"/>
  <c r="F60" i="8"/>
  <c r="F62" i="8"/>
  <c r="F63" i="8"/>
  <c r="F65" i="8"/>
  <c r="F66" i="8"/>
  <c r="F67" i="8"/>
  <c r="F68" i="8"/>
  <c r="F70" i="8"/>
  <c r="F71" i="8"/>
  <c r="F72" i="8"/>
  <c r="F74" i="8"/>
  <c r="F75" i="8"/>
  <c r="F76" i="8"/>
  <c r="F77" i="8"/>
  <c r="F78"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AB611" i="2"/>
  <c r="H22" i="8"/>
  <c r="G116" i="8"/>
  <c r="I22" i="8"/>
  <c r="H116" i="8"/>
  <c r="J22" i="8"/>
  <c r="I116" i="8"/>
  <c r="K22" i="8"/>
  <c r="J116" i="8"/>
  <c r="L22" i="8"/>
  <c r="K116" i="8"/>
  <c r="M22" i="8"/>
  <c r="L116" i="8"/>
  <c r="H23" i="8"/>
  <c r="G117" i="8"/>
  <c r="I23" i="8"/>
  <c r="H117" i="8"/>
  <c r="J23" i="8"/>
  <c r="I117" i="8"/>
  <c r="K23" i="8"/>
  <c r="J117" i="8"/>
  <c r="L23" i="8"/>
  <c r="K117" i="8"/>
  <c r="M23" i="8"/>
  <c r="L117" i="8"/>
  <c r="H24" i="8"/>
  <c r="G118" i="8"/>
  <c r="I24" i="8"/>
  <c r="H118" i="8"/>
  <c r="J24" i="8"/>
  <c r="I118" i="8"/>
  <c r="K24" i="8"/>
  <c r="J118" i="8"/>
  <c r="L24" i="8"/>
  <c r="K118" i="8"/>
  <c r="M24" i="8"/>
  <c r="L118" i="8"/>
  <c r="H30" i="8"/>
  <c r="G124" i="8"/>
  <c r="I30" i="8"/>
  <c r="H124" i="8"/>
  <c r="J30" i="8"/>
  <c r="I124" i="8"/>
  <c r="K30" i="8"/>
  <c r="J124" i="8"/>
  <c r="L30" i="8"/>
  <c r="K124" i="8"/>
  <c r="M30" i="8"/>
  <c r="L124" i="8"/>
  <c r="H40" i="8"/>
  <c r="I40" i="8"/>
  <c r="J40" i="8"/>
  <c r="K40" i="8"/>
  <c r="J134" i="8"/>
  <c r="L40" i="8"/>
  <c r="K134" i="8"/>
  <c r="M40" i="8"/>
  <c r="L134" i="8"/>
  <c r="H20" i="8"/>
  <c r="G114" i="8"/>
  <c r="I20" i="8"/>
  <c r="H114" i="8"/>
  <c r="J20" i="8"/>
  <c r="I114" i="8"/>
  <c r="K20" i="8"/>
  <c r="J114" i="8"/>
  <c r="L20" i="8"/>
  <c r="K114" i="8"/>
  <c r="M20" i="8"/>
  <c r="L114" i="8"/>
  <c r="H18" i="8"/>
  <c r="G112" i="8"/>
  <c r="I18" i="8"/>
  <c r="H112" i="8"/>
  <c r="J18" i="8"/>
  <c r="I112" i="8"/>
  <c r="K18" i="8"/>
  <c r="J112" i="8"/>
  <c r="L18" i="8"/>
  <c r="K112" i="8"/>
  <c r="M18" i="8"/>
  <c r="L112" i="8"/>
  <c r="H19" i="8"/>
  <c r="G113" i="8"/>
  <c r="I19" i="8"/>
  <c r="H113" i="8"/>
  <c r="J19" i="8"/>
  <c r="I113" i="8"/>
  <c r="K19" i="8"/>
  <c r="J113" i="8"/>
  <c r="L19" i="8"/>
  <c r="K113" i="8"/>
  <c r="M19" i="8"/>
  <c r="L113" i="8"/>
  <c r="H78" i="8"/>
  <c r="G172" i="8"/>
  <c r="I78" i="8"/>
  <c r="H172" i="8"/>
  <c r="J78" i="8"/>
  <c r="I172" i="8"/>
  <c r="K78" i="8"/>
  <c r="J172" i="8"/>
  <c r="L78" i="8"/>
  <c r="K172" i="8"/>
  <c r="M78" i="8"/>
  <c r="L172" i="8"/>
  <c r="H50" i="8"/>
  <c r="I50" i="8"/>
  <c r="J50" i="8"/>
  <c r="K50" i="8"/>
  <c r="J144" i="8"/>
  <c r="L50" i="8"/>
  <c r="K144" i="8"/>
  <c r="M50" i="8"/>
  <c r="L144" i="8"/>
  <c r="H49" i="8"/>
  <c r="I49" i="8"/>
  <c r="J49" i="8"/>
  <c r="K49" i="8"/>
  <c r="J143" i="8"/>
  <c r="L49" i="8"/>
  <c r="K143" i="8"/>
  <c r="M49" i="8"/>
  <c r="L143" i="8"/>
  <c r="H47" i="8"/>
  <c r="G141" i="8"/>
  <c r="I47" i="8"/>
  <c r="H141" i="8"/>
  <c r="J47" i="8"/>
  <c r="I141" i="8"/>
  <c r="K47" i="8"/>
  <c r="J141" i="8"/>
  <c r="L47" i="8"/>
  <c r="K141" i="8"/>
  <c r="M47" i="8"/>
  <c r="L141" i="8"/>
  <c r="H21" i="8"/>
  <c r="G115" i="8"/>
  <c r="I21" i="8"/>
  <c r="H115" i="8"/>
  <c r="J21" i="8"/>
  <c r="I115" i="8"/>
  <c r="K21" i="8"/>
  <c r="J115" i="8"/>
  <c r="L21" i="8"/>
  <c r="K115" i="8"/>
  <c r="M21" i="8"/>
  <c r="L115" i="8"/>
  <c r="H48" i="8"/>
  <c r="G142" i="8"/>
  <c r="I48" i="8"/>
  <c r="H142" i="8"/>
  <c r="J48" i="8"/>
  <c r="I142" i="8"/>
  <c r="K48" i="8"/>
  <c r="J142" i="8"/>
  <c r="L48" i="8"/>
  <c r="K142" i="8"/>
  <c r="M48" i="8"/>
  <c r="L142" i="8"/>
  <c r="H29" i="8"/>
  <c r="G123" i="8"/>
  <c r="I29" i="8"/>
  <c r="H123" i="8"/>
  <c r="J29" i="8"/>
  <c r="I123" i="8"/>
  <c r="K29" i="8"/>
  <c r="J123" i="8"/>
  <c r="L29" i="8"/>
  <c r="K123" i="8"/>
  <c r="M29" i="8"/>
  <c r="L123" i="8"/>
  <c r="H25" i="8"/>
  <c r="G119" i="8"/>
  <c r="I25" i="8"/>
  <c r="H119" i="8"/>
  <c r="J25" i="8"/>
  <c r="I119" i="8"/>
  <c r="K25" i="8"/>
  <c r="J119" i="8"/>
  <c r="L25" i="8"/>
  <c r="K119" i="8"/>
  <c r="M25" i="8"/>
  <c r="L119" i="8"/>
  <c r="H28" i="8"/>
  <c r="I28" i="8"/>
  <c r="J28" i="8"/>
  <c r="K28" i="8"/>
  <c r="J122" i="8"/>
  <c r="L28" i="8"/>
  <c r="K122" i="8"/>
  <c r="M28" i="8"/>
  <c r="L122" i="8"/>
  <c r="H60" i="8"/>
  <c r="G154" i="8"/>
  <c r="I60" i="8"/>
  <c r="H154" i="8"/>
  <c r="J60" i="8"/>
  <c r="I154" i="8"/>
  <c r="K60" i="8"/>
  <c r="J154" i="8"/>
  <c r="L60" i="8"/>
  <c r="K154" i="8"/>
  <c r="M60" i="8"/>
  <c r="L154" i="8"/>
  <c r="H35" i="8"/>
  <c r="I35" i="8"/>
  <c r="J35" i="8"/>
  <c r="K35" i="8"/>
  <c r="J129" i="8"/>
  <c r="L35" i="8"/>
  <c r="K129" i="8"/>
  <c r="M35" i="8"/>
  <c r="L129" i="8"/>
  <c r="H65" i="8"/>
  <c r="I65" i="8"/>
  <c r="J65" i="8"/>
  <c r="K65" i="8"/>
  <c r="J159" i="8"/>
  <c r="L65" i="8"/>
  <c r="K159" i="8"/>
  <c r="M65" i="8"/>
  <c r="L159" i="8"/>
  <c r="H41" i="8"/>
  <c r="G135" i="8"/>
  <c r="I41" i="8"/>
  <c r="H135" i="8"/>
  <c r="J41" i="8"/>
  <c r="I135" i="8"/>
  <c r="K41" i="8"/>
  <c r="J135" i="8"/>
  <c r="L41" i="8"/>
  <c r="K135" i="8"/>
  <c r="M41" i="8"/>
  <c r="L135" i="8"/>
  <c r="H42" i="8"/>
  <c r="G136" i="8"/>
  <c r="I42" i="8"/>
  <c r="H136" i="8"/>
  <c r="J42" i="8"/>
  <c r="I136" i="8"/>
  <c r="K42" i="8"/>
  <c r="J136" i="8"/>
  <c r="L42" i="8"/>
  <c r="K136" i="8"/>
  <c r="M42" i="8"/>
  <c r="L136" i="8"/>
  <c r="H43" i="8"/>
  <c r="G137" i="8"/>
  <c r="I43" i="8"/>
  <c r="H137" i="8"/>
  <c r="J43" i="8"/>
  <c r="I137" i="8"/>
  <c r="K43" i="8"/>
  <c r="J137" i="8"/>
  <c r="L43" i="8"/>
  <c r="K137" i="8"/>
  <c r="M43" i="8"/>
  <c r="L137" i="8"/>
  <c r="H37" i="8"/>
  <c r="I37" i="8"/>
  <c r="J37" i="8"/>
  <c r="K37" i="8"/>
  <c r="J131" i="8"/>
  <c r="L37" i="8"/>
  <c r="K131" i="8"/>
  <c r="M37" i="8"/>
  <c r="L131" i="8"/>
  <c r="H38" i="8"/>
  <c r="I38" i="8"/>
  <c r="J38" i="8"/>
  <c r="K38" i="8"/>
  <c r="J132" i="8"/>
  <c r="L38" i="8"/>
  <c r="K132" i="8"/>
  <c r="M38" i="8"/>
  <c r="L132" i="8"/>
  <c r="H39" i="8"/>
  <c r="I39" i="8"/>
  <c r="J39" i="8"/>
  <c r="K39" i="8"/>
  <c r="J133" i="8"/>
  <c r="L39" i="8"/>
  <c r="K133" i="8"/>
  <c r="M39" i="8"/>
  <c r="L133" i="8"/>
  <c r="H32" i="8"/>
  <c r="I32" i="8"/>
  <c r="J32" i="8"/>
  <c r="K32" i="8"/>
  <c r="J126" i="8"/>
  <c r="L32" i="8"/>
  <c r="K126" i="8"/>
  <c r="M32" i="8"/>
  <c r="L126" i="8"/>
  <c r="H33" i="8"/>
  <c r="I33" i="8"/>
  <c r="J33" i="8"/>
  <c r="K33" i="8"/>
  <c r="J127" i="8"/>
  <c r="L33" i="8"/>
  <c r="K127" i="8"/>
  <c r="M33" i="8"/>
  <c r="L127" i="8"/>
  <c r="H34" i="8"/>
  <c r="I34" i="8"/>
  <c r="J34" i="8"/>
  <c r="K34" i="8"/>
  <c r="J128" i="8"/>
  <c r="L34" i="8"/>
  <c r="K128" i="8"/>
  <c r="M34" i="8"/>
  <c r="L128" i="8"/>
  <c r="H31" i="8"/>
  <c r="G125" i="8"/>
  <c r="I31" i="8"/>
  <c r="H125" i="8"/>
  <c r="J31" i="8"/>
  <c r="I125" i="8"/>
  <c r="K31" i="8"/>
  <c r="J125" i="8"/>
  <c r="L31" i="8"/>
  <c r="K125" i="8"/>
  <c r="M31" i="8"/>
  <c r="L125" i="8"/>
  <c r="H14" i="8"/>
  <c r="I14" i="8"/>
  <c r="J14" i="8"/>
  <c r="K14" i="8"/>
  <c r="J108" i="8"/>
  <c r="L14" i="8"/>
  <c r="K108" i="8"/>
  <c r="M14" i="8"/>
  <c r="L108" i="8"/>
  <c r="H17" i="8"/>
  <c r="I17" i="8"/>
  <c r="J17" i="8"/>
  <c r="K17" i="8"/>
  <c r="J111" i="8"/>
  <c r="L17" i="8"/>
  <c r="K111" i="8"/>
  <c r="M17" i="8"/>
  <c r="L111" i="8"/>
  <c r="H11" i="8"/>
  <c r="I11" i="8"/>
  <c r="J11" i="8"/>
  <c r="K11" i="8"/>
  <c r="J105" i="8"/>
  <c r="L11" i="8"/>
  <c r="K105" i="8"/>
  <c r="M11" i="8"/>
  <c r="L105" i="8"/>
  <c r="H10" i="8"/>
  <c r="G104" i="8"/>
  <c r="I10" i="8"/>
  <c r="H104" i="8"/>
  <c r="J10" i="8"/>
  <c r="I104" i="8"/>
  <c r="K10" i="8"/>
  <c r="J104" i="8"/>
  <c r="L10" i="8"/>
  <c r="K104" i="8"/>
  <c r="M10" i="8"/>
  <c r="L104" i="8"/>
  <c r="H12" i="8"/>
  <c r="G106" i="8"/>
  <c r="I12" i="8"/>
  <c r="H106" i="8"/>
  <c r="J12" i="8"/>
  <c r="I106" i="8"/>
  <c r="K12" i="8"/>
  <c r="J106" i="8"/>
  <c r="L12" i="8"/>
  <c r="K106" i="8"/>
  <c r="M12" i="8"/>
  <c r="L106" i="8"/>
  <c r="H15" i="8"/>
  <c r="G109" i="8"/>
  <c r="I15" i="8"/>
  <c r="H109" i="8"/>
  <c r="J15" i="8"/>
  <c r="I109" i="8"/>
  <c r="K15" i="8"/>
  <c r="J109" i="8"/>
  <c r="L15" i="8"/>
  <c r="K109" i="8"/>
  <c r="M15" i="8"/>
  <c r="L109" i="8"/>
  <c r="H13" i="8"/>
  <c r="G107" i="8"/>
  <c r="I13" i="8"/>
  <c r="H107" i="8"/>
  <c r="J13" i="8"/>
  <c r="I107" i="8"/>
  <c r="K13" i="8"/>
  <c r="J107" i="8"/>
  <c r="L13" i="8"/>
  <c r="K107" i="8"/>
  <c r="M13" i="8"/>
  <c r="L107" i="8"/>
  <c r="H16" i="8"/>
  <c r="I16" i="8"/>
  <c r="J16" i="8"/>
  <c r="K16" i="8"/>
  <c r="J110" i="8"/>
  <c r="L16" i="8"/>
  <c r="K110" i="8"/>
  <c r="M16" i="8"/>
  <c r="L110" i="8"/>
  <c r="H77" i="8"/>
  <c r="I77" i="8"/>
  <c r="J77" i="8"/>
  <c r="K77" i="8"/>
  <c r="J171" i="8"/>
  <c r="L77" i="8"/>
  <c r="K171" i="8"/>
  <c r="M77" i="8"/>
  <c r="L171" i="8"/>
  <c r="H66" i="8"/>
  <c r="I66" i="8"/>
  <c r="J66" i="8"/>
  <c r="K66" i="8"/>
  <c r="J160" i="8"/>
  <c r="L66" i="8"/>
  <c r="K160" i="8"/>
  <c r="M66" i="8"/>
  <c r="L160" i="8"/>
  <c r="H63" i="8"/>
  <c r="G157" i="8"/>
  <c r="I63" i="8"/>
  <c r="H157" i="8"/>
  <c r="J63" i="8"/>
  <c r="I157" i="8"/>
  <c r="K63" i="8"/>
  <c r="J157" i="8"/>
  <c r="L63" i="8"/>
  <c r="K157" i="8"/>
  <c r="M63" i="8"/>
  <c r="L157" i="8"/>
  <c r="H75" i="8"/>
  <c r="I75" i="8"/>
  <c r="J75" i="8"/>
  <c r="K75" i="8"/>
  <c r="J169" i="8"/>
  <c r="L75" i="8"/>
  <c r="K169" i="8"/>
  <c r="M75" i="8"/>
  <c r="L169" i="8"/>
  <c r="H45" i="8"/>
  <c r="G139" i="8"/>
  <c r="I45" i="8"/>
  <c r="H139" i="8"/>
  <c r="J45" i="8"/>
  <c r="I139" i="8"/>
  <c r="K45" i="8"/>
  <c r="J139" i="8"/>
  <c r="L45" i="8"/>
  <c r="K139" i="8"/>
  <c r="M45" i="8"/>
  <c r="L139" i="8"/>
  <c r="H67" i="8"/>
  <c r="I67" i="8"/>
  <c r="J67" i="8"/>
  <c r="K67" i="8"/>
  <c r="J161" i="8"/>
  <c r="L67" i="8"/>
  <c r="K161" i="8"/>
  <c r="M67" i="8"/>
  <c r="L161" i="8"/>
  <c r="H62" i="8"/>
  <c r="I62" i="8"/>
  <c r="J62" i="8"/>
  <c r="K62" i="8"/>
  <c r="J156" i="8"/>
  <c r="L62" i="8"/>
  <c r="K156" i="8"/>
  <c r="M62" i="8"/>
  <c r="L156" i="8"/>
  <c r="H46" i="8"/>
  <c r="I46" i="8"/>
  <c r="J46" i="8"/>
  <c r="K46" i="8"/>
  <c r="J140" i="8"/>
  <c r="L46" i="8"/>
  <c r="K140" i="8"/>
  <c r="M46" i="8"/>
  <c r="L140" i="8"/>
  <c r="H72" i="8"/>
  <c r="I72" i="8"/>
  <c r="J72" i="8"/>
  <c r="K72" i="8"/>
  <c r="J166" i="8"/>
  <c r="L72" i="8"/>
  <c r="K166" i="8"/>
  <c r="M72" i="8"/>
  <c r="L166" i="8"/>
  <c r="H44" i="8"/>
  <c r="I44" i="8"/>
  <c r="J44" i="8"/>
  <c r="K44" i="8"/>
  <c r="J138" i="8"/>
  <c r="L44" i="8"/>
  <c r="K138" i="8"/>
  <c r="M44" i="8"/>
  <c r="L138" i="8"/>
  <c r="H54" i="8"/>
  <c r="G148" i="8"/>
  <c r="I54" i="8"/>
  <c r="H148" i="8"/>
  <c r="J54" i="8"/>
  <c r="I148" i="8"/>
  <c r="K54" i="8"/>
  <c r="J148" i="8"/>
  <c r="L54" i="8"/>
  <c r="K148" i="8"/>
  <c r="M54" i="8"/>
  <c r="L148" i="8"/>
  <c r="H71" i="8"/>
  <c r="G165" i="8"/>
  <c r="I71" i="8"/>
  <c r="H165" i="8"/>
  <c r="J71" i="8"/>
  <c r="I165" i="8"/>
  <c r="K71" i="8"/>
  <c r="J165" i="8"/>
  <c r="L71" i="8"/>
  <c r="K165" i="8"/>
  <c r="M71" i="8"/>
  <c r="L165" i="8"/>
  <c r="H74" i="8"/>
  <c r="G168" i="8"/>
  <c r="I74" i="8"/>
  <c r="H168" i="8"/>
  <c r="J74" i="8"/>
  <c r="I168" i="8"/>
  <c r="K74" i="8"/>
  <c r="J168" i="8"/>
  <c r="L74" i="8"/>
  <c r="K168" i="8"/>
  <c r="M74" i="8"/>
  <c r="L168" i="8"/>
  <c r="H70" i="8"/>
  <c r="G164" i="8"/>
  <c r="I70" i="8"/>
  <c r="H164" i="8"/>
  <c r="J70" i="8"/>
  <c r="I164" i="8"/>
  <c r="K70" i="8"/>
  <c r="J164" i="8"/>
  <c r="L70" i="8"/>
  <c r="K164" i="8"/>
  <c r="M70" i="8"/>
  <c r="L164" i="8"/>
  <c r="H68" i="8"/>
  <c r="I68" i="8"/>
  <c r="J68" i="8"/>
  <c r="K68" i="8"/>
  <c r="J162" i="8"/>
  <c r="L68" i="8"/>
  <c r="K162" i="8"/>
  <c r="M68" i="8"/>
  <c r="L162" i="8"/>
  <c r="H52" i="8"/>
  <c r="G146" i="8"/>
  <c r="I52" i="8"/>
  <c r="H146" i="8"/>
  <c r="J52" i="8"/>
  <c r="I146" i="8"/>
  <c r="K52" i="8"/>
  <c r="J146" i="8"/>
  <c r="L52" i="8"/>
  <c r="K146" i="8"/>
  <c r="M52" i="8"/>
  <c r="L146" i="8"/>
  <c r="H51" i="8"/>
  <c r="G145" i="8"/>
  <c r="I51" i="8"/>
  <c r="H145" i="8"/>
  <c r="J51" i="8"/>
  <c r="I145" i="8"/>
  <c r="K51" i="8"/>
  <c r="J145" i="8"/>
  <c r="L51" i="8"/>
  <c r="K145" i="8"/>
  <c r="M51" i="8"/>
  <c r="L145" i="8"/>
  <c r="H57" i="8"/>
  <c r="G151" i="8"/>
  <c r="I57" i="8"/>
  <c r="H151" i="8"/>
  <c r="J57" i="8"/>
  <c r="I151" i="8"/>
  <c r="K57" i="8"/>
  <c r="J151" i="8"/>
  <c r="L57" i="8"/>
  <c r="K151" i="8"/>
  <c r="M57" i="8"/>
  <c r="L151" i="8"/>
  <c r="H53" i="8"/>
  <c r="I53" i="8"/>
  <c r="J53" i="8"/>
  <c r="K53" i="8"/>
  <c r="J147" i="8"/>
  <c r="L53" i="8"/>
  <c r="K147" i="8"/>
  <c r="M53" i="8"/>
  <c r="L147" i="8"/>
  <c r="H56" i="8"/>
  <c r="G150" i="8"/>
  <c r="I56" i="8"/>
  <c r="H150" i="8"/>
  <c r="J56" i="8"/>
  <c r="I150" i="8"/>
  <c r="K56" i="8"/>
  <c r="J150" i="8"/>
  <c r="L56" i="8"/>
  <c r="K150" i="8"/>
  <c r="M56" i="8"/>
  <c r="L150" i="8"/>
  <c r="H55" i="8"/>
  <c r="G149" i="8"/>
  <c r="I55" i="8"/>
  <c r="H149" i="8"/>
  <c r="J55" i="8"/>
  <c r="I149" i="8"/>
  <c r="K55" i="8"/>
  <c r="J149" i="8"/>
  <c r="L55" i="8"/>
  <c r="K149" i="8"/>
  <c r="M55" i="8"/>
  <c r="L149" i="8"/>
  <c r="H58" i="8"/>
  <c r="G152" i="8"/>
  <c r="I58" i="8"/>
  <c r="H152" i="8"/>
  <c r="J58" i="8"/>
  <c r="I152" i="8"/>
  <c r="K58" i="8"/>
  <c r="J152" i="8"/>
  <c r="L58" i="8"/>
  <c r="K152" i="8"/>
  <c r="M58" i="8"/>
  <c r="L152" i="8"/>
  <c r="H59" i="8"/>
  <c r="I59" i="8"/>
  <c r="J59" i="8"/>
  <c r="K59" i="8"/>
  <c r="J153" i="8"/>
  <c r="L59" i="8"/>
  <c r="K153" i="8"/>
  <c r="M59" i="8"/>
  <c r="L153" i="8"/>
  <c r="H76" i="8"/>
  <c r="G170" i="8"/>
  <c r="I76" i="8"/>
  <c r="H170" i="8"/>
  <c r="J76" i="8"/>
  <c r="I170" i="8"/>
  <c r="K76" i="8"/>
  <c r="J170" i="8"/>
  <c r="L76" i="8"/>
  <c r="K170" i="8"/>
  <c r="M76" i="8"/>
  <c r="L170" i="8"/>
  <c r="H36" i="8"/>
  <c r="I36" i="8"/>
  <c r="J36" i="8"/>
  <c r="K36" i="8"/>
  <c r="J130" i="8"/>
  <c r="L36" i="8"/>
  <c r="K130" i="8"/>
  <c r="M36" i="8"/>
  <c r="L130" i="8"/>
  <c r="H27" i="8"/>
  <c r="I27" i="8"/>
  <c r="J27" i="8"/>
  <c r="K27" i="8"/>
  <c r="J121" i="8"/>
  <c r="L27" i="8"/>
  <c r="K121" i="8"/>
  <c r="M27" i="8"/>
  <c r="L121" i="8"/>
  <c r="H26" i="8"/>
  <c r="G120" i="8"/>
  <c r="I26" i="8"/>
  <c r="H120" i="8"/>
  <c r="J26" i="8"/>
  <c r="I120" i="8"/>
  <c r="J120" i="8"/>
  <c r="K120" i="8"/>
  <c r="L120" i="8"/>
  <c r="H79" i="8"/>
  <c r="G173" i="8"/>
  <c r="I79" i="8"/>
  <c r="H173" i="8"/>
  <c r="J79" i="8"/>
  <c r="I173" i="8"/>
  <c r="K79" i="8"/>
  <c r="J173" i="8"/>
  <c r="L79" i="8"/>
  <c r="K173" i="8"/>
  <c r="M79" i="8"/>
  <c r="L173" i="8"/>
  <c r="H80" i="8"/>
  <c r="G174" i="8"/>
  <c r="I80" i="8"/>
  <c r="H174" i="8"/>
  <c r="J80" i="8"/>
  <c r="I174" i="8"/>
  <c r="K80" i="8"/>
  <c r="J174" i="8"/>
  <c r="L80" i="8"/>
  <c r="K174" i="8"/>
  <c r="M80" i="8"/>
  <c r="L174" i="8"/>
  <c r="H81" i="8"/>
  <c r="G175" i="8"/>
  <c r="I81" i="8"/>
  <c r="H175" i="8"/>
  <c r="J81" i="8"/>
  <c r="I175" i="8"/>
  <c r="K81" i="8"/>
  <c r="J175" i="8"/>
  <c r="L81" i="8"/>
  <c r="K175" i="8"/>
  <c r="M81" i="8"/>
  <c r="L175" i="8"/>
  <c r="H82" i="8"/>
  <c r="G176" i="8"/>
  <c r="I82" i="8"/>
  <c r="H176" i="8"/>
  <c r="J82" i="8"/>
  <c r="I176" i="8"/>
  <c r="K82" i="8"/>
  <c r="J176" i="8"/>
  <c r="L82" i="8"/>
  <c r="K176" i="8"/>
  <c r="M82" i="8"/>
  <c r="L176" i="8"/>
  <c r="H83" i="8"/>
  <c r="G177" i="8"/>
  <c r="I83" i="8"/>
  <c r="H177" i="8"/>
  <c r="J83" i="8"/>
  <c r="I177" i="8"/>
  <c r="K83" i="8"/>
  <c r="J177" i="8"/>
  <c r="L83" i="8"/>
  <c r="K177" i="8"/>
  <c r="M83" i="8"/>
  <c r="L177" i="8"/>
  <c r="H84" i="8"/>
  <c r="G178" i="8"/>
  <c r="I84" i="8"/>
  <c r="H178" i="8"/>
  <c r="J84" i="8"/>
  <c r="I178" i="8"/>
  <c r="K84" i="8"/>
  <c r="J178" i="8"/>
  <c r="L84" i="8"/>
  <c r="K178" i="8"/>
  <c r="M84" i="8"/>
  <c r="L178" i="8"/>
  <c r="H85" i="8"/>
  <c r="G179" i="8"/>
  <c r="I85" i="8"/>
  <c r="H179" i="8"/>
  <c r="J85" i="8"/>
  <c r="I179" i="8"/>
  <c r="K85" i="8"/>
  <c r="J179" i="8"/>
  <c r="L85" i="8"/>
  <c r="K179" i="8"/>
  <c r="M85" i="8"/>
  <c r="L179" i="8"/>
  <c r="H86" i="8"/>
  <c r="G180" i="8"/>
  <c r="I86" i="8"/>
  <c r="H180" i="8"/>
  <c r="J86" i="8"/>
  <c r="I180" i="8"/>
  <c r="K86" i="8"/>
  <c r="J180" i="8"/>
  <c r="L86" i="8"/>
  <c r="K180" i="8"/>
  <c r="M86" i="8"/>
  <c r="L180" i="8"/>
  <c r="H87" i="8"/>
  <c r="G181" i="8"/>
  <c r="I87" i="8"/>
  <c r="H181" i="8"/>
  <c r="J87" i="8"/>
  <c r="I181" i="8"/>
  <c r="K87" i="8"/>
  <c r="J181" i="8"/>
  <c r="L87" i="8"/>
  <c r="K181" i="8"/>
  <c r="M87" i="8"/>
  <c r="L181" i="8"/>
  <c r="H88" i="8"/>
  <c r="G182" i="8"/>
  <c r="I88" i="8"/>
  <c r="H182" i="8"/>
  <c r="J88" i="8"/>
  <c r="I182" i="8"/>
  <c r="K88" i="8"/>
  <c r="J182" i="8"/>
  <c r="L88" i="8"/>
  <c r="K182" i="8"/>
  <c r="M88" i="8"/>
  <c r="L182" i="8"/>
  <c r="H89" i="8"/>
  <c r="G183" i="8"/>
  <c r="I89" i="8"/>
  <c r="H183" i="8"/>
  <c r="J89" i="8"/>
  <c r="I183" i="8"/>
  <c r="K89" i="8"/>
  <c r="J183" i="8"/>
  <c r="L89" i="8"/>
  <c r="K183" i="8"/>
  <c r="M89" i="8"/>
  <c r="L183" i="8"/>
  <c r="H90" i="8"/>
  <c r="G184" i="8"/>
  <c r="I90" i="8"/>
  <c r="H184" i="8"/>
  <c r="J90" i="8"/>
  <c r="I184" i="8"/>
  <c r="K90" i="8"/>
  <c r="J184" i="8"/>
  <c r="L90" i="8"/>
  <c r="K184" i="8"/>
  <c r="M90" i="8"/>
  <c r="L184" i="8"/>
  <c r="H91" i="8"/>
  <c r="G185" i="8"/>
  <c r="I91" i="8"/>
  <c r="H185" i="8"/>
  <c r="J91" i="8"/>
  <c r="I185" i="8"/>
  <c r="K91" i="8"/>
  <c r="J185" i="8"/>
  <c r="L91" i="8"/>
  <c r="K185" i="8"/>
  <c r="M91" i="8"/>
  <c r="L185" i="8"/>
  <c r="H92" i="8"/>
  <c r="G186" i="8"/>
  <c r="I92" i="8"/>
  <c r="H186" i="8"/>
  <c r="J92" i="8"/>
  <c r="I186" i="8"/>
  <c r="K92" i="8"/>
  <c r="J186" i="8"/>
  <c r="L92" i="8"/>
  <c r="K186" i="8"/>
  <c r="M92" i="8"/>
  <c r="L186" i="8"/>
  <c r="H93" i="8"/>
  <c r="G187" i="8"/>
  <c r="I93" i="8"/>
  <c r="H187" i="8"/>
  <c r="J93" i="8"/>
  <c r="I187" i="8"/>
  <c r="K93" i="8"/>
  <c r="J187" i="8"/>
  <c r="L93" i="8"/>
  <c r="K187" i="8"/>
  <c r="M93" i="8"/>
  <c r="L187" i="8"/>
  <c r="H94" i="8"/>
  <c r="G188" i="8"/>
  <c r="I94" i="8"/>
  <c r="H188" i="8"/>
  <c r="J94" i="8"/>
  <c r="I188" i="8"/>
  <c r="K94" i="8"/>
  <c r="J188" i="8"/>
  <c r="L94" i="8"/>
  <c r="K188" i="8"/>
  <c r="M94" i="8"/>
  <c r="L188" i="8"/>
  <c r="H95" i="8"/>
  <c r="I95" i="8"/>
  <c r="J95" i="8"/>
  <c r="K95" i="8"/>
  <c r="L95" i="8"/>
  <c r="M95" i="8"/>
  <c r="H96" i="8"/>
  <c r="I96" i="8"/>
  <c r="J96" i="8"/>
  <c r="K96" i="8"/>
  <c r="L96" i="8"/>
  <c r="M96" i="8"/>
  <c r="H97" i="8"/>
  <c r="I97" i="8"/>
  <c r="J97" i="8"/>
  <c r="K97" i="8"/>
  <c r="L97" i="8"/>
  <c r="M97" i="8"/>
  <c r="H98" i="8"/>
  <c r="I98" i="8"/>
  <c r="J98" i="8"/>
  <c r="K98" i="8"/>
  <c r="L98" i="8"/>
  <c r="M98" i="8"/>
  <c r="G23" i="8"/>
  <c r="F117" i="8"/>
  <c r="G24" i="8"/>
  <c r="F118" i="8"/>
  <c r="G30" i="8"/>
  <c r="F124" i="8"/>
  <c r="G40" i="8"/>
  <c r="F134" i="8"/>
  <c r="G20" i="8"/>
  <c r="F114" i="8"/>
  <c r="G18" i="8"/>
  <c r="F112" i="8"/>
  <c r="G19" i="8"/>
  <c r="F113" i="8"/>
  <c r="G78" i="8"/>
  <c r="F172" i="8"/>
  <c r="G50" i="8"/>
  <c r="F144" i="8"/>
  <c r="G49" i="8"/>
  <c r="F143" i="8"/>
  <c r="G47" i="8"/>
  <c r="F141" i="8"/>
  <c r="G21" i="8"/>
  <c r="F115" i="8"/>
  <c r="G48" i="8"/>
  <c r="F142" i="8"/>
  <c r="G29" i="8"/>
  <c r="F123" i="8"/>
  <c r="G25" i="8"/>
  <c r="F119" i="8"/>
  <c r="G28" i="8"/>
  <c r="F122" i="8"/>
  <c r="G60" i="8"/>
  <c r="F154" i="8"/>
  <c r="G35" i="8"/>
  <c r="F129" i="8"/>
  <c r="G65" i="8"/>
  <c r="F159" i="8"/>
  <c r="G41" i="8"/>
  <c r="F135" i="8"/>
  <c r="G42" i="8"/>
  <c r="F136" i="8"/>
  <c r="G43" i="8"/>
  <c r="F137" i="8"/>
  <c r="G37" i="8"/>
  <c r="F131" i="8"/>
  <c r="G38" i="8"/>
  <c r="F132" i="8"/>
  <c r="G39" i="8"/>
  <c r="F133" i="8"/>
  <c r="G32" i="8"/>
  <c r="F126" i="8"/>
  <c r="G33" i="8"/>
  <c r="F127" i="8"/>
  <c r="G34" i="8"/>
  <c r="F128" i="8"/>
  <c r="G31" i="8"/>
  <c r="F125" i="8"/>
  <c r="G17" i="8"/>
  <c r="F111" i="8"/>
  <c r="G11" i="8"/>
  <c r="F105" i="8"/>
  <c r="G12" i="8"/>
  <c r="F106" i="8"/>
  <c r="G15" i="8"/>
  <c r="F109" i="8"/>
  <c r="G13" i="8"/>
  <c r="F107" i="8"/>
  <c r="G16" i="8"/>
  <c r="F110" i="8"/>
  <c r="G77" i="8"/>
  <c r="F171" i="8"/>
  <c r="G66" i="8"/>
  <c r="F160" i="8"/>
  <c r="G63" i="8"/>
  <c r="F157" i="8"/>
  <c r="G75" i="8"/>
  <c r="F169" i="8"/>
  <c r="G45" i="8"/>
  <c r="F139" i="8"/>
  <c r="G67" i="8"/>
  <c r="F161" i="8"/>
  <c r="G62" i="8"/>
  <c r="F156" i="8"/>
  <c r="G46" i="8"/>
  <c r="F140" i="8"/>
  <c r="G72" i="8"/>
  <c r="F166" i="8"/>
  <c r="G44" i="8"/>
  <c r="F138" i="8"/>
  <c r="G54" i="8"/>
  <c r="F148" i="8"/>
  <c r="G71" i="8"/>
  <c r="F165" i="8"/>
  <c r="G74" i="8"/>
  <c r="F168" i="8"/>
  <c r="G70" i="8"/>
  <c r="F164" i="8"/>
  <c r="G68" i="8"/>
  <c r="F162" i="8"/>
  <c r="G52" i="8"/>
  <c r="F146" i="8"/>
  <c r="G51" i="8"/>
  <c r="F145" i="8"/>
  <c r="G57" i="8"/>
  <c r="F151" i="8"/>
  <c r="G53" i="8"/>
  <c r="F147" i="8"/>
  <c r="G56" i="8"/>
  <c r="F150" i="8"/>
  <c r="G55" i="8"/>
  <c r="F149" i="8"/>
  <c r="G58" i="8"/>
  <c r="F152" i="8"/>
  <c r="G59" i="8"/>
  <c r="F153" i="8"/>
  <c r="G76" i="8"/>
  <c r="F170" i="8"/>
  <c r="G36" i="8"/>
  <c r="F130" i="8"/>
  <c r="G27" i="8"/>
  <c r="F121" i="8"/>
  <c r="G26" i="8"/>
  <c r="F120" i="8"/>
  <c r="G79" i="8"/>
  <c r="F173" i="8"/>
  <c r="G80" i="8"/>
  <c r="F174" i="8"/>
  <c r="G81" i="8"/>
  <c r="F175" i="8"/>
  <c r="G82" i="8"/>
  <c r="F176" i="8"/>
  <c r="G83" i="8"/>
  <c r="F177" i="8"/>
  <c r="G84" i="8"/>
  <c r="F178" i="8"/>
  <c r="G85" i="8"/>
  <c r="F179" i="8"/>
  <c r="G86" i="8"/>
  <c r="F180" i="8"/>
  <c r="G87" i="8"/>
  <c r="F181" i="8"/>
  <c r="G88" i="8"/>
  <c r="F182" i="8"/>
  <c r="G89" i="8"/>
  <c r="F183" i="8"/>
  <c r="G90" i="8"/>
  <c r="F184" i="8"/>
  <c r="G91" i="8"/>
  <c r="F185" i="8"/>
  <c r="G92" i="8"/>
  <c r="F186" i="8"/>
  <c r="G93" i="8"/>
  <c r="F187" i="8"/>
  <c r="G94" i="8"/>
  <c r="F188" i="8"/>
  <c r="G95" i="8"/>
  <c r="G96" i="8"/>
  <c r="G97" i="8"/>
  <c r="G98" i="8"/>
  <c r="G22" i="8"/>
  <c r="F116" i="8"/>
  <c r="O36" i="8"/>
  <c r="N130" i="8"/>
  <c r="H130" i="8"/>
  <c r="O59" i="8"/>
  <c r="N153" i="8"/>
  <c r="H153" i="8"/>
  <c r="O53" i="8"/>
  <c r="N147" i="8"/>
  <c r="H147" i="8"/>
  <c r="O68" i="8"/>
  <c r="N162" i="8"/>
  <c r="H162" i="8"/>
  <c r="O72" i="8"/>
  <c r="N166" i="8"/>
  <c r="H166" i="8"/>
  <c r="O62" i="8"/>
  <c r="N156" i="8"/>
  <c r="H156" i="8"/>
  <c r="O77" i="8"/>
  <c r="N171" i="8"/>
  <c r="H171" i="8"/>
  <c r="O11" i="8"/>
  <c r="N105" i="8"/>
  <c r="H105" i="8"/>
  <c r="O14" i="8"/>
  <c r="N108" i="8"/>
  <c r="H108" i="8"/>
  <c r="O34" i="8"/>
  <c r="N128" i="8"/>
  <c r="H128" i="8"/>
  <c r="O32" i="8"/>
  <c r="N126" i="8"/>
  <c r="H126" i="8"/>
  <c r="O38" i="8"/>
  <c r="N132" i="8"/>
  <c r="H132" i="8"/>
  <c r="O35" i="8"/>
  <c r="N129" i="8"/>
  <c r="H129" i="8"/>
  <c r="O28" i="8"/>
  <c r="N122" i="8"/>
  <c r="H122" i="8"/>
  <c r="O49" i="8"/>
  <c r="N143" i="8"/>
  <c r="H143" i="8"/>
  <c r="O40" i="8"/>
  <c r="N134" i="8"/>
  <c r="H134" i="8"/>
  <c r="P27" i="8"/>
  <c r="O121" i="8"/>
  <c r="I121" i="8"/>
  <c r="N36" i="8"/>
  <c r="M130" i="8"/>
  <c r="G130" i="8"/>
  <c r="N59" i="8"/>
  <c r="M153" i="8"/>
  <c r="G153" i="8"/>
  <c r="N53" i="8"/>
  <c r="M147" i="8"/>
  <c r="G147" i="8"/>
  <c r="N68" i="8"/>
  <c r="M162" i="8"/>
  <c r="G162" i="8"/>
  <c r="P44" i="8"/>
  <c r="O138" i="8"/>
  <c r="I138" i="8"/>
  <c r="N72" i="8"/>
  <c r="M166" i="8"/>
  <c r="G166" i="8"/>
  <c r="P46" i="8"/>
  <c r="O140" i="8"/>
  <c r="I140" i="8"/>
  <c r="N62" i="8"/>
  <c r="M156" i="8"/>
  <c r="G156" i="8"/>
  <c r="P67" i="8"/>
  <c r="O161" i="8"/>
  <c r="I161" i="8"/>
  <c r="P75" i="8"/>
  <c r="O169" i="8"/>
  <c r="I169" i="8"/>
  <c r="P66" i="8"/>
  <c r="O160" i="8"/>
  <c r="I160" i="8"/>
  <c r="N77" i="8"/>
  <c r="M171" i="8"/>
  <c r="G171" i="8"/>
  <c r="P16" i="8"/>
  <c r="O110" i="8"/>
  <c r="I110" i="8"/>
  <c r="N11" i="8"/>
  <c r="M105" i="8"/>
  <c r="G105" i="8"/>
  <c r="P17" i="8"/>
  <c r="O111" i="8"/>
  <c r="I111" i="8"/>
  <c r="N14" i="8"/>
  <c r="M108" i="8"/>
  <c r="G108" i="8"/>
  <c r="N34" i="8"/>
  <c r="M128" i="8"/>
  <c r="G128" i="8"/>
  <c r="P33" i="8"/>
  <c r="O127" i="8"/>
  <c r="I127" i="8"/>
  <c r="N32" i="8"/>
  <c r="M126" i="8"/>
  <c r="G126" i="8"/>
  <c r="P39" i="8"/>
  <c r="O133" i="8"/>
  <c r="I133" i="8"/>
  <c r="N38" i="8"/>
  <c r="M132" i="8"/>
  <c r="G132" i="8"/>
  <c r="P37" i="8"/>
  <c r="O131" i="8"/>
  <c r="I131" i="8"/>
  <c r="P65" i="8"/>
  <c r="O159" i="8"/>
  <c r="I159" i="8"/>
  <c r="N35" i="8"/>
  <c r="M129" i="8"/>
  <c r="G129" i="8"/>
  <c r="N28" i="8"/>
  <c r="M122" i="8"/>
  <c r="G122" i="8"/>
  <c r="N49" i="8"/>
  <c r="M143" i="8"/>
  <c r="G143" i="8"/>
  <c r="P50" i="8"/>
  <c r="O144" i="8"/>
  <c r="I144" i="8"/>
  <c r="N40" i="8"/>
  <c r="M134" i="8"/>
  <c r="G134" i="8"/>
  <c r="O27" i="8"/>
  <c r="N121" i="8"/>
  <c r="H121" i="8"/>
  <c r="O44" i="8"/>
  <c r="N138" i="8"/>
  <c r="H138" i="8"/>
  <c r="O46" i="8"/>
  <c r="N140" i="8"/>
  <c r="H140" i="8"/>
  <c r="O67" i="8"/>
  <c r="N161" i="8"/>
  <c r="H161" i="8"/>
  <c r="O75" i="8"/>
  <c r="N169" i="8"/>
  <c r="H169" i="8"/>
  <c r="O66" i="8"/>
  <c r="N160" i="8"/>
  <c r="H160" i="8"/>
  <c r="O16" i="8"/>
  <c r="N110" i="8"/>
  <c r="H110" i="8"/>
  <c r="O17" i="8"/>
  <c r="N111" i="8"/>
  <c r="H111" i="8"/>
  <c r="O33" i="8"/>
  <c r="N127" i="8"/>
  <c r="H127" i="8"/>
  <c r="O39" i="8"/>
  <c r="N133" i="8"/>
  <c r="H133" i="8"/>
  <c r="O37" i="8"/>
  <c r="N131" i="8"/>
  <c r="H131" i="8"/>
  <c r="O65" i="8"/>
  <c r="N159" i="8"/>
  <c r="H159" i="8"/>
  <c r="O50" i="8"/>
  <c r="N144" i="8"/>
  <c r="H144" i="8"/>
  <c r="N27" i="8"/>
  <c r="M121" i="8"/>
  <c r="G121" i="8"/>
  <c r="P36" i="8"/>
  <c r="O130" i="8"/>
  <c r="I130" i="8"/>
  <c r="P59" i="8"/>
  <c r="O153" i="8"/>
  <c r="I153" i="8"/>
  <c r="P53" i="8"/>
  <c r="O147" i="8"/>
  <c r="I147" i="8"/>
  <c r="P68" i="8"/>
  <c r="O162" i="8"/>
  <c r="I162" i="8"/>
  <c r="N44" i="8"/>
  <c r="M138" i="8"/>
  <c r="G138" i="8"/>
  <c r="P72" i="8"/>
  <c r="O166" i="8"/>
  <c r="I166" i="8"/>
  <c r="N46" i="8"/>
  <c r="M140" i="8"/>
  <c r="G140" i="8"/>
  <c r="P62" i="8"/>
  <c r="O156" i="8"/>
  <c r="I156" i="8"/>
  <c r="N67" i="8"/>
  <c r="M161" i="8"/>
  <c r="G161" i="8"/>
  <c r="N75" i="8"/>
  <c r="M169" i="8"/>
  <c r="G169" i="8"/>
  <c r="N66" i="8"/>
  <c r="M160" i="8"/>
  <c r="G160" i="8"/>
  <c r="P77" i="8"/>
  <c r="O171" i="8"/>
  <c r="I171" i="8"/>
  <c r="N16" i="8"/>
  <c r="M110" i="8"/>
  <c r="G110" i="8"/>
  <c r="P11" i="8"/>
  <c r="O105" i="8"/>
  <c r="I105" i="8"/>
  <c r="N17" i="8"/>
  <c r="M111" i="8"/>
  <c r="G111" i="8"/>
  <c r="P14" i="8"/>
  <c r="O108" i="8"/>
  <c r="I108" i="8"/>
  <c r="P34" i="8"/>
  <c r="O128" i="8"/>
  <c r="I128" i="8"/>
  <c r="N33" i="8"/>
  <c r="M127" i="8"/>
  <c r="G127" i="8"/>
  <c r="P32" i="8"/>
  <c r="O126" i="8"/>
  <c r="I126" i="8"/>
  <c r="N39" i="8"/>
  <c r="M133" i="8"/>
  <c r="G133" i="8"/>
  <c r="P38" i="8"/>
  <c r="O132" i="8"/>
  <c r="I132" i="8"/>
  <c r="N37" i="8"/>
  <c r="M131" i="8"/>
  <c r="G131" i="8"/>
  <c r="N65" i="8"/>
  <c r="M159" i="8"/>
  <c r="G159" i="8"/>
  <c r="P35" i="8"/>
  <c r="O129" i="8"/>
  <c r="I129" i="8"/>
  <c r="P28" i="8"/>
  <c r="O122" i="8"/>
  <c r="I122" i="8"/>
  <c r="P49" i="8"/>
  <c r="O143" i="8"/>
  <c r="I143" i="8"/>
  <c r="N50" i="8"/>
  <c r="M144" i="8"/>
  <c r="G144" i="8"/>
  <c r="P40" i="8"/>
  <c r="O134" i="8"/>
  <c r="I134" i="8"/>
  <c r="M120" i="8"/>
  <c r="N120" i="8"/>
  <c r="O120" i="8"/>
  <c r="N55" i="8"/>
  <c r="M149" i="8"/>
  <c r="P55" i="8"/>
  <c r="O149" i="8"/>
  <c r="O55" i="8"/>
  <c r="N149" i="8"/>
  <c r="O51" i="8"/>
  <c r="N145" i="8"/>
  <c r="P51" i="8"/>
  <c r="O145" i="8"/>
  <c r="N51" i="8"/>
  <c r="M145" i="8"/>
  <c r="O74" i="8"/>
  <c r="N168" i="8"/>
  <c r="N74" i="8"/>
  <c r="M168" i="8"/>
  <c r="P74" i="8"/>
  <c r="O168" i="8"/>
  <c r="P54" i="8"/>
  <c r="O148" i="8"/>
  <c r="N54" i="8"/>
  <c r="M148" i="8"/>
  <c r="O54" i="8"/>
  <c r="N148" i="8"/>
  <c r="P45" i="8"/>
  <c r="O139" i="8"/>
  <c r="O45" i="8"/>
  <c r="N139" i="8"/>
  <c r="N45" i="8"/>
  <c r="M139" i="8"/>
  <c r="N63" i="8"/>
  <c r="M157" i="8"/>
  <c r="O63" i="8"/>
  <c r="N157" i="8"/>
  <c r="P63" i="8"/>
  <c r="O157" i="8"/>
  <c r="P13" i="8"/>
  <c r="O107" i="8"/>
  <c r="O13" i="8"/>
  <c r="N107" i="8"/>
  <c r="N13" i="8"/>
  <c r="M107" i="8"/>
  <c r="O12" i="8"/>
  <c r="N106" i="8"/>
  <c r="N12" i="8"/>
  <c r="M106" i="8"/>
  <c r="P12" i="8"/>
  <c r="O106" i="8"/>
  <c r="O43" i="8"/>
  <c r="N137" i="8"/>
  <c r="N43" i="8"/>
  <c r="M137" i="8"/>
  <c r="P43" i="8"/>
  <c r="O137" i="8"/>
  <c r="P41" i="8"/>
  <c r="O135" i="8"/>
  <c r="N41" i="8"/>
  <c r="M135" i="8"/>
  <c r="O41" i="8"/>
  <c r="N135" i="8"/>
  <c r="O29" i="8"/>
  <c r="N123" i="8"/>
  <c r="P29" i="8"/>
  <c r="O123" i="8"/>
  <c r="N29" i="8"/>
  <c r="M123" i="8"/>
  <c r="P21" i="8"/>
  <c r="O115" i="8"/>
  <c r="O21" i="8"/>
  <c r="N115" i="8"/>
  <c r="N21" i="8"/>
  <c r="M115" i="8"/>
  <c r="N78" i="8"/>
  <c r="M172" i="8"/>
  <c r="P78" i="8"/>
  <c r="O172" i="8"/>
  <c r="O78" i="8"/>
  <c r="N172" i="8"/>
  <c r="N18" i="8"/>
  <c r="M112" i="8"/>
  <c r="O18" i="8"/>
  <c r="N112" i="8"/>
  <c r="P18" i="8"/>
  <c r="O112" i="8"/>
  <c r="P24" i="8"/>
  <c r="O118" i="8"/>
  <c r="O24" i="8"/>
  <c r="N118" i="8"/>
  <c r="N24" i="8"/>
  <c r="M118" i="8"/>
  <c r="N22" i="8"/>
  <c r="M116" i="8"/>
  <c r="O22" i="8"/>
  <c r="N116" i="8"/>
  <c r="P22" i="8"/>
  <c r="O116" i="8"/>
  <c r="N79" i="8"/>
  <c r="M173" i="8"/>
  <c r="O79" i="8"/>
  <c r="N173" i="8"/>
  <c r="P79" i="8"/>
  <c r="O173" i="8"/>
  <c r="P76" i="8"/>
  <c r="O170" i="8"/>
  <c r="O76" i="8"/>
  <c r="N170" i="8"/>
  <c r="N76" i="8"/>
  <c r="M170" i="8"/>
  <c r="P58" i="8"/>
  <c r="O152" i="8"/>
  <c r="N58" i="8"/>
  <c r="M152" i="8"/>
  <c r="O58" i="8"/>
  <c r="N152" i="8"/>
  <c r="O56" i="8"/>
  <c r="N150" i="8"/>
  <c r="P56" i="8"/>
  <c r="O150" i="8"/>
  <c r="N56" i="8"/>
  <c r="M150" i="8"/>
  <c r="P57" i="8"/>
  <c r="O151" i="8"/>
  <c r="O57" i="8"/>
  <c r="N151" i="8"/>
  <c r="N57" i="8"/>
  <c r="M151" i="8"/>
  <c r="P52" i="8"/>
  <c r="O146" i="8"/>
  <c r="O52" i="8"/>
  <c r="N146" i="8"/>
  <c r="N52" i="8"/>
  <c r="M146" i="8"/>
  <c r="P70" i="8"/>
  <c r="O164" i="8"/>
  <c r="O70" i="8"/>
  <c r="N164" i="8"/>
  <c r="N70" i="8"/>
  <c r="M164" i="8"/>
  <c r="N71" i="8"/>
  <c r="M165" i="8"/>
  <c r="P71" i="8"/>
  <c r="O165" i="8"/>
  <c r="O71" i="8"/>
  <c r="N165" i="8"/>
  <c r="P15" i="8"/>
  <c r="O109" i="8"/>
  <c r="O15" i="8"/>
  <c r="N109" i="8"/>
  <c r="N15" i="8"/>
  <c r="M109" i="8"/>
  <c r="N10" i="8"/>
  <c r="M104" i="8"/>
  <c r="O10" i="8"/>
  <c r="N104" i="8"/>
  <c r="P10" i="8"/>
  <c r="O104" i="8"/>
  <c r="N42" i="8"/>
  <c r="M136" i="8"/>
  <c r="O42" i="8"/>
  <c r="N136" i="8"/>
  <c r="P42" i="8"/>
  <c r="O136" i="8"/>
  <c r="O60" i="8"/>
  <c r="N154" i="8"/>
  <c r="N60" i="8"/>
  <c r="M154" i="8"/>
  <c r="P60" i="8"/>
  <c r="O154" i="8"/>
  <c r="P25" i="8"/>
  <c r="O119" i="8"/>
  <c r="O25" i="8"/>
  <c r="N119" i="8"/>
  <c r="N25" i="8"/>
  <c r="M119" i="8"/>
  <c r="N48" i="8"/>
  <c r="M142" i="8"/>
  <c r="O48" i="8"/>
  <c r="N142" i="8"/>
  <c r="P48" i="8"/>
  <c r="O142" i="8"/>
  <c r="P47" i="8"/>
  <c r="O141" i="8"/>
  <c r="N47" i="8"/>
  <c r="M141" i="8"/>
  <c r="O47" i="8"/>
  <c r="N141" i="8"/>
  <c r="O19" i="8"/>
  <c r="N113" i="8"/>
  <c r="N19" i="8"/>
  <c r="M113" i="8"/>
  <c r="P19" i="8"/>
  <c r="O113" i="8"/>
  <c r="P20" i="8"/>
  <c r="O114" i="8"/>
  <c r="O20" i="8"/>
  <c r="N114" i="8"/>
  <c r="N20" i="8"/>
  <c r="M114" i="8"/>
  <c r="P30" i="8"/>
  <c r="O124" i="8"/>
  <c r="O30" i="8"/>
  <c r="N124" i="8"/>
  <c r="N30" i="8"/>
  <c r="M124" i="8"/>
  <c r="O23" i="8"/>
  <c r="N117" i="8"/>
  <c r="P23" i="8"/>
  <c r="O117" i="8"/>
  <c r="N23" i="8"/>
  <c r="M117" i="8"/>
  <c r="G7" i="8"/>
  <c r="N83" i="8"/>
  <c r="M177" i="8"/>
  <c r="N87" i="8"/>
  <c r="M181" i="8"/>
  <c r="N91" i="8"/>
  <c r="M185" i="8"/>
  <c r="N95" i="8"/>
  <c r="N80" i="8"/>
  <c r="M174" i="8"/>
  <c r="N84" i="8"/>
  <c r="M178" i="8"/>
  <c r="N88" i="8"/>
  <c r="M182" i="8"/>
  <c r="N92" i="8"/>
  <c r="M186" i="8"/>
  <c r="N96" i="8"/>
  <c r="N81" i="8"/>
  <c r="M175" i="8"/>
  <c r="N85" i="8"/>
  <c r="M179" i="8"/>
  <c r="N89" i="8"/>
  <c r="M183" i="8"/>
  <c r="N93" i="8"/>
  <c r="M187" i="8"/>
  <c r="N97" i="8"/>
  <c r="N82" i="8"/>
  <c r="M176" i="8"/>
  <c r="N86" i="8"/>
  <c r="M180" i="8"/>
  <c r="N90" i="8"/>
  <c r="M184" i="8"/>
  <c r="N94" i="8"/>
  <c r="M188" i="8"/>
  <c r="N98" i="8"/>
  <c r="O82" i="8"/>
  <c r="N176" i="8"/>
  <c r="O86" i="8"/>
  <c r="N180" i="8"/>
  <c r="O90" i="8"/>
  <c r="N184" i="8"/>
  <c r="O94" i="8"/>
  <c r="N188" i="8"/>
  <c r="O98" i="8"/>
  <c r="O83" i="8"/>
  <c r="N177" i="8"/>
  <c r="O87" i="8"/>
  <c r="N181" i="8"/>
  <c r="O91" i="8"/>
  <c r="N185" i="8"/>
  <c r="O95" i="8"/>
  <c r="O80" i="8"/>
  <c r="N174" i="8"/>
  <c r="O84" i="8"/>
  <c r="N178" i="8"/>
  <c r="O88" i="8"/>
  <c r="N182" i="8"/>
  <c r="O92" i="8"/>
  <c r="N186" i="8"/>
  <c r="O96" i="8"/>
  <c r="O81" i="8"/>
  <c r="N175" i="8"/>
  <c r="O85" i="8"/>
  <c r="N179" i="8"/>
  <c r="O89" i="8"/>
  <c r="N183" i="8"/>
  <c r="O93" i="8"/>
  <c r="N187" i="8"/>
  <c r="O97" i="8"/>
  <c r="P81" i="8"/>
  <c r="O175" i="8"/>
  <c r="P85" i="8"/>
  <c r="O179" i="8"/>
  <c r="P89" i="8"/>
  <c r="O183" i="8"/>
  <c r="P93" i="8"/>
  <c r="O187" i="8"/>
  <c r="P97" i="8"/>
  <c r="P82" i="8"/>
  <c r="O176" i="8"/>
  <c r="P86" i="8"/>
  <c r="O180" i="8"/>
  <c r="P90" i="8"/>
  <c r="O184" i="8"/>
  <c r="P94" i="8"/>
  <c r="O188" i="8"/>
  <c r="P98" i="8"/>
  <c r="P83" i="8"/>
  <c r="O177" i="8"/>
  <c r="P87" i="8"/>
  <c r="O181" i="8"/>
  <c r="P91" i="8"/>
  <c r="O185" i="8"/>
  <c r="P95" i="8"/>
  <c r="P80" i="8"/>
  <c r="O174" i="8"/>
  <c r="P84" i="8"/>
  <c r="O178" i="8"/>
  <c r="P88" i="8"/>
  <c r="O182" i="8"/>
  <c r="P92" i="8"/>
  <c r="O186" i="8"/>
  <c r="P96" i="8"/>
  <c r="D23" i="4"/>
  <c r="D24" i="4"/>
  <c r="D25" i="4"/>
  <c r="D26" i="4"/>
  <c r="D27" i="4"/>
  <c r="D28" i="4"/>
  <c r="D29" i="4"/>
  <c r="D30" i="4"/>
  <c r="D31" i="4"/>
  <c r="D32" i="4"/>
  <c r="D33" i="4"/>
  <c r="D34" i="4"/>
  <c r="D35" i="4"/>
  <c r="D36" i="4"/>
  <c r="D37" i="4"/>
  <c r="D38" i="4"/>
  <c r="D39" i="4"/>
  <c r="D40" i="4"/>
  <c r="D41" i="4"/>
  <c r="D42" i="4"/>
  <c r="D43" i="4"/>
  <c r="D44" i="4"/>
  <c r="D45" i="4"/>
  <c r="D46" i="4"/>
  <c r="D22" i="4"/>
  <c r="F94" i="8"/>
  <c r="F93" i="8"/>
  <c r="F92" i="8"/>
  <c r="F91" i="8"/>
  <c r="F90" i="8"/>
  <c r="F89" i="8"/>
  <c r="K102" i="7"/>
  <c r="J102" i="7"/>
  <c r="I102" i="7"/>
  <c r="H102" i="7"/>
  <c r="G102" i="7"/>
  <c r="K101" i="7"/>
  <c r="J101" i="7"/>
  <c r="I101" i="7"/>
  <c r="H101" i="7"/>
  <c r="G101" i="7"/>
  <c r="K100" i="7"/>
  <c r="J100" i="7"/>
  <c r="I100" i="7"/>
  <c r="H100" i="7"/>
  <c r="G100" i="7"/>
  <c r="K99" i="7"/>
  <c r="J99" i="7"/>
  <c r="I99" i="7"/>
  <c r="H99" i="7"/>
  <c r="G99" i="7"/>
  <c r="K98" i="7"/>
  <c r="J98" i="7"/>
  <c r="I98" i="7"/>
  <c r="H98" i="7"/>
  <c r="G98" i="7"/>
  <c r="K97" i="7"/>
  <c r="J97" i="7"/>
  <c r="I97" i="7"/>
  <c r="H97" i="7"/>
  <c r="G97" i="7"/>
  <c r="K96" i="7"/>
  <c r="J96" i="7"/>
  <c r="I96" i="7"/>
  <c r="H96" i="7"/>
  <c r="G96" i="7"/>
  <c r="K95" i="7"/>
  <c r="J95" i="7"/>
  <c r="I95" i="7"/>
  <c r="H95" i="7"/>
  <c r="G95" i="7"/>
  <c r="K94" i="7"/>
  <c r="J94" i="7"/>
  <c r="I94" i="7"/>
  <c r="H94" i="7"/>
  <c r="G94" i="7"/>
  <c r="K93" i="7"/>
  <c r="J93" i="7"/>
  <c r="I93" i="7"/>
  <c r="H93" i="7"/>
  <c r="G93" i="7"/>
  <c r="K92" i="7"/>
  <c r="J92" i="7"/>
  <c r="I92" i="7"/>
  <c r="H92" i="7"/>
  <c r="G92" i="7"/>
  <c r="K91" i="7"/>
  <c r="J91" i="7"/>
  <c r="I91" i="7"/>
  <c r="H91" i="7"/>
  <c r="G91" i="7"/>
  <c r="K90" i="7"/>
  <c r="J90" i="7"/>
  <c r="I90" i="7"/>
  <c r="H90" i="7"/>
  <c r="G90" i="7"/>
  <c r="K89" i="7"/>
  <c r="J89" i="7"/>
  <c r="I89" i="7"/>
  <c r="H89" i="7"/>
  <c r="G89" i="7"/>
  <c r="K88" i="7"/>
  <c r="J88" i="7"/>
  <c r="I88" i="7"/>
  <c r="H88" i="7"/>
  <c r="G88" i="7"/>
  <c r="F98" i="8"/>
  <c r="F97" i="8"/>
  <c r="F96" i="8"/>
  <c r="F95" i="8"/>
  <c r="F88" i="8"/>
  <c r="F87" i="8"/>
  <c r="F86" i="8"/>
  <c r="F85" i="8"/>
  <c r="F84" i="8"/>
  <c r="F83" i="8"/>
  <c r="F82" i="8"/>
  <c r="F81" i="8"/>
  <c r="F80" i="8"/>
  <c r="J7" i="8"/>
  <c r="H7" i="8"/>
  <c r="L7" i="8"/>
  <c r="I7" i="8"/>
  <c r="M7" i="8"/>
  <c r="K7" i="8"/>
  <c r="L16" i="11"/>
  <c r="K16" i="11"/>
  <c r="J16" i="11"/>
  <c r="I16" i="11"/>
  <c r="H16" i="11"/>
  <c r="G16" i="11"/>
  <c r="F16" i="11"/>
  <c r="E16" i="11"/>
  <c r="D16" i="11"/>
  <c r="C16" i="11"/>
  <c r="F15" i="6"/>
  <c r="E15" i="6"/>
  <c r="N30" i="10"/>
  <c r="M30" i="10"/>
  <c r="L39" i="10"/>
  <c r="K39" i="10"/>
  <c r="J30" i="10"/>
  <c r="I86" i="6"/>
  <c r="H14" i="10"/>
  <c r="G39" i="10"/>
  <c r="F30" i="10"/>
  <c r="D201" i="8"/>
  <c r="H39" i="10"/>
  <c r="G192" i="8"/>
  <c r="K15" i="6"/>
  <c r="I14" i="10"/>
  <c r="J50" i="6"/>
  <c r="G15" i="6"/>
  <c r="K23" i="10"/>
  <c r="F17" i="11"/>
  <c r="F23" i="10"/>
  <c r="G30" i="10"/>
  <c r="H9" i="8"/>
  <c r="I103" i="8"/>
  <c r="D192" i="8"/>
  <c r="H192" i="8"/>
  <c r="F201" i="8"/>
  <c r="G50" i="6"/>
  <c r="K50" i="6"/>
  <c r="H86" i="6"/>
  <c r="J15" i="6"/>
  <c r="E17" i="11"/>
  <c r="L103" i="8"/>
  <c r="I201" i="8"/>
  <c r="G86" i="6"/>
  <c r="I17" i="11"/>
  <c r="G23" i="10"/>
  <c r="H30" i="10"/>
  <c r="J103" i="8"/>
  <c r="E192" i="8"/>
  <c r="I192" i="8"/>
  <c r="G201" i="8"/>
  <c r="H50" i="6"/>
  <c r="L50" i="6"/>
  <c r="I15" i="6"/>
  <c r="H103" i="8"/>
  <c r="E201" i="8"/>
  <c r="K86" i="6"/>
  <c r="H7" i="10"/>
  <c r="J23" i="10"/>
  <c r="K30" i="10"/>
  <c r="G103" i="8"/>
  <c r="K103" i="8"/>
  <c r="F192" i="8"/>
  <c r="H201" i="8"/>
  <c r="I50" i="6"/>
  <c r="F86" i="6"/>
  <c r="J86" i="6"/>
  <c r="L15" i="6"/>
  <c r="H15" i="6"/>
  <c r="K201" i="8"/>
  <c r="M50" i="6"/>
  <c r="M15" i="6"/>
  <c r="M103" i="8"/>
  <c r="L201" i="8"/>
  <c r="N50" i="6"/>
  <c r="L86" i="6"/>
  <c r="N103" i="8"/>
  <c r="J192" i="8"/>
  <c r="O50" i="6"/>
  <c r="M86" i="6"/>
  <c r="O15" i="6"/>
  <c r="L192" i="8"/>
  <c r="O103" i="8"/>
  <c r="K192" i="8"/>
  <c r="J201" i="8"/>
  <c r="N86" i="6"/>
  <c r="N15" i="6"/>
  <c r="E86" i="6"/>
  <c r="D86" i="6"/>
  <c r="C201" i="8"/>
  <c r="G9" i="8"/>
  <c r="F50" i="6"/>
  <c r="E50" i="6"/>
  <c r="C192" i="8"/>
  <c r="E14" i="10"/>
  <c r="F103" i="8"/>
  <c r="E23" i="10"/>
  <c r="E39" i="10"/>
  <c r="E30" i="10"/>
  <c r="C17" i="11"/>
  <c r="E7" i="10"/>
  <c r="I23" i="10"/>
  <c r="I7" i="10"/>
  <c r="I30" i="10"/>
  <c r="G17" i="11"/>
  <c r="I39" i="10"/>
  <c r="F14" i="10"/>
  <c r="F7" i="10"/>
  <c r="J7" i="10"/>
  <c r="G14" i="10"/>
  <c r="K14" i="10"/>
  <c r="H23" i="10"/>
  <c r="F39" i="10"/>
  <c r="J39" i="10"/>
  <c r="J14" i="10"/>
  <c r="D17" i="11"/>
  <c r="H17" i="11"/>
  <c r="G7" i="10"/>
  <c r="K7" i="10"/>
  <c r="M7" i="10"/>
  <c r="M39" i="10"/>
  <c r="J17" i="11"/>
  <c r="N7" i="10"/>
  <c r="L14" i="10"/>
  <c r="N23" i="10"/>
  <c r="L30" i="10"/>
  <c r="N39" i="10"/>
  <c r="M23" i="10"/>
  <c r="K17" i="11"/>
  <c r="M14" i="10"/>
  <c r="L17" i="11"/>
  <c r="L7" i="10"/>
  <c r="N14" i="10"/>
  <c r="L23" i="10"/>
  <c r="K87" i="7"/>
  <c r="J87" i="7"/>
  <c r="I87" i="7"/>
  <c r="H87" i="7"/>
  <c r="G87" i="7"/>
  <c r="K86" i="7"/>
  <c r="J86" i="7"/>
  <c r="I86" i="7"/>
  <c r="H86" i="7"/>
  <c r="G86" i="7"/>
  <c r="K85" i="7"/>
  <c r="J85" i="7"/>
  <c r="I85" i="7"/>
  <c r="H85" i="7"/>
  <c r="G85" i="7"/>
  <c r="K84" i="7"/>
  <c r="J84" i="7"/>
  <c r="I84" i="7"/>
  <c r="H84" i="7"/>
  <c r="G84" i="7"/>
  <c r="K83" i="7"/>
  <c r="J83" i="7"/>
  <c r="I83" i="7"/>
  <c r="H83" i="7"/>
  <c r="G83" i="7"/>
  <c r="K82" i="7"/>
  <c r="J82" i="7"/>
  <c r="I82" i="7"/>
  <c r="H82" i="7"/>
  <c r="G82" i="7"/>
  <c r="K81" i="7"/>
  <c r="J81" i="7"/>
  <c r="I81" i="7"/>
  <c r="H81" i="7"/>
  <c r="G81" i="7"/>
  <c r="K80" i="7"/>
  <c r="J80" i="7"/>
  <c r="I80" i="7"/>
  <c r="H80" i="7"/>
  <c r="G80" i="7"/>
  <c r="K79" i="7"/>
  <c r="J79" i="7"/>
  <c r="I79" i="7"/>
  <c r="H79" i="7"/>
  <c r="G79" i="7"/>
  <c r="K78" i="7"/>
  <c r="J78" i="7"/>
  <c r="I78" i="7"/>
  <c r="H78" i="7"/>
  <c r="G78" i="7"/>
  <c r="K77" i="7"/>
  <c r="J77" i="7"/>
  <c r="I77" i="7"/>
  <c r="H77" i="7"/>
  <c r="G77" i="7"/>
  <c r="K76" i="7"/>
  <c r="J76" i="7"/>
  <c r="I76" i="7"/>
  <c r="H76" i="7"/>
  <c r="G76" i="7"/>
  <c r="K75" i="7"/>
  <c r="J75" i="7"/>
  <c r="I75" i="7"/>
  <c r="H75" i="7"/>
  <c r="G75" i="7"/>
  <c r="K74" i="7"/>
  <c r="J74" i="7"/>
  <c r="I74" i="7"/>
  <c r="H74" i="7"/>
  <c r="G74" i="7"/>
  <c r="K73" i="7"/>
  <c r="J73" i="7"/>
  <c r="I73" i="7"/>
  <c r="H73" i="7"/>
  <c r="G73" i="7"/>
  <c r="K72" i="7"/>
  <c r="J72" i="7"/>
  <c r="I72" i="7"/>
  <c r="H72" i="7"/>
  <c r="G72" i="7"/>
  <c r="K71" i="7"/>
  <c r="J71" i="7"/>
  <c r="I71" i="7"/>
  <c r="H71" i="7"/>
  <c r="G71" i="7"/>
  <c r="K70" i="7"/>
  <c r="J70" i="7"/>
  <c r="I70" i="7"/>
  <c r="H70" i="7"/>
  <c r="G70" i="7"/>
  <c r="K69" i="7"/>
  <c r="J69" i="7"/>
  <c r="I69" i="7"/>
  <c r="H69" i="7"/>
  <c r="G69" i="7"/>
  <c r="K68" i="7"/>
  <c r="J68" i="7"/>
  <c r="I68" i="7"/>
  <c r="H68" i="7"/>
  <c r="G68" i="7"/>
  <c r="K67" i="7"/>
  <c r="J67" i="7"/>
  <c r="I67" i="7"/>
  <c r="H67" i="7"/>
  <c r="G67" i="7"/>
  <c r="K66" i="7"/>
  <c r="J66" i="7"/>
  <c r="I66" i="7"/>
  <c r="H66" i="7"/>
  <c r="G66" i="7"/>
  <c r="K65" i="7"/>
  <c r="J65" i="7"/>
  <c r="I65" i="7"/>
  <c r="H65" i="7"/>
  <c r="G65" i="7"/>
  <c r="K64" i="7"/>
  <c r="J64" i="7"/>
  <c r="I64" i="7"/>
  <c r="H64" i="7"/>
  <c r="G64" i="7"/>
  <c r="K63" i="7"/>
  <c r="J63" i="7"/>
  <c r="I63" i="7"/>
  <c r="H63" i="7"/>
  <c r="G63" i="7"/>
  <c r="K62" i="7"/>
  <c r="J62" i="7"/>
  <c r="I62" i="7"/>
  <c r="H62" i="7"/>
  <c r="G62" i="7"/>
  <c r="K61" i="7"/>
  <c r="J61" i="7"/>
  <c r="I61" i="7"/>
  <c r="H61" i="7"/>
  <c r="G61" i="7"/>
  <c r="K55" i="7"/>
  <c r="J55" i="7"/>
  <c r="I55" i="7"/>
  <c r="H55" i="7"/>
  <c r="G55" i="7"/>
  <c r="K52" i="7"/>
  <c r="J52" i="7"/>
  <c r="I52" i="7"/>
  <c r="H52" i="7"/>
  <c r="G52" i="7"/>
  <c r="K51" i="7"/>
  <c r="J51" i="7"/>
  <c r="I51" i="7"/>
  <c r="H51" i="7"/>
  <c r="G51" i="7"/>
  <c r="K50" i="7"/>
  <c r="J50" i="7"/>
  <c r="I50" i="7"/>
  <c r="H50" i="7"/>
  <c r="G50" i="7"/>
  <c r="K49" i="7"/>
  <c r="J49" i="7"/>
  <c r="I49" i="7"/>
  <c r="H49" i="7"/>
  <c r="G49" i="7"/>
  <c r="K48" i="7"/>
  <c r="J48" i="7"/>
  <c r="I48" i="7"/>
  <c r="H48" i="7"/>
  <c r="G48" i="7"/>
  <c r="K47" i="7"/>
  <c r="J47" i="7"/>
  <c r="I47" i="7"/>
  <c r="H47" i="7"/>
  <c r="G47" i="7"/>
  <c r="K46" i="7"/>
  <c r="J46" i="7"/>
  <c r="I46" i="7"/>
  <c r="H46" i="7"/>
  <c r="G46" i="7"/>
  <c r="K45" i="7"/>
  <c r="J45" i="7"/>
  <c r="I45" i="7"/>
  <c r="H45" i="7"/>
  <c r="G45" i="7"/>
  <c r="K44" i="7"/>
  <c r="J44" i="7"/>
  <c r="I44" i="7"/>
  <c r="H44" i="7"/>
  <c r="G44" i="7"/>
  <c r="K43" i="7"/>
  <c r="J43" i="7"/>
  <c r="I43" i="7"/>
  <c r="H43" i="7"/>
  <c r="G43" i="7"/>
  <c r="K42" i="7"/>
  <c r="J42" i="7"/>
  <c r="I42" i="7"/>
  <c r="H42" i="7"/>
  <c r="G42" i="7"/>
  <c r="K41" i="7"/>
  <c r="J41" i="7"/>
  <c r="I41" i="7"/>
  <c r="H41" i="7"/>
  <c r="G41" i="7"/>
  <c r="K40" i="7"/>
  <c r="J40" i="7"/>
  <c r="I40" i="7"/>
  <c r="H40" i="7"/>
  <c r="G40" i="7"/>
  <c r="K39" i="7"/>
  <c r="J39" i="7"/>
  <c r="I39" i="7"/>
  <c r="H39" i="7"/>
  <c r="G39" i="7"/>
  <c r="K38" i="7"/>
  <c r="J38" i="7"/>
  <c r="I38" i="7"/>
  <c r="H38" i="7"/>
  <c r="G38" i="7"/>
  <c r="K37" i="7"/>
  <c r="J37" i="7"/>
  <c r="I37" i="7"/>
  <c r="H37" i="7"/>
  <c r="G37" i="7"/>
  <c r="K34" i="7"/>
  <c r="J34" i="7"/>
  <c r="I34" i="7"/>
  <c r="H34" i="7"/>
  <c r="G34" i="7"/>
  <c r="K33" i="7"/>
  <c r="J33" i="7"/>
  <c r="I33" i="7"/>
  <c r="H33" i="7"/>
  <c r="G33" i="7"/>
  <c r="K32" i="7"/>
  <c r="J32" i="7"/>
  <c r="I32" i="7"/>
  <c r="H32" i="7"/>
  <c r="G32" i="7"/>
  <c r="K24" i="7"/>
  <c r="J24" i="7"/>
  <c r="I24" i="7"/>
  <c r="H24" i="7"/>
  <c r="G24" i="7"/>
  <c r="F13" i="8"/>
  <c r="F15" i="8"/>
  <c r="F12" i="8"/>
  <c r="F10" i="8"/>
  <c r="F11" i="8"/>
  <c r="F17" i="8"/>
  <c r="F14" i="8"/>
  <c r="F19" i="8"/>
  <c r="F18" i="8"/>
  <c r="F104" i="8"/>
  <c r="F16" i="8"/>
  <c r="C15" i="4"/>
  <c r="H9" i="7"/>
  <c r="H8" i="7"/>
  <c r="H11" i="7"/>
  <c r="H10" i="7"/>
  <c r="H12" i="7"/>
  <c r="A1" i="13"/>
  <c r="C51" i="4"/>
  <c r="G12" i="4"/>
  <c r="F12" i="4"/>
  <c r="E12" i="4"/>
  <c r="D12" i="4"/>
  <c r="C12" i="4"/>
  <c r="C52" i="4"/>
  <c r="D10" i="11"/>
  <c r="M44" i="10"/>
  <c r="N44" i="10"/>
  <c r="L44" i="10"/>
  <c r="G14" i="7"/>
  <c r="L40" i="10"/>
  <c r="M40" i="10"/>
  <c r="N40" i="10"/>
  <c r="M42" i="10"/>
  <c r="N42" i="10"/>
  <c r="L42" i="10"/>
  <c r="M43" i="10"/>
  <c r="N43" i="10"/>
  <c r="L43" i="10"/>
  <c r="A1" i="11"/>
  <c r="A1" i="10"/>
  <c r="A1" i="9"/>
  <c r="K31" i="7"/>
  <c r="K27" i="7"/>
  <c r="K30" i="7"/>
  <c r="K26" i="7"/>
  <c r="K29" i="7"/>
  <c r="K28" i="7"/>
  <c r="A1" i="8"/>
  <c r="A1" i="7"/>
  <c r="E44" i="10"/>
  <c r="E43" i="10"/>
  <c r="E42" i="10"/>
  <c r="E40" i="10"/>
  <c r="I44" i="10"/>
  <c r="K44" i="10"/>
  <c r="G44" i="10"/>
  <c r="K43" i="10"/>
  <c r="G43" i="10"/>
  <c r="K42" i="10"/>
  <c r="G42" i="10"/>
  <c r="I42" i="10"/>
  <c r="A1" i="6"/>
  <c r="A1" i="5"/>
  <c r="A1" i="4"/>
  <c r="H44" i="10"/>
  <c r="F44" i="10"/>
  <c r="J42" i="10"/>
  <c r="H42" i="10"/>
  <c r="H43" i="10"/>
  <c r="F42" i="10"/>
  <c r="F43" i="10"/>
  <c r="J43" i="10"/>
  <c r="J44" i="10"/>
  <c r="I40" i="10"/>
  <c r="I43" i="10"/>
  <c r="J40" i="10"/>
  <c r="G40" i="10"/>
  <c r="K40" i="10"/>
  <c r="H40" i="10"/>
  <c r="F40" i="10"/>
  <c r="A1" i="2"/>
  <c r="D44" i="10"/>
  <c r="D42" i="10"/>
  <c r="D40" i="10"/>
  <c r="D43" i="10"/>
  <c r="N41" i="10"/>
  <c r="L41" i="10"/>
  <c r="M41" i="10"/>
  <c r="F41" i="10"/>
  <c r="H41" i="10"/>
  <c r="G41" i="10"/>
  <c r="J41" i="10"/>
  <c r="I41" i="10"/>
  <c r="E41" i="10"/>
  <c r="K41" i="10"/>
  <c r="D15" i="7"/>
  <c r="E15" i="7"/>
  <c r="G15" i="7"/>
  <c r="C15" i="7"/>
  <c r="F15" i="7"/>
  <c r="G16" i="7"/>
  <c r="K36" i="7"/>
  <c r="C16" i="7"/>
  <c r="G36" i="7"/>
  <c r="E14" i="7"/>
  <c r="G13" i="7"/>
  <c r="C13" i="7"/>
  <c r="G25" i="7"/>
  <c r="F16" i="7"/>
  <c r="J36" i="7"/>
  <c r="D14" i="7"/>
  <c r="F13" i="7"/>
  <c r="D16" i="7"/>
  <c r="H36" i="7"/>
  <c r="F14" i="7"/>
  <c r="E16" i="7"/>
  <c r="I36" i="7"/>
  <c r="C14" i="7"/>
  <c r="E13" i="7"/>
  <c r="D13" i="7"/>
  <c r="I57" i="7"/>
  <c r="I25" i="7"/>
  <c r="G31" i="7"/>
  <c r="G27" i="7"/>
  <c r="G30" i="7"/>
  <c r="G26" i="7"/>
  <c r="G28" i="7"/>
  <c r="G29" i="7"/>
  <c r="Q110" i="8"/>
  <c r="J57" i="7"/>
  <c r="J25" i="7"/>
  <c r="K57" i="7"/>
  <c r="K25" i="7"/>
  <c r="H30" i="7"/>
  <c r="H26" i="7"/>
  <c r="H29" i="7"/>
  <c r="H31" i="7"/>
  <c r="H28" i="7"/>
  <c r="H27" i="7"/>
  <c r="I29" i="7"/>
  <c r="I28" i="7"/>
  <c r="I26" i="7"/>
  <c r="I31" i="7"/>
  <c r="I27" i="7"/>
  <c r="I30" i="7"/>
  <c r="H57" i="7"/>
  <c r="H25" i="7"/>
  <c r="J28" i="7"/>
  <c r="J31" i="7"/>
  <c r="J27" i="7"/>
  <c r="J29" i="7"/>
  <c r="J30" i="7"/>
  <c r="J26" i="7"/>
  <c r="K58" i="7"/>
  <c r="K54" i="7"/>
  <c r="K60" i="7"/>
  <c r="K53" i="7"/>
  <c r="U134" i="8"/>
  <c r="H54" i="7"/>
  <c r="H60" i="7"/>
  <c r="H53" i="7"/>
  <c r="H58" i="7"/>
  <c r="R139" i="8"/>
  <c r="I54" i="7"/>
  <c r="I60" i="7"/>
  <c r="I53" i="7"/>
  <c r="I58" i="7"/>
  <c r="S139" i="8"/>
  <c r="G58" i="7"/>
  <c r="G54" i="7"/>
  <c r="G60" i="7"/>
  <c r="G53" i="7"/>
  <c r="Q134" i="8"/>
  <c r="J60" i="7"/>
  <c r="J53" i="7"/>
  <c r="J58" i="7"/>
  <c r="J54" i="7"/>
  <c r="T135" i="8"/>
  <c r="S184" i="8"/>
  <c r="T183" i="8"/>
  <c r="U182" i="8"/>
  <c r="Q182" i="8"/>
  <c r="R181" i="8"/>
  <c r="S180" i="8"/>
  <c r="T179" i="8"/>
  <c r="U188" i="8"/>
  <c r="Q188" i="8"/>
  <c r="R187" i="8"/>
  <c r="S186" i="8"/>
  <c r="T185" i="8"/>
  <c r="U178" i="8"/>
  <c r="Q178" i="8"/>
  <c r="R177" i="8"/>
  <c r="S176" i="8"/>
  <c r="T175" i="8"/>
  <c r="U174" i="8"/>
  <c r="Q174" i="8"/>
  <c r="R173" i="8"/>
  <c r="S172" i="8"/>
  <c r="T171" i="8"/>
  <c r="U170" i="8"/>
  <c r="Q170" i="8"/>
  <c r="R169" i="8"/>
  <c r="U183" i="8"/>
  <c r="T180" i="8"/>
  <c r="R188" i="8"/>
  <c r="Q185" i="8"/>
  <c r="T176" i="8"/>
  <c r="R174" i="8"/>
  <c r="T172" i="8"/>
  <c r="S169" i="8"/>
  <c r="R184" i="8"/>
  <c r="S183" i="8"/>
  <c r="T182" i="8"/>
  <c r="U181" i="8"/>
  <c r="Q181" i="8"/>
  <c r="R180" i="8"/>
  <c r="S179" i="8"/>
  <c r="T188" i="8"/>
  <c r="U187" i="8"/>
  <c r="Q187" i="8"/>
  <c r="R186" i="8"/>
  <c r="S185" i="8"/>
  <c r="T178" i="8"/>
  <c r="U177" i="8"/>
  <c r="Q177" i="8"/>
  <c r="R176" i="8"/>
  <c r="S175" i="8"/>
  <c r="T174" i="8"/>
  <c r="U173" i="8"/>
  <c r="Q173" i="8"/>
  <c r="R172" i="8"/>
  <c r="S171" i="8"/>
  <c r="T170" i="8"/>
  <c r="U169" i="8"/>
  <c r="Q169" i="8"/>
  <c r="Q183" i="8"/>
  <c r="U179" i="8"/>
  <c r="S187" i="8"/>
  <c r="R178" i="8"/>
  <c r="U175" i="8"/>
  <c r="S173" i="8"/>
  <c r="Q171" i="8"/>
  <c r="U184" i="8"/>
  <c r="Q184" i="8"/>
  <c r="R183" i="8"/>
  <c r="S182" i="8"/>
  <c r="T181" i="8"/>
  <c r="U180" i="8"/>
  <c r="Q180" i="8"/>
  <c r="R179" i="8"/>
  <c r="S188" i="8"/>
  <c r="T187" i="8"/>
  <c r="U186" i="8"/>
  <c r="Q186" i="8"/>
  <c r="R185" i="8"/>
  <c r="S178" i="8"/>
  <c r="T177" i="8"/>
  <c r="U176" i="8"/>
  <c r="Q176" i="8"/>
  <c r="R175" i="8"/>
  <c r="S174" i="8"/>
  <c r="T173" i="8"/>
  <c r="U172" i="8"/>
  <c r="Q172" i="8"/>
  <c r="R171" i="8"/>
  <c r="S170" i="8"/>
  <c r="T169" i="8"/>
  <c r="T184" i="8"/>
  <c r="R182" i="8"/>
  <c r="S181" i="8"/>
  <c r="Q179" i="8"/>
  <c r="T186" i="8"/>
  <c r="U185" i="8"/>
  <c r="S177" i="8"/>
  <c r="Q175" i="8"/>
  <c r="U171" i="8"/>
  <c r="R170" i="8"/>
  <c r="S168" i="8"/>
  <c r="T167" i="8"/>
  <c r="U166" i="8"/>
  <c r="Q166" i="8"/>
  <c r="R165" i="8"/>
  <c r="S164" i="8"/>
  <c r="T163" i="8"/>
  <c r="U162" i="8"/>
  <c r="Q162" i="8"/>
  <c r="R161" i="8"/>
  <c r="S160" i="8"/>
  <c r="T159" i="8"/>
  <c r="U158" i="8"/>
  <c r="Q158" i="8"/>
  <c r="R157" i="8"/>
  <c r="S156" i="8"/>
  <c r="T155" i="8"/>
  <c r="U154" i="8"/>
  <c r="Q154" i="8"/>
  <c r="R153" i="8"/>
  <c r="S152" i="8"/>
  <c r="T151" i="8"/>
  <c r="U150" i="8"/>
  <c r="Q150" i="8"/>
  <c r="R149" i="8"/>
  <c r="S148" i="8"/>
  <c r="T147" i="8"/>
  <c r="U146" i="8"/>
  <c r="Q146" i="8"/>
  <c r="R145" i="8"/>
  <c r="S144" i="8"/>
  <c r="T143" i="8"/>
  <c r="U142" i="8"/>
  <c r="Q142" i="8"/>
  <c r="R141" i="8"/>
  <c r="T139" i="8"/>
  <c r="U138" i="8"/>
  <c r="S136" i="8"/>
  <c r="R133" i="8"/>
  <c r="S132" i="8"/>
  <c r="T131" i="8"/>
  <c r="U130" i="8"/>
  <c r="Q130" i="8"/>
  <c r="R129" i="8"/>
  <c r="S128" i="8"/>
  <c r="T127" i="8"/>
  <c r="U126" i="8"/>
  <c r="Q126" i="8"/>
  <c r="R125" i="8"/>
  <c r="S124" i="8"/>
  <c r="T123" i="8"/>
  <c r="U122" i="8"/>
  <c r="Q122" i="8"/>
  <c r="R121" i="8"/>
  <c r="S120" i="8"/>
  <c r="T119" i="8"/>
  <c r="U118" i="8"/>
  <c r="Q118" i="8"/>
  <c r="T115" i="8"/>
  <c r="U114" i="8"/>
  <c r="Q114" i="8"/>
  <c r="R113" i="8"/>
  <c r="S112" i="8"/>
  <c r="T111" i="8"/>
  <c r="U110" i="8"/>
  <c r="R109" i="8"/>
  <c r="R168" i="8"/>
  <c r="S167" i="8"/>
  <c r="T166" i="8"/>
  <c r="U165" i="8"/>
  <c r="Q165" i="8"/>
  <c r="R164" i="8"/>
  <c r="S163" i="8"/>
  <c r="T162" i="8"/>
  <c r="U161" i="8"/>
  <c r="Q161" i="8"/>
  <c r="R160" i="8"/>
  <c r="S159" i="8"/>
  <c r="T158" i="8"/>
  <c r="U157" i="8"/>
  <c r="Q157" i="8"/>
  <c r="R156" i="8"/>
  <c r="S155" i="8"/>
  <c r="T154" i="8"/>
  <c r="U153" i="8"/>
  <c r="Q153" i="8"/>
  <c r="R152" i="8"/>
  <c r="S151" i="8"/>
  <c r="T150" i="8"/>
  <c r="U149" i="8"/>
  <c r="Q149" i="8"/>
  <c r="R148" i="8"/>
  <c r="S147" i="8"/>
  <c r="T146" i="8"/>
  <c r="U145" i="8"/>
  <c r="Q145" i="8"/>
  <c r="R144" i="8"/>
  <c r="S143" i="8"/>
  <c r="T142" i="8"/>
  <c r="U141" i="8"/>
  <c r="Q141" i="8"/>
  <c r="T138" i="8"/>
  <c r="R136" i="8"/>
  <c r="S135" i="8"/>
  <c r="T134" i="8"/>
  <c r="U133" i="8"/>
  <c r="Q133" i="8"/>
  <c r="R132" i="8"/>
  <c r="S131" i="8"/>
  <c r="T130" i="8"/>
  <c r="U129" i="8"/>
  <c r="Q129" i="8"/>
  <c r="R128" i="8"/>
  <c r="S127" i="8"/>
  <c r="T126" i="8"/>
  <c r="U125" i="8"/>
  <c r="Q125" i="8"/>
  <c r="R124" i="8"/>
  <c r="S123" i="8"/>
  <c r="T122" i="8"/>
  <c r="U121" i="8"/>
  <c r="Q121" i="8"/>
  <c r="R120" i="8"/>
  <c r="S119" i="8"/>
  <c r="T118" i="8"/>
  <c r="S115" i="8"/>
  <c r="T114" i="8"/>
  <c r="U113" i="8"/>
  <c r="Q113" i="8"/>
  <c r="R112" i="8"/>
  <c r="S111" i="8"/>
  <c r="T110" i="8"/>
  <c r="U109" i="8"/>
  <c r="U168" i="8"/>
  <c r="R167" i="8"/>
  <c r="T165" i="8"/>
  <c r="Q164" i="8"/>
  <c r="S162" i="8"/>
  <c r="U160" i="8"/>
  <c r="R159" i="8"/>
  <c r="T157" i="8"/>
  <c r="Q156" i="8"/>
  <c r="S154" i="8"/>
  <c r="U152" i="8"/>
  <c r="R151" i="8"/>
  <c r="T149" i="8"/>
  <c r="Q148" i="8"/>
  <c r="S146" i="8"/>
  <c r="U144" i="8"/>
  <c r="R143" i="8"/>
  <c r="T141" i="8"/>
  <c r="S138" i="8"/>
  <c r="U136" i="8"/>
  <c r="R135" i="8"/>
  <c r="T133" i="8"/>
  <c r="Q132" i="8"/>
  <c r="S130" i="8"/>
  <c r="U128" i="8"/>
  <c r="R127" i="8"/>
  <c r="T125" i="8"/>
  <c r="Q124" i="8"/>
  <c r="S122" i="8"/>
  <c r="U120" i="8"/>
  <c r="R119" i="8"/>
  <c r="S114" i="8"/>
  <c r="U112" i="8"/>
  <c r="R111" i="8"/>
  <c r="T109" i="8"/>
  <c r="S108" i="8"/>
  <c r="U106" i="8"/>
  <c r="R105" i="8"/>
  <c r="U139" i="8"/>
  <c r="Q135" i="8"/>
  <c r="U131" i="8"/>
  <c r="T128" i="8"/>
  <c r="S125" i="8"/>
  <c r="U123" i="8"/>
  <c r="T120" i="8"/>
  <c r="R114" i="8"/>
  <c r="Q111" i="8"/>
  <c r="R108" i="8"/>
  <c r="T106" i="8"/>
  <c r="Q105" i="8"/>
  <c r="S158" i="8"/>
  <c r="T153" i="8"/>
  <c r="S150" i="8"/>
  <c r="R147" i="8"/>
  <c r="Q144" i="8"/>
  <c r="S134" i="8"/>
  <c r="R131" i="8"/>
  <c r="Q128" i="8"/>
  <c r="R123" i="8"/>
  <c r="Q120" i="8"/>
  <c r="R115" i="8"/>
  <c r="Q112" i="8"/>
  <c r="Q108" i="8"/>
  <c r="S106" i="8"/>
  <c r="Q147" i="8"/>
  <c r="U135" i="8"/>
  <c r="Q131" i="8"/>
  <c r="T168" i="8"/>
  <c r="Q167" i="8"/>
  <c r="S165" i="8"/>
  <c r="U163" i="8"/>
  <c r="R162" i="8"/>
  <c r="T160" i="8"/>
  <c r="Q159" i="8"/>
  <c r="S157" i="8"/>
  <c r="U155" i="8"/>
  <c r="R154" i="8"/>
  <c r="T152" i="8"/>
  <c r="Q151" i="8"/>
  <c r="S149" i="8"/>
  <c r="U147" i="8"/>
  <c r="R146" i="8"/>
  <c r="T144" i="8"/>
  <c r="Q143" i="8"/>
  <c r="S141" i="8"/>
  <c r="R138" i="8"/>
  <c r="T136" i="8"/>
  <c r="S133" i="8"/>
  <c r="R130" i="8"/>
  <c r="Q127" i="8"/>
  <c r="R122" i="8"/>
  <c r="Q119" i="8"/>
  <c r="U115" i="8"/>
  <c r="T112" i="8"/>
  <c r="S109" i="8"/>
  <c r="U105" i="8"/>
  <c r="Q168" i="8"/>
  <c r="S166" i="8"/>
  <c r="U164" i="8"/>
  <c r="R163" i="8"/>
  <c r="T161" i="8"/>
  <c r="Q160" i="8"/>
  <c r="U156" i="8"/>
  <c r="R155" i="8"/>
  <c r="Q152" i="8"/>
  <c r="U148" i="8"/>
  <c r="T145" i="8"/>
  <c r="U132" i="8"/>
  <c r="T129" i="8"/>
  <c r="U124" i="8"/>
  <c r="T121" i="8"/>
  <c r="T113" i="8"/>
  <c r="U108" i="8"/>
  <c r="U167" i="8"/>
  <c r="T164" i="8"/>
  <c r="S161" i="8"/>
  <c r="R158" i="8"/>
  <c r="Q155" i="8"/>
  <c r="U151" i="8"/>
  <c r="T148" i="8"/>
  <c r="U143" i="8"/>
  <c r="Q139" i="8"/>
  <c r="R134" i="8"/>
  <c r="S129" i="8"/>
  <c r="S142" i="8"/>
  <c r="Q136" i="8"/>
  <c r="S126" i="8"/>
  <c r="S118" i="8"/>
  <c r="S110" i="8"/>
  <c r="T105" i="8"/>
  <c r="R166" i="8"/>
  <c r="Q163" i="8"/>
  <c r="U159" i="8"/>
  <c r="T156" i="8"/>
  <c r="S153" i="8"/>
  <c r="R150" i="8"/>
  <c r="S145" i="8"/>
  <c r="R142" i="8"/>
  <c r="T132" i="8"/>
  <c r="R126" i="8"/>
  <c r="U119" i="8"/>
  <c r="S113" i="8"/>
  <c r="T124" i="8"/>
  <c r="R118" i="8"/>
  <c r="U111" i="8"/>
  <c r="S121" i="8"/>
  <c r="T108" i="8"/>
  <c r="S105" i="8"/>
  <c r="Q123" i="8"/>
  <c r="R110" i="8"/>
  <c r="R106" i="8"/>
  <c r="U127" i="8"/>
  <c r="Q115" i="8"/>
  <c r="D41" i="10"/>
  <c r="G56" i="7"/>
  <c r="Q137" i="8"/>
  <c r="G59" i="7"/>
  <c r="Q140" i="8"/>
  <c r="H14" i="7"/>
  <c r="G57" i="7"/>
  <c r="Q138" i="8"/>
  <c r="H13" i="7"/>
  <c r="H35" i="7"/>
  <c r="R116" i="8"/>
  <c r="H23" i="7"/>
  <c r="K56" i="7"/>
  <c r="U137" i="8"/>
  <c r="K59" i="7"/>
  <c r="U140" i="8"/>
  <c r="H15" i="7"/>
  <c r="H59" i="7"/>
  <c r="R140" i="8"/>
  <c r="H56" i="7"/>
  <c r="R137" i="8"/>
  <c r="I59" i="7"/>
  <c r="S140" i="8"/>
  <c r="I56" i="7"/>
  <c r="S137" i="8"/>
  <c r="G35" i="7"/>
  <c r="Q116" i="8"/>
  <c r="G23" i="7"/>
  <c r="J56" i="7"/>
  <c r="T137" i="8"/>
  <c r="J59" i="7"/>
  <c r="T140" i="8"/>
  <c r="H16" i="7"/>
  <c r="I23" i="7"/>
  <c r="I35" i="7"/>
  <c r="S116" i="8"/>
  <c r="J23" i="7"/>
  <c r="J35" i="7"/>
  <c r="T116" i="8"/>
  <c r="K23" i="7"/>
  <c r="U104" i="8"/>
  <c r="K35" i="7"/>
  <c r="U116" i="8"/>
  <c r="T107" i="8"/>
  <c r="S104" i="8"/>
  <c r="R107" i="8"/>
  <c r="R104" i="8"/>
  <c r="Q107" i="8"/>
  <c r="U107" i="8"/>
  <c r="S117" i="8"/>
  <c r="R117" i="8"/>
  <c r="Q104" i="8"/>
  <c r="U117" i="8"/>
  <c r="T104" i="8"/>
  <c r="S107" i="8"/>
  <c r="Q106" i="8"/>
  <c r="T117" i="8"/>
  <c r="Q109" i="8"/>
  <c r="Q117" i="8"/>
  <c r="C193" i="8"/>
  <c r="J195" i="8"/>
  <c r="F193" i="8"/>
  <c r="E195" i="8"/>
  <c r="H196" i="8"/>
  <c r="L197" i="8"/>
  <c r="I194" i="8"/>
  <c r="C196" i="8"/>
  <c r="F196" i="8"/>
  <c r="L193" i="8"/>
  <c r="I196" i="8"/>
  <c r="J196" i="8"/>
  <c r="H193" i="8"/>
  <c r="K194" i="8"/>
  <c r="D196" i="8"/>
  <c r="E197" i="8"/>
  <c r="G196" i="8"/>
  <c r="F197" i="8"/>
  <c r="C195" i="8"/>
  <c r="C197" i="8"/>
  <c r="F194" i="8"/>
  <c r="D197" i="8"/>
  <c r="J193" i="8"/>
  <c r="K193" i="8"/>
  <c r="K195" i="8"/>
  <c r="L195" i="8"/>
  <c r="H194" i="8"/>
  <c r="C194" i="8"/>
  <c r="E193" i="8"/>
  <c r="D194" i="8"/>
  <c r="G193" i="8"/>
  <c r="G195" i="8"/>
  <c r="G197" i="8"/>
  <c r="D195" i="8"/>
  <c r="H197" i="8"/>
  <c r="J194" i="8"/>
  <c r="K197" i="8"/>
  <c r="L194" i="8"/>
  <c r="L196" i="8"/>
  <c r="I193" i="8"/>
  <c r="G194" i="8"/>
  <c r="F195" i="8"/>
  <c r="I197" i="8"/>
  <c r="I195" i="8"/>
  <c r="E194" i="8"/>
  <c r="E196" i="8"/>
  <c r="D193" i="8"/>
  <c r="H195" i="8"/>
  <c r="J197" i="8"/>
  <c r="K196" i="8"/>
  <c r="F205" i="8"/>
  <c r="H11" i="10"/>
  <c r="H27" i="10"/>
  <c r="J205" i="8"/>
  <c r="L11" i="10"/>
  <c r="L27" i="10"/>
  <c r="G205" i="8"/>
  <c r="I11" i="10"/>
  <c r="I27" i="10"/>
  <c r="K205" i="8"/>
  <c r="M11" i="10"/>
  <c r="M27" i="10"/>
  <c r="I203" i="8"/>
  <c r="K9" i="10"/>
  <c r="K25" i="10"/>
  <c r="G202" i="8"/>
  <c r="I8" i="10"/>
  <c r="I24" i="10"/>
  <c r="C206" i="8"/>
  <c r="E12" i="10"/>
  <c r="E19" i="10"/>
  <c r="I206" i="8"/>
  <c r="K12" i="10"/>
  <c r="K28" i="10"/>
  <c r="H204" i="8"/>
  <c r="J10" i="10"/>
  <c r="J26" i="10"/>
  <c r="H205" i="8"/>
  <c r="J11" i="10"/>
  <c r="J27" i="10"/>
  <c r="I202" i="8"/>
  <c r="K8" i="10"/>
  <c r="K24" i="10"/>
  <c r="H206" i="8"/>
  <c r="J12" i="10"/>
  <c r="J28" i="10"/>
  <c r="H203" i="8"/>
  <c r="J9" i="10"/>
  <c r="J25" i="10"/>
  <c r="I204" i="8"/>
  <c r="K10" i="10"/>
  <c r="K26" i="10"/>
  <c r="H202" i="8"/>
  <c r="J8" i="10"/>
  <c r="J24" i="10"/>
  <c r="C202" i="8"/>
  <c r="E8" i="10"/>
  <c r="E15" i="10"/>
  <c r="L206" i="8"/>
  <c r="N12" i="10"/>
  <c r="N28" i="10"/>
  <c r="D203" i="8"/>
  <c r="F9" i="10"/>
  <c r="F25" i="10"/>
  <c r="D205" i="8"/>
  <c r="F11" i="10"/>
  <c r="F27" i="10"/>
  <c r="I205" i="8"/>
  <c r="K11" i="10"/>
  <c r="K27" i="10"/>
  <c r="L205" i="8"/>
  <c r="N11" i="10"/>
  <c r="N27" i="10"/>
  <c r="F206" i="8"/>
  <c r="H12" i="10"/>
  <c r="H28" i="10"/>
  <c r="K203" i="8"/>
  <c r="M9" i="10"/>
  <c r="M25" i="10"/>
  <c r="E205" i="8"/>
  <c r="G11" i="10"/>
  <c r="G27" i="10"/>
  <c r="L204" i="8"/>
  <c r="N10" i="10"/>
  <c r="N26" i="10"/>
  <c r="D204" i="8"/>
  <c r="F10" i="10"/>
  <c r="F26" i="10"/>
  <c r="E206" i="8"/>
  <c r="G12" i="10"/>
  <c r="G28" i="10"/>
  <c r="K206" i="8"/>
  <c r="M12" i="10"/>
  <c r="M28" i="10"/>
  <c r="F202" i="8"/>
  <c r="H8" i="10"/>
  <c r="H24" i="10"/>
  <c r="C203" i="8"/>
  <c r="E9" i="10"/>
  <c r="E16" i="10"/>
  <c r="K202" i="8"/>
  <c r="M8" i="10"/>
  <c r="M24" i="10"/>
  <c r="F204" i="8"/>
  <c r="H10" i="10"/>
  <c r="H26" i="10"/>
  <c r="E204" i="8"/>
  <c r="G10" i="10"/>
  <c r="G26" i="10"/>
  <c r="J206" i="8"/>
  <c r="L12" i="10"/>
  <c r="L28" i="10"/>
  <c r="E202" i="8"/>
  <c r="G8" i="10"/>
  <c r="G24" i="10"/>
  <c r="E203" i="8"/>
  <c r="G9" i="10"/>
  <c r="G25" i="10"/>
  <c r="F203" i="8"/>
  <c r="H9" i="10"/>
  <c r="H25" i="10"/>
  <c r="C205" i="8"/>
  <c r="E11" i="10"/>
  <c r="E27" i="10"/>
  <c r="G203" i="8"/>
  <c r="I9" i="10"/>
  <c r="I25" i="10"/>
  <c r="G204" i="8"/>
  <c r="I10" i="10"/>
  <c r="I26" i="10"/>
  <c r="J203" i="8"/>
  <c r="L9" i="10"/>
  <c r="L25" i="10"/>
  <c r="L202" i="8"/>
  <c r="N8" i="10"/>
  <c r="N24" i="10"/>
  <c r="J202" i="8"/>
  <c r="L8" i="10"/>
  <c r="L24" i="10"/>
  <c r="D202" i="8"/>
  <c r="F8" i="10"/>
  <c r="F24" i="10"/>
  <c r="J204" i="8"/>
  <c r="L10" i="10"/>
  <c r="L26" i="10"/>
  <c r="L203" i="8"/>
  <c r="N9" i="10"/>
  <c r="N25" i="10"/>
  <c r="C204" i="8"/>
  <c r="E10" i="10"/>
  <c r="E17" i="10"/>
  <c r="D206" i="8"/>
  <c r="F12" i="10"/>
  <c r="F28" i="10"/>
  <c r="G206" i="8"/>
  <c r="I12" i="10"/>
  <c r="I28" i="10"/>
  <c r="K204" i="8"/>
  <c r="M10" i="10"/>
  <c r="M26" i="10"/>
  <c r="H34" i="10"/>
  <c r="E28" i="10"/>
  <c r="E35" i="10"/>
  <c r="J15" i="10"/>
  <c r="E24" i="10"/>
  <c r="M31" i="10"/>
  <c r="H18" i="10"/>
  <c r="I18" i="10"/>
  <c r="N34" i="10"/>
  <c r="J34" i="10"/>
  <c r="K34" i="10"/>
  <c r="F16" i="10"/>
  <c r="K16" i="10"/>
  <c r="E25" i="10"/>
  <c r="I32" i="10"/>
  <c r="F34" i="10"/>
  <c r="L18" i="10"/>
  <c r="E34" i="10"/>
  <c r="J18" i="10"/>
  <c r="H16" i="10"/>
  <c r="M15" i="10"/>
  <c r="M18" i="10"/>
  <c r="K19" i="10"/>
  <c r="F15" i="10"/>
  <c r="N15" i="10"/>
  <c r="M34" i="10"/>
  <c r="G16" i="10"/>
  <c r="L19" i="10"/>
  <c r="F19" i="10"/>
  <c r="N19" i="10"/>
  <c r="G19" i="10"/>
  <c r="J19" i="10"/>
  <c r="M19" i="10"/>
  <c r="I17" i="10"/>
  <c r="E26" i="10"/>
  <c r="E33" i="10"/>
  <c r="F17" i="10"/>
  <c r="L17" i="10"/>
  <c r="J17" i="10"/>
  <c r="I15" i="10"/>
  <c r="I16" i="10"/>
  <c r="H17" i="10"/>
  <c r="M16" i="10"/>
  <c r="K15" i="10"/>
  <c r="F18" i="10"/>
  <c r="G18" i="10"/>
  <c r="I19" i="10"/>
  <c r="J32" i="10"/>
  <c r="H19" i="10"/>
  <c r="K18" i="10"/>
  <c r="G34" i="10"/>
  <c r="I34" i="10"/>
  <c r="E18" i="10"/>
  <c r="L15" i="10"/>
  <c r="M17" i="10"/>
  <c r="N18" i="10"/>
  <c r="N16" i="10"/>
  <c r="G15" i="10"/>
  <c r="K17" i="10"/>
  <c r="H15" i="10"/>
  <c r="G17" i="10"/>
  <c r="J16" i="10"/>
  <c r="L16" i="10"/>
  <c r="L34" i="10"/>
  <c r="N17" i="10"/>
  <c r="F31" i="10"/>
  <c r="H31" i="10"/>
  <c r="M33" i="10"/>
  <c r="K33" i="10"/>
  <c r="H32" i="10"/>
  <c r="E31" i="10"/>
  <c r="F32" i="10"/>
  <c r="G31" i="10"/>
  <c r="N32" i="10"/>
  <c r="E32" i="10"/>
  <c r="I33" i="10"/>
  <c r="I31" i="10"/>
  <c r="L32" i="10"/>
  <c r="M32" i="10"/>
  <c r="G32" i="10"/>
  <c r="H33" i="10"/>
  <c r="K32" i="10"/>
  <c r="G33" i="10"/>
  <c r="K31" i="10"/>
  <c r="N31" i="10"/>
  <c r="J33" i="10"/>
  <c r="F33" i="10"/>
  <c r="J31" i="10"/>
  <c r="L31" i="10"/>
  <c r="G35" i="10"/>
  <c r="J35" i="10"/>
  <c r="L35" i="10"/>
  <c r="H35" i="10"/>
  <c r="I35" i="10"/>
  <c r="K35" i="10"/>
  <c r="F35" i="10"/>
  <c r="M35" i="10"/>
  <c r="D34" i="10"/>
  <c r="N35" i="10"/>
  <c r="D15" i="10"/>
  <c r="N33" i="10"/>
  <c r="D18" i="10"/>
  <c r="D19" i="10"/>
  <c r="D16" i="10"/>
  <c r="D17" i="10"/>
  <c r="L33" i="10"/>
  <c r="D54" i="10"/>
  <c r="D83" i="10"/>
  <c r="D32" i="10"/>
  <c r="D52" i="10"/>
  <c r="D81" i="10"/>
  <c r="D35" i="10"/>
  <c r="D55" i="10"/>
  <c r="D84" i="10"/>
  <c r="D31" i="10"/>
  <c r="D51" i="10"/>
  <c r="D33" i="10"/>
  <c r="D53" i="10"/>
  <c r="D82" i="10"/>
  <c r="D27" i="11"/>
  <c r="D74" i="10"/>
  <c r="D65" i="10"/>
  <c r="D80" i="10"/>
  <c r="D24" i="11"/>
  <c r="D71" i="10"/>
  <c r="D62" i="10"/>
  <c r="D72" i="10"/>
  <c r="D25" i="11"/>
  <c r="D75" i="10"/>
  <c r="D28" i="11"/>
  <c r="D66" i="10"/>
  <c r="D57" i="10"/>
  <c r="D63" i="10"/>
  <c r="D64" i="10"/>
  <c r="D73" i="10"/>
  <c r="D26" i="11"/>
</calcChain>
</file>

<file path=xl/sharedStrings.xml><?xml version="1.0" encoding="utf-8"?>
<sst xmlns="http://schemas.openxmlformats.org/spreadsheetml/2006/main" count="11580" uniqueCount="1089">
  <si>
    <t>Client</t>
  </si>
  <si>
    <t>Project</t>
  </si>
  <si>
    <t>Description</t>
  </si>
  <si>
    <t>Author</t>
  </si>
  <si>
    <t>Version</t>
  </si>
  <si>
    <t>Creation Date</t>
  </si>
  <si>
    <t>Project ID</t>
  </si>
  <si>
    <t>Service code</t>
  </si>
  <si>
    <t>Unit</t>
  </si>
  <si>
    <t>Basis</t>
  </si>
  <si>
    <t>Overheads</t>
  </si>
  <si>
    <t>Not applicable</t>
  </si>
  <si>
    <t>SCS</t>
  </si>
  <si>
    <t>SCS - Distribution system assets</t>
  </si>
  <si>
    <t>ACS</t>
  </si>
  <si>
    <t>ACS - Connections</t>
  </si>
  <si>
    <t>NEG</t>
  </si>
  <si>
    <t>Negotiated Services</t>
  </si>
  <si>
    <t>ACS - Fee and quote based</t>
  </si>
  <si>
    <t>UNR</t>
  </si>
  <si>
    <t>Unregulated services</t>
  </si>
  <si>
    <t>SCS - Subtransmission</t>
  </si>
  <si>
    <t>Metering</t>
  </si>
  <si>
    <t>ACS - AMI - Remotely read interval meters &amp; transformers</t>
  </si>
  <si>
    <t>ACS - AMI - IT</t>
  </si>
  <si>
    <t>SCS - Non network general - IT</t>
  </si>
  <si>
    <t>SCS - SCADA &amp; Network Control</t>
  </si>
  <si>
    <t>ACS - PL - Energy Efficient - Luminaires and Ballasts</t>
  </si>
  <si>
    <t>ACS - PL - Poles and Brackets</t>
  </si>
  <si>
    <t>SCS - Non network general - other</t>
  </si>
  <si>
    <t>SCS - Land</t>
  </si>
  <si>
    <t>Capital program</t>
  </si>
  <si>
    <t>AER Service</t>
  </si>
  <si>
    <t>AER Reset RIN Categories (Level One)</t>
  </si>
  <si>
    <t>AER Reset RIN Categories (Level Three)</t>
  </si>
  <si>
    <t>Expenditure Driver / Nature</t>
  </si>
  <si>
    <t>AMP Category</t>
  </si>
  <si>
    <t>IT Investment Brief</t>
  </si>
  <si>
    <t>2020</t>
  </si>
  <si>
    <t>Residential - General Purpose</t>
  </si>
  <si>
    <t>Residential - Demand</t>
  </si>
  <si>
    <t>Residential - Flexible</t>
  </si>
  <si>
    <t>Residential - Time of Use Interval Meter</t>
  </si>
  <si>
    <t>Residential - TOU</t>
  </si>
  <si>
    <t>Residential - Off Peak Only</t>
  </si>
  <si>
    <t>Small Business - General Purpose</t>
  </si>
  <si>
    <t>Small Business - Demand</t>
  </si>
  <si>
    <t>Small Business - TOU Weekdays</t>
  </si>
  <si>
    <t>Small Business - TOU Weekdays Demand</t>
  </si>
  <si>
    <t>Small Business - Time of Use Opt Out</t>
  </si>
  <si>
    <t>Small Business - TOU Extended</t>
  </si>
  <si>
    <t>Small Business - TOU Extended Demand</t>
  </si>
  <si>
    <t>Small Business - Unmetered Supply</t>
  </si>
  <si>
    <t>Large Business - LV 0.4 - 0.8  GWh</t>
  </si>
  <si>
    <t>Large Business – LVEN Annual Consumption &lt;= 0.8 GWh</t>
  </si>
  <si>
    <t>Large Business - LV  0.8+ - 2.2  GWh</t>
  </si>
  <si>
    <t>Large Business - LVEN 0.8+ - 2.2 GWh</t>
  </si>
  <si>
    <t>Large Business - LV  2.2+ - 6.0  GWh</t>
  </si>
  <si>
    <t>Large Business -LVEN 2.2+ - 6.0  GWh</t>
  </si>
  <si>
    <t>Large Business - LVMS 2.2+ - 6.0  GWh</t>
  </si>
  <si>
    <t>Large Business - LV 6.0+ GWh</t>
  </si>
  <si>
    <t>Large Business - LVMS 6.0+ GWh</t>
  </si>
  <si>
    <t>Large Business - HV</t>
  </si>
  <si>
    <t>Large Business – HVEN  Annual Consumption &lt;= 10 GWh</t>
  </si>
  <si>
    <t>Large Business - HVRF</t>
  </si>
  <si>
    <t>Large Business - HV Ann Cons &gt;= 55GWh</t>
  </si>
  <si>
    <t>Large Business - Subtransmission</t>
  </si>
  <si>
    <t>Large Business - Subtransmission Multiple</t>
  </si>
  <si>
    <t>Large Business - Subtransmission MA</t>
  </si>
  <si>
    <t>Large Business - Subtransmission EG</t>
  </si>
  <si>
    <t>Estimating demand by tariff class</t>
  </si>
  <si>
    <t>Tariff</t>
  </si>
  <si>
    <t>Demand</t>
  </si>
  <si>
    <t>Tariff class</t>
  </si>
  <si>
    <t>Residential</t>
  </si>
  <si>
    <t>LV Small business</t>
  </si>
  <si>
    <t>LV Large business</t>
  </si>
  <si>
    <t>HV Large business</t>
  </si>
  <si>
    <t>Subtransmission</t>
  </si>
  <si>
    <t>kVA</t>
  </si>
  <si>
    <t>kW</t>
  </si>
  <si>
    <t>Estimating maximum demand by tariff</t>
  </si>
  <si>
    <t>Summary of demand by tariff class</t>
  </si>
  <si>
    <t>Coincident demand (%)</t>
  </si>
  <si>
    <t>Tariff class mapping and allocations</t>
  </si>
  <si>
    <t>Public Lighting</t>
  </si>
  <si>
    <t>Apportion of network sharing</t>
  </si>
  <si>
    <t>The tariff class in the header is allocated X% of the capex constructed for the tariff class on the left.</t>
  </si>
  <si>
    <t>Attributing capex programs to tariff classes</t>
  </si>
  <si>
    <t>LRMC</t>
  </si>
  <si>
    <t>Parameter control</t>
  </si>
  <si>
    <t>General parameters</t>
  </si>
  <si>
    <t>Parameter</t>
  </si>
  <si>
    <t>Value</t>
  </si>
  <si>
    <t>Discount rate</t>
  </si>
  <si>
    <t>Opex proportion of capex</t>
  </si>
  <si>
    <t>Asset life</t>
  </si>
  <si>
    <t>Results</t>
  </si>
  <si>
    <t>$ / kW pa</t>
  </si>
  <si>
    <t>$ / kVA pa</t>
  </si>
  <si>
    <t>Capex</t>
  </si>
  <si>
    <t>Opex</t>
  </si>
  <si>
    <t>Incremental opex</t>
  </si>
  <si>
    <t>LRMC estimates</t>
  </si>
  <si>
    <t>Discount factor</t>
  </si>
  <si>
    <t>LRMC calculation</t>
  </si>
  <si>
    <t>$</t>
  </si>
  <si>
    <t xml:space="preserve">NPV </t>
  </si>
  <si>
    <t>NPV</t>
  </si>
  <si>
    <t>2019</t>
  </si>
  <si>
    <t>Input of RAB and operating expenditure data from determination</t>
  </si>
  <si>
    <t>Operating expenditure ($m)</t>
  </si>
  <si>
    <t>Opex as a proportion of RAB</t>
  </si>
  <si>
    <t>Average opex proportion of RAB</t>
  </si>
  <si>
    <t>RIN opex breakdown</t>
  </si>
  <si>
    <t>Line item</t>
  </si>
  <si>
    <t>Proportion of opex</t>
  </si>
  <si>
    <t>Cost class</t>
  </si>
  <si>
    <t>Avoidable</t>
  </si>
  <si>
    <t>Maintenance</t>
  </si>
  <si>
    <t>Unavoidable</t>
  </si>
  <si>
    <t>Avoidable opex proportion</t>
  </si>
  <si>
    <t>Average avoidable opex proportion of RAB</t>
  </si>
  <si>
    <t>Customer number driver of demand by tariff type</t>
  </si>
  <si>
    <t>Tariff type</t>
  </si>
  <si>
    <t>Small business</t>
  </si>
  <si>
    <t>Small business TOU</t>
  </si>
  <si>
    <t>Small business extended</t>
  </si>
  <si>
    <t>kW / customer</t>
  </si>
  <si>
    <t>Routine</t>
  </si>
  <si>
    <t>Condition Based</t>
  </si>
  <si>
    <t>Vegetation Control</t>
  </si>
  <si>
    <t>Emergency Fault</t>
  </si>
  <si>
    <t>Inspection</t>
  </si>
  <si>
    <t>SCADA/Network control</t>
  </si>
  <si>
    <t>Other - Standard Control Services (Maintenance)</t>
  </si>
  <si>
    <t>Alternative Control - Other</t>
  </si>
  <si>
    <t>Operating</t>
  </si>
  <si>
    <t>Network operating costs (excl GSL payments)</t>
  </si>
  <si>
    <t>Billing &amp; revenue collection</t>
  </si>
  <si>
    <t>Advertising, marketing &amp; promotions</t>
  </si>
  <si>
    <t>Customer service</t>
  </si>
  <si>
    <t>Regulatory</t>
  </si>
  <si>
    <t>Regulatory Reset</t>
  </si>
  <si>
    <t>Information technology (IT)</t>
  </si>
  <si>
    <t>Licence Fees</t>
  </si>
  <si>
    <t>GSL payments</t>
  </si>
  <si>
    <t>Non-Network Alternatives Costs</t>
  </si>
  <si>
    <t>Debt raising costs</t>
  </si>
  <si>
    <t>Other - Standard Control Services (Operating)</t>
  </si>
  <si>
    <t>Source: Jemena 2017 RIN response - Economic benchmarking RIN, tab 3.2 Operating expenditure</t>
  </si>
  <si>
    <t xml:space="preserve">Jemena </t>
  </si>
  <si>
    <t>LRMC estimation</t>
  </si>
  <si>
    <t>Long run marginal cost</t>
  </si>
  <si>
    <t>Source</t>
  </si>
  <si>
    <t>Summary of capex programs to Jemena service class and AER RAB class</t>
  </si>
  <si>
    <t>RAB asset class</t>
  </si>
  <si>
    <t>Standard life</t>
  </si>
  <si>
    <t>Annualised capex programs to Jemena service class and AER RAB class</t>
  </si>
  <si>
    <t>Annualised capex programs allocated to tariff class</t>
  </si>
  <si>
    <t>Allocation type</t>
  </si>
  <si>
    <t>Proportion of demand for LV tariff classes</t>
  </si>
  <si>
    <t>Proportion of demand across all tariff classes</t>
  </si>
  <si>
    <t>HV business</t>
  </si>
  <si>
    <t>Proportion of demand for large business tariff classes</t>
  </si>
  <si>
    <t>LV large business</t>
  </si>
  <si>
    <t>LV small business</t>
  </si>
  <si>
    <t>Mapping service code to an allocated proportion</t>
  </si>
  <si>
    <t>Creating allocative proportion</t>
  </si>
  <si>
    <t>Check</t>
  </si>
  <si>
    <t>Annualised capex programs allocated to tariff class by coincident demand</t>
  </si>
  <si>
    <t>Cumulative incremental opex</t>
  </si>
  <si>
    <t>Allocations to tariff class</t>
  </si>
  <si>
    <t>Prorated demand</t>
  </si>
  <si>
    <t>Small business unmetered</t>
  </si>
  <si>
    <t>kW / kWh peak energy</t>
  </si>
  <si>
    <t>Allocation of capex across tariff classes</t>
  </si>
  <si>
    <t>Source: Jemena EDPR 2021-2025 PTRTM, tab PTRM inputs.</t>
  </si>
  <si>
    <t>Closing RAB ($m)</t>
  </si>
  <si>
    <t>AER RAB Asset Class (Forecast)</t>
  </si>
  <si>
    <t>IT Type</t>
  </si>
  <si>
    <t>IT Purpose</t>
  </si>
  <si>
    <t>IT Value Driver</t>
  </si>
  <si>
    <t>ATO Life</t>
  </si>
  <si>
    <t>% ATO Expensed?</t>
  </si>
  <si>
    <t>Connections [SCS]</t>
  </si>
  <si>
    <t>Commercial/Industrial [SCS]</t>
  </si>
  <si>
    <t>Routine (repex/connections)</t>
  </si>
  <si>
    <t>Residential [SCS]</t>
  </si>
  <si>
    <t>Subdivision [SCS]</t>
  </si>
  <si>
    <t>Negotiated [NEG]</t>
  </si>
  <si>
    <t>Public lighting [ACS]</t>
  </si>
  <si>
    <t>Light Installation [ACS]</t>
  </si>
  <si>
    <t>Connections (quoted services) [ACS]</t>
  </si>
  <si>
    <t>Connections (quoted services): Residential [ACS]</t>
  </si>
  <si>
    <t>Non-routine (repex/connections)</t>
  </si>
  <si>
    <t>Connections (fee-based services) [ACS]</t>
  </si>
  <si>
    <t>Connections (fee-based services): Residential [ACS]</t>
  </si>
  <si>
    <t>Unregulated [UNR]</t>
  </si>
  <si>
    <t>Replacement [SCS]</t>
  </si>
  <si>
    <t>Other - Works to fix damage to the network caused by third parties [SCS]</t>
  </si>
  <si>
    <t>Other - Third party initiated network asset relocations/rearrangements  [SCS]</t>
  </si>
  <si>
    <t>Metering [ACS]</t>
  </si>
  <si>
    <t>Meter Replacement [ACS]</t>
  </si>
  <si>
    <t>Communications infrastructure [ACS]</t>
  </si>
  <si>
    <t>ACS - AMI - Communications</t>
  </si>
  <si>
    <t>Meter Purchase [ACS]</t>
  </si>
  <si>
    <t>Scada Network Control Protections Systems - Comms infrastructure [SCS]</t>
  </si>
  <si>
    <t>Non-network [SCS]</t>
  </si>
  <si>
    <t>Non Network: IT &amp; Communications [SCS]</t>
  </si>
  <si>
    <t>SCS - Inhouse Software (SL Tax Depn)</t>
  </si>
  <si>
    <t>Scada Network Control Protections Systems - Other [SCS]</t>
  </si>
  <si>
    <t>Replacement (public lighting) [ACS]</t>
  </si>
  <si>
    <t>Light Replacement [ACS]</t>
  </si>
  <si>
    <t>Other expenditure [SCS]</t>
  </si>
  <si>
    <t>Total buildings and property expenditure [SCS]</t>
  </si>
  <si>
    <t>SCS - Buildings (SL Tax Depn)</t>
  </si>
  <si>
    <t>Elevated work platform (HCV) [SCS]</t>
  </si>
  <si>
    <t>Heavy commercial vehicle [SCS]</t>
  </si>
  <si>
    <t>Light commercial vehicle [SCS]</t>
  </si>
  <si>
    <t>Car [SCS]</t>
  </si>
  <si>
    <t>Augmentation [SCS]</t>
  </si>
  <si>
    <t>Subtransmission Lines [SCS]</t>
  </si>
  <si>
    <t>Reinforcement (augex)</t>
  </si>
  <si>
    <t>Subtransmission Substations, Switching Stations, Zone Substations [SCS]</t>
  </si>
  <si>
    <t>HV Feeders [SCS]</t>
  </si>
  <si>
    <t>Distribution Substations [SCS]</t>
  </si>
  <si>
    <t>LV Feeders [SCS]</t>
  </si>
  <si>
    <t>Other Assets [SCS]</t>
  </si>
  <si>
    <t>Greenfield (augex)</t>
  </si>
  <si>
    <t>Underground Cables [SCS]</t>
  </si>
  <si>
    <t>Scada Network Control Protections Systems - Protection systems [SCS]</t>
  </si>
  <si>
    <t>Transformers [SCS]</t>
  </si>
  <si>
    <t>Other - other [SCS]</t>
  </si>
  <si>
    <t>Switchgear [SCS]</t>
  </si>
  <si>
    <t>Pole Top Structures [SCS]</t>
  </si>
  <si>
    <t>Service Lines [SCS]</t>
  </si>
  <si>
    <t>Overhead Conductors [SCS]</t>
  </si>
  <si>
    <t>Poles [SCS]</t>
  </si>
  <si>
    <t>IT infrastructure [ACS]</t>
  </si>
  <si>
    <t>ACS - AMI - Inhouse Software (SL Tax Depn)</t>
  </si>
  <si>
    <t>Proportion of demand for business tariff classes</t>
  </si>
  <si>
    <t>Note: we have allocated costs based on the AER RIN category level three. Where the line item was not indicated to be augex or growth related, we have not allocated any of the costs. Non-SCS costs are not allocated.</t>
  </si>
  <si>
    <t>Capex programs by RIN category and AER RAB class</t>
  </si>
  <si>
    <t>Project listing</t>
  </si>
  <si>
    <t>Source: Jemena internal analysis.</t>
  </si>
  <si>
    <t>Eg, the residential class is allocated 100% of residential capex, as well as 48% of subtransmission capex.</t>
  </si>
  <si>
    <t>Final model</t>
  </si>
  <si>
    <t>Cumulative annualised capex</t>
  </si>
  <si>
    <t>Annualised capex (inclusive of capitalised overheads)</t>
  </si>
  <si>
    <t>LRMC estimate</t>
  </si>
  <si>
    <t>Cumulative incremental demand</t>
  </si>
  <si>
    <t>Coincident demand by tariff class</t>
  </si>
  <si>
    <t>RAB inputs</t>
  </si>
  <si>
    <t>Avoidable opex as proportion of capital</t>
  </si>
  <si>
    <t>Source: Jemena 2021-2025 PTRM, tab Analysis.</t>
  </si>
  <si>
    <t>Source: Jemena EDPR 2021-2025 Capex model, tab Calc|Capex flow.</t>
  </si>
  <si>
    <t>Note: we have assumed that: (1) sales demand is proportional to coincident demand; and (2) 1 kW is equivalent to 1 kVA, ie, a power factor of 1.</t>
  </si>
  <si>
    <t>Customer numbers by tariff</t>
  </si>
  <si>
    <t>Change log</t>
  </si>
  <si>
    <t>Date</t>
  </si>
  <si>
    <t>Individual</t>
  </si>
  <si>
    <t>Change</t>
  </si>
  <si>
    <t>Authorised by</t>
  </si>
  <si>
    <t>Finalisation of model</t>
  </si>
  <si>
    <t>This model accepts up to a 10 year horizon. Input the year labels below, (eg, 2021, 2022, etc; or 2021/22, 2022/23, etc). If the full 10 years is not required, leave the relevant cells blank.</t>
  </si>
  <si>
    <t>Year 1</t>
  </si>
  <si>
    <t>Year 2</t>
  </si>
  <si>
    <t>Year 3</t>
  </si>
  <si>
    <t>Year 4</t>
  </si>
  <si>
    <t>Year 5</t>
  </si>
  <si>
    <t>Year 6</t>
  </si>
  <si>
    <t>Year 7</t>
  </si>
  <si>
    <t>Year 8</t>
  </si>
  <si>
    <t>Year 9</t>
  </si>
  <si>
    <t>Year 10</t>
  </si>
  <si>
    <t>Note: these cells are left intentionally blank to allow for the input of further capex categories.</t>
  </si>
  <si>
    <t>Check if all capex for each year is correctly included in the summary table.</t>
  </si>
  <si>
    <t>Note: these cells are left intentionally blank to allow for the input of further capex categories if required.</t>
  </si>
  <si>
    <t>Basis of analysis</t>
  </si>
  <si>
    <t>Year basis</t>
  </si>
  <si>
    <t>Convert to flat</t>
  </si>
  <si>
    <t>c/kWh</t>
  </si>
  <si>
    <t>Convert to Demand</t>
  </si>
  <si>
    <t>Diversity factor</t>
  </si>
  <si>
    <t>Residential - New two-rate TOU</t>
  </si>
  <si>
    <t>2018 demand data all AMI customers</t>
  </si>
  <si>
    <t>2018  Jan to Mar demand data all AMI customers</t>
  </si>
  <si>
    <t>Peak demand</t>
  </si>
  <si>
    <t>Sum of Max demand</t>
  </si>
  <si>
    <t>AER reset RIN categories (Level One)</t>
  </si>
  <si>
    <t>AER reset RIN categories (Level Two)</t>
  </si>
  <si>
    <t>AER reset RIN categories (Level Three)</t>
  </si>
  <si>
    <t>AER RAB asset class (Current)</t>
  </si>
  <si>
    <t>AER RAB asset class (Forecast)</t>
  </si>
  <si>
    <t>AER TAB asset class</t>
  </si>
  <si>
    <t>ATO Tax asset class</t>
  </si>
  <si>
    <t>Augex Categorisation</t>
  </si>
  <si>
    <t>Capex Story - View 2</t>
  </si>
  <si>
    <t>IT RIN Categories</t>
  </si>
  <si>
    <t>IT Assessment Category</t>
  </si>
  <si>
    <t>Average of 2022-2026</t>
  </si>
  <si>
    <t>Copy 2021-2023 into 2027-2029</t>
  </si>
  <si>
    <t>Average of 2024-2026 (after 5MS uplift)</t>
  </si>
  <si>
    <t>Zero</t>
  </si>
  <si>
    <t>Base LRMC</t>
  </si>
  <si>
    <t>Convert to ToU</t>
  </si>
  <si>
    <t>Low voltage combined</t>
  </si>
  <si>
    <t>Jemena Electricity Networks</t>
  </si>
  <si>
    <t>Update for initial proposal inputs</t>
  </si>
  <si>
    <t>Calculated</t>
  </si>
  <si>
    <t>2020 Pre-tax WACC</t>
  </si>
  <si>
    <t>2022/23</t>
  </si>
  <si>
    <t>2024/25</t>
  </si>
  <si>
    <t>2023/24</t>
  </si>
  <si>
    <t>2025/26</t>
  </si>
  <si>
    <t>2026/27</t>
  </si>
  <si>
    <t>2027/28</t>
  </si>
  <si>
    <t>2028/29</t>
  </si>
  <si>
    <t>Step 3 - Direct escalated costs (including overheads) MINUS Capital contributions (Real 2018)</t>
  </si>
  <si>
    <t>2021/22</t>
  </si>
  <si>
    <t>2021-22</t>
  </si>
  <si>
    <t>2022-23</t>
  </si>
  <si>
    <t>2023-24</t>
  </si>
  <si>
    <t>2024-25</t>
  </si>
  <si>
    <t>2025-26</t>
  </si>
  <si>
    <t>2026-27</t>
  </si>
  <si>
    <t>2027-28</t>
  </si>
  <si>
    <t>2028-29</t>
  </si>
  <si>
    <t>Note: Forecasts for these years are in the Capex calculations tab</t>
  </si>
  <si>
    <t>Source: Jemena analysis</t>
  </si>
  <si>
    <t>Method to extrapolate from 2026-27 to 2028-29</t>
  </si>
  <si>
    <t>A337</t>
  </si>
  <si>
    <t>CBE</t>
  </si>
  <si>
    <t>Connections: Commercial/Industrial [SCS]</t>
  </si>
  <si>
    <t>Distribution lines: Above ground (incorporating conductors; cross arms, insulators and fittings; poles – concrete, wood, steel or stobie; and transformers – pole or ground pad mounted)</t>
  </si>
  <si>
    <t>Non Augex</t>
  </si>
  <si>
    <t>Non-IT</t>
  </si>
  <si>
    <t>$dollars</t>
  </si>
  <si>
    <t>Real 2021</t>
  </si>
  <si>
    <t>Yes</t>
  </si>
  <si>
    <t>A338</t>
  </si>
  <si>
    <t>CBG</t>
  </si>
  <si>
    <t>Distribution substations/transformers, pole or ground pad mounted</t>
  </si>
  <si>
    <t>A1</t>
  </si>
  <si>
    <t>CBH</t>
  </si>
  <si>
    <t>Distribution lines: Combination of above ground and underground</t>
  </si>
  <si>
    <t>A340</t>
  </si>
  <si>
    <t>CBI</t>
  </si>
  <si>
    <t>A341</t>
  </si>
  <si>
    <t>CBK</t>
  </si>
  <si>
    <t>A342</t>
  </si>
  <si>
    <t>CBL</t>
  </si>
  <si>
    <t>A343</t>
  </si>
  <si>
    <t>CBP</t>
  </si>
  <si>
    <t>A344</t>
  </si>
  <si>
    <t>CBS</t>
  </si>
  <si>
    <t>A246</t>
  </si>
  <si>
    <t>CDA</t>
  </si>
  <si>
    <t>Connections: Residential [SCS]</t>
  </si>
  <si>
    <t>A334</t>
  </si>
  <si>
    <t>CHH</t>
  </si>
  <si>
    <t>Connections: Subdivision [SCS]</t>
  </si>
  <si>
    <t>A3</t>
  </si>
  <si>
    <t>CHL</t>
  </si>
  <si>
    <t>Distribution lines: Underground (incorporating cables, fittings and ground pad mounted transformers)</t>
  </si>
  <si>
    <t>A324</t>
  </si>
  <si>
    <t>CLA</t>
  </si>
  <si>
    <t>Street lights</t>
  </si>
  <si>
    <t>A548</t>
  </si>
  <si>
    <t>CLA-f</t>
  </si>
  <si>
    <t>Public lighting: Light Installation [ACS]</t>
  </si>
  <si>
    <t>A325</t>
  </si>
  <si>
    <t>CLI</t>
  </si>
  <si>
    <t>A549</t>
  </si>
  <si>
    <t>CLI-f</t>
  </si>
  <si>
    <t>A4</t>
  </si>
  <si>
    <t>CLJ</t>
  </si>
  <si>
    <t>A550</t>
  </si>
  <si>
    <t>CLJ-f</t>
  </si>
  <si>
    <t>A328</t>
  </si>
  <si>
    <t>CLN</t>
  </si>
  <si>
    <t>A551</t>
  </si>
  <si>
    <t>CLN-f</t>
  </si>
  <si>
    <t>A198</t>
  </si>
  <si>
    <t>CME</t>
  </si>
  <si>
    <t>A233</t>
  </si>
  <si>
    <t>CMU</t>
  </si>
  <si>
    <t>A496</t>
  </si>
  <si>
    <t>CMV</t>
  </si>
  <si>
    <t>A499</t>
  </si>
  <si>
    <t>CMZ</t>
  </si>
  <si>
    <t>A330</t>
  </si>
  <si>
    <t>CNG</t>
  </si>
  <si>
    <t>A552</t>
  </si>
  <si>
    <t>CNG-f</t>
  </si>
  <si>
    <t>A332</t>
  </si>
  <si>
    <t>CNJ</t>
  </si>
  <si>
    <t>A553</t>
  </si>
  <si>
    <t>CNJ-f</t>
  </si>
  <si>
    <t>A333</t>
  </si>
  <si>
    <t>CNM</t>
  </si>
  <si>
    <t>A554</t>
  </si>
  <si>
    <t>CNM-f</t>
  </si>
  <si>
    <t>A100</t>
  </si>
  <si>
    <t>CNW</t>
  </si>
  <si>
    <t>Nightwatchman’s lights</t>
  </si>
  <si>
    <t>A6</t>
  </si>
  <si>
    <t>CRB</t>
  </si>
  <si>
    <t>Replacement: Other  - Works to fix damage to the network caused by third parties [SCS]</t>
  </si>
  <si>
    <t>A231</t>
  </si>
  <si>
    <t>COU</t>
  </si>
  <si>
    <t>A318</t>
  </si>
  <si>
    <t>CRE</t>
  </si>
  <si>
    <t>Replacement: Other  - Third party initiated network asset relocations/rearrangements  [SCS]</t>
  </si>
  <si>
    <t>A319</t>
  </si>
  <si>
    <t>CRP</t>
  </si>
  <si>
    <t>A530</t>
  </si>
  <si>
    <t>CRR</t>
  </si>
  <si>
    <t>A322</t>
  </si>
  <si>
    <t>CRS</t>
  </si>
  <si>
    <t>A323</t>
  </si>
  <si>
    <t>CRU</t>
  </si>
  <si>
    <t>A234</t>
  </si>
  <si>
    <t>CRV</t>
  </si>
  <si>
    <t>A486</t>
  </si>
  <si>
    <t>A485</t>
  </si>
  <si>
    <t>A368</t>
  </si>
  <si>
    <t>A369</t>
  </si>
  <si>
    <t>A372</t>
  </si>
  <si>
    <t>A373</t>
  </si>
  <si>
    <t>A370</t>
  </si>
  <si>
    <t>A490</t>
  </si>
  <si>
    <t>A10</t>
  </si>
  <si>
    <t>Metering: Meter Replacement [ACS]</t>
  </si>
  <si>
    <t>Customer meters (incorporating load and time switches if fitted)</t>
  </si>
  <si>
    <t>No</t>
  </si>
  <si>
    <t>A491</t>
  </si>
  <si>
    <t>Metering: Communications infrastructure [ACS]</t>
  </si>
  <si>
    <t>Control, monitoring, communication and protection systems</t>
  </si>
  <si>
    <t>A492</t>
  </si>
  <si>
    <t>A493</t>
  </si>
  <si>
    <t>VMM</t>
  </si>
  <si>
    <t>Metering: Meter Purchase [ACS]</t>
  </si>
  <si>
    <t>A494</t>
  </si>
  <si>
    <t>A495</t>
  </si>
  <si>
    <t>A253</t>
  </si>
  <si>
    <t>GIS</t>
  </si>
  <si>
    <t>Replacement: Scada Network Control Protections Systems [SCS]</t>
  </si>
  <si>
    <t>A336</t>
  </si>
  <si>
    <t>GID</t>
  </si>
  <si>
    <t>Software (In-house)</t>
  </si>
  <si>
    <t>Asset Management &amp; Control Systems</t>
  </si>
  <si>
    <t>Operational Technology</t>
  </si>
  <si>
    <t>Recurrent - step</t>
  </si>
  <si>
    <t>A327</t>
  </si>
  <si>
    <t>A489</t>
  </si>
  <si>
    <t>Non-recurrent - maintain</t>
  </si>
  <si>
    <t>A906</t>
  </si>
  <si>
    <t>A908</t>
  </si>
  <si>
    <t>Future Network Initiative</t>
  </si>
  <si>
    <t>Non-recurrent - new capability</t>
  </si>
  <si>
    <t>A510</t>
  </si>
  <si>
    <t>RLG</t>
  </si>
  <si>
    <t>Replacement (public lighting): Light Replacement [ACS]</t>
  </si>
  <si>
    <t>A116</t>
  </si>
  <si>
    <t>RLJ</t>
  </si>
  <si>
    <t>ACS - PL - Existing Lights - Luminaires</t>
  </si>
  <si>
    <t>A34</t>
  </si>
  <si>
    <t>RLM</t>
  </si>
  <si>
    <t>A511</t>
  </si>
  <si>
    <t>RLN</t>
  </si>
  <si>
    <t>A512</t>
  </si>
  <si>
    <t>RLO</t>
  </si>
  <si>
    <t>A151</t>
  </si>
  <si>
    <t>RLW</t>
  </si>
  <si>
    <t>A78</t>
  </si>
  <si>
    <t>RPA</t>
  </si>
  <si>
    <t>A513</t>
  </si>
  <si>
    <t>RPB</t>
  </si>
  <si>
    <t>A95</t>
  </si>
  <si>
    <t>GEA</t>
  </si>
  <si>
    <t>Non Network: Other [SCS]</t>
  </si>
  <si>
    <t>General tools and equipment expenditure (composite)</t>
  </si>
  <si>
    <t>A97</t>
  </si>
  <si>
    <t>A98</t>
  </si>
  <si>
    <t>A525a</t>
  </si>
  <si>
    <t>GPA</t>
  </si>
  <si>
    <t>Non Network: Buildings and Property [SCS]</t>
  </si>
  <si>
    <t>Buildings</t>
  </si>
  <si>
    <t>A525b</t>
  </si>
  <si>
    <t>General property expenditure (composite)</t>
  </si>
  <si>
    <t>A188a</t>
  </si>
  <si>
    <t>A188b</t>
  </si>
  <si>
    <t>A238a</t>
  </si>
  <si>
    <t>A238b</t>
  </si>
  <si>
    <t>A254a</t>
  </si>
  <si>
    <t>A254b</t>
  </si>
  <si>
    <t>A331a</t>
  </si>
  <si>
    <t>A331b</t>
  </si>
  <si>
    <t>A105</t>
  </si>
  <si>
    <t>GTA</t>
  </si>
  <si>
    <t>Non Network: Motor Vehicles [SCS]</t>
  </si>
  <si>
    <t>Truck with GVM &gt; 3.5 tonnes</t>
  </si>
  <si>
    <t>A104</t>
  </si>
  <si>
    <t>A106</t>
  </si>
  <si>
    <t>GVA</t>
  </si>
  <si>
    <t>Light Commercial Vehicle</t>
  </si>
  <si>
    <t>A440</t>
  </si>
  <si>
    <t>A441</t>
  </si>
  <si>
    <t>Cars - Generally</t>
  </si>
  <si>
    <t>A9</t>
  </si>
  <si>
    <t>DOA</t>
  </si>
  <si>
    <t>Augmentation: Subtransmission Lines [SCS]</t>
  </si>
  <si>
    <t>Demand Driven</t>
  </si>
  <si>
    <t>A123</t>
  </si>
  <si>
    <t>A395</t>
  </si>
  <si>
    <t>A203</t>
  </si>
  <si>
    <t>A310</t>
  </si>
  <si>
    <t>A531</t>
  </si>
  <si>
    <t>DZA</t>
  </si>
  <si>
    <t>Augmentation: Subtransmission Substations, Switching Stations, Zone Substations [SCS]</t>
  </si>
  <si>
    <t>Distribution zone substations (excluding control, monitoring, communications and protection systems)</t>
  </si>
  <si>
    <t>A396</t>
  </si>
  <si>
    <t>DSH</t>
  </si>
  <si>
    <t>Augmentation: HV Feeders [SCS]</t>
  </si>
  <si>
    <t>A27</t>
  </si>
  <si>
    <t>A114</t>
  </si>
  <si>
    <t>A115</t>
  </si>
  <si>
    <t>A112</t>
  </si>
  <si>
    <t>A20</t>
  </si>
  <si>
    <t>A23</t>
  </si>
  <si>
    <t>A450</t>
  </si>
  <si>
    <t>A40</t>
  </si>
  <si>
    <t>A42</t>
  </si>
  <si>
    <t>A45</t>
  </si>
  <si>
    <t>A49</t>
  </si>
  <si>
    <t>A76</t>
  </si>
  <si>
    <t>A57</t>
  </si>
  <si>
    <t>A43</t>
  </si>
  <si>
    <t>A317</t>
  </si>
  <si>
    <t>A121</t>
  </si>
  <si>
    <t>A222</t>
  </si>
  <si>
    <t>A226</t>
  </si>
  <si>
    <t>A230</t>
  </si>
  <si>
    <t>A374</t>
  </si>
  <si>
    <t>A377</t>
  </si>
  <si>
    <t>A376</t>
  </si>
  <si>
    <t>A35</t>
  </si>
  <si>
    <t>DSI</t>
  </si>
  <si>
    <t>A39</t>
  </si>
  <si>
    <t>Environmental, safety &amp; legal</t>
  </si>
  <si>
    <t>A67</t>
  </si>
  <si>
    <t>DSJ</t>
  </si>
  <si>
    <t>Augmentation: Distribution Substations [SCS]</t>
  </si>
  <si>
    <t>A66</t>
  </si>
  <si>
    <t>DSL</t>
  </si>
  <si>
    <t>Augmentation: LV Feeders [SCS]</t>
  </si>
  <si>
    <t>A111</t>
  </si>
  <si>
    <t>PQA</t>
  </si>
  <si>
    <t>A335</t>
  </si>
  <si>
    <t>Enabling DER</t>
  </si>
  <si>
    <t>A514</t>
  </si>
  <si>
    <t>PRA</t>
  </si>
  <si>
    <t>A172</t>
  </si>
  <si>
    <t>DZB</t>
  </si>
  <si>
    <t>A11</t>
  </si>
  <si>
    <t>A556</t>
  </si>
  <si>
    <t>Augmentation: Other Assets [SCS]</t>
  </si>
  <si>
    <t>A557</t>
  </si>
  <si>
    <t>A558</t>
  </si>
  <si>
    <t>A559</t>
  </si>
  <si>
    <t>A560</t>
  </si>
  <si>
    <t>A561</t>
  </si>
  <si>
    <t>A562</t>
  </si>
  <si>
    <t>A563</t>
  </si>
  <si>
    <t>A564</t>
  </si>
  <si>
    <t>PQB</t>
  </si>
  <si>
    <t>A565</t>
  </si>
  <si>
    <t>A566</t>
  </si>
  <si>
    <t>A567</t>
  </si>
  <si>
    <t>A91</t>
  </si>
  <si>
    <t>A91c</t>
  </si>
  <si>
    <t>DZC</t>
  </si>
  <si>
    <t>Land</t>
  </si>
  <si>
    <t>A224</t>
  </si>
  <si>
    <t>A74</t>
  </si>
  <si>
    <t>A88</t>
  </si>
  <si>
    <t>A89</t>
  </si>
  <si>
    <t>A248</t>
  </si>
  <si>
    <t>A249</t>
  </si>
  <si>
    <t>A268</t>
  </si>
  <si>
    <t>A82</t>
  </si>
  <si>
    <t>A353</t>
  </si>
  <si>
    <t>RUS</t>
  </si>
  <si>
    <t>Replacement: Underground Cables [SCS]</t>
  </si>
  <si>
    <t>A353b</t>
  </si>
  <si>
    <t>A508</t>
  </si>
  <si>
    <t>RCA</t>
  </si>
  <si>
    <t>A120</t>
  </si>
  <si>
    <t>A124</t>
  </si>
  <si>
    <t>A125</t>
  </si>
  <si>
    <t>A126</t>
  </si>
  <si>
    <t>A128</t>
  </si>
  <si>
    <t>A133</t>
  </si>
  <si>
    <t>A46</t>
  </si>
  <si>
    <t>A52</t>
  </si>
  <si>
    <t>A68</t>
  </si>
  <si>
    <t>A71</t>
  </si>
  <si>
    <t>A232</t>
  </si>
  <si>
    <t>A242</t>
  </si>
  <si>
    <t>A252</t>
  </si>
  <si>
    <t>A379</t>
  </si>
  <si>
    <t>A380</t>
  </si>
  <si>
    <t>A259</t>
  </si>
  <si>
    <t>A207</t>
  </si>
  <si>
    <t>RSA</t>
  </si>
  <si>
    <t>Replacement: Other - other [SCS]</t>
  </si>
  <si>
    <t>A178</t>
  </si>
  <si>
    <t>A182</t>
  </si>
  <si>
    <t>A184</t>
  </si>
  <si>
    <t>A190</t>
  </si>
  <si>
    <t>Replacement: Switchgear [SCS]</t>
  </si>
  <si>
    <t>A212</t>
  </si>
  <si>
    <t>A191</t>
  </si>
  <si>
    <t>A192</t>
  </si>
  <si>
    <t>A48</t>
  </si>
  <si>
    <t>A194</t>
  </si>
  <si>
    <t>A196</t>
  </si>
  <si>
    <t>A199</t>
  </si>
  <si>
    <t>Replacement: Transformers [SCS]</t>
  </si>
  <si>
    <t>A200</t>
  </si>
  <si>
    <t>A201</t>
  </si>
  <si>
    <t>A202</t>
  </si>
  <si>
    <t>A204</t>
  </si>
  <si>
    <t>A470</t>
  </si>
  <si>
    <t>A12</t>
  </si>
  <si>
    <t>A14</t>
  </si>
  <si>
    <t>A168</t>
  </si>
  <si>
    <t>A16</t>
  </si>
  <si>
    <t>A19</t>
  </si>
  <si>
    <t>A21</t>
  </si>
  <si>
    <t>A173</t>
  </si>
  <si>
    <t>A28</t>
  </si>
  <si>
    <t>A31</t>
  </si>
  <si>
    <t>A366</t>
  </si>
  <si>
    <t>A262</t>
  </si>
  <si>
    <t>A263</t>
  </si>
  <si>
    <t>A264</t>
  </si>
  <si>
    <t>A266</t>
  </si>
  <si>
    <t>A207b</t>
  </si>
  <si>
    <t>A16b</t>
  </si>
  <si>
    <t>A15</t>
  </si>
  <si>
    <t>A444</t>
  </si>
  <si>
    <t>PDA</t>
  </si>
  <si>
    <t>Replacement: Overhead Conductors [SCS]</t>
  </si>
  <si>
    <t>A506</t>
  </si>
  <si>
    <t>PDB</t>
  </si>
  <si>
    <t>A507</t>
  </si>
  <si>
    <t>PDH</t>
  </si>
  <si>
    <t>A109</t>
  </si>
  <si>
    <t>PDL</t>
  </si>
  <si>
    <t>A364</t>
  </si>
  <si>
    <t>PDO</t>
  </si>
  <si>
    <t>A110</t>
  </si>
  <si>
    <t>PDS</t>
  </si>
  <si>
    <t>Replacement: Pole Top Structures [SCS]</t>
  </si>
  <si>
    <t>A365</t>
  </si>
  <si>
    <t>RHH</t>
  </si>
  <si>
    <t>A140</t>
  </si>
  <si>
    <t>RHA</t>
  </si>
  <si>
    <t>A459</t>
  </si>
  <si>
    <t>A243</t>
  </si>
  <si>
    <t>RHD</t>
  </si>
  <si>
    <t>A143</t>
  </si>
  <si>
    <t>RHE</t>
  </si>
  <si>
    <t>A142</t>
  </si>
  <si>
    <t>RHF</t>
  </si>
  <si>
    <t>A144</t>
  </si>
  <si>
    <t>RHG</t>
  </si>
  <si>
    <t>A473</t>
  </si>
  <si>
    <t>A474</t>
  </si>
  <si>
    <t>A147</t>
  </si>
  <si>
    <t>A315</t>
  </si>
  <si>
    <t>A316</t>
  </si>
  <si>
    <t>A348</t>
  </si>
  <si>
    <t>A349</t>
  </si>
  <si>
    <t>A148</t>
  </si>
  <si>
    <t>RHK</t>
  </si>
  <si>
    <t>A149</t>
  </si>
  <si>
    <t>RHL</t>
  </si>
  <si>
    <t>A108</t>
  </si>
  <si>
    <t>RHM</t>
  </si>
  <si>
    <t>A152</t>
  </si>
  <si>
    <t>RMF</t>
  </si>
  <si>
    <t>Replacement: Service Lines [SCS]</t>
  </si>
  <si>
    <t>A153</t>
  </si>
  <si>
    <t>RMJ</t>
  </si>
  <si>
    <t>A155</t>
  </si>
  <si>
    <t>RML</t>
  </si>
  <si>
    <t>A156</t>
  </si>
  <si>
    <t>RMP</t>
  </si>
  <si>
    <t>A157</t>
  </si>
  <si>
    <t>A158</t>
  </si>
  <si>
    <t>RMU</t>
  </si>
  <si>
    <t>A159</t>
  </si>
  <si>
    <t>ROH</t>
  </si>
  <si>
    <t>A350</t>
  </si>
  <si>
    <t>A160</t>
  </si>
  <si>
    <t>A164</t>
  </si>
  <si>
    <t>ROL</t>
  </si>
  <si>
    <t>A161</t>
  </si>
  <si>
    <t>A162</t>
  </si>
  <si>
    <t>A166</t>
  </si>
  <si>
    <t>RPH</t>
  </si>
  <si>
    <t>Replacement: Poles [SCS]</t>
  </si>
  <si>
    <t>A477</t>
  </si>
  <si>
    <t>A351</t>
  </si>
  <si>
    <t>A170</t>
  </si>
  <si>
    <t>RPL</t>
  </si>
  <si>
    <t>A171</t>
  </si>
  <si>
    <t>RPS</t>
  </si>
  <si>
    <t>A352</t>
  </si>
  <si>
    <t>A32</t>
  </si>
  <si>
    <t>RRH</t>
  </si>
  <si>
    <t>A480</t>
  </si>
  <si>
    <t>A175</t>
  </si>
  <si>
    <t>RRL</t>
  </si>
  <si>
    <t>A177</t>
  </si>
  <si>
    <t>RRS</t>
  </si>
  <si>
    <t>A208</t>
  </si>
  <si>
    <t>RUA</t>
  </si>
  <si>
    <t>A209</t>
  </si>
  <si>
    <t>A210</t>
  </si>
  <si>
    <t>RUC</t>
  </si>
  <si>
    <t>A211</t>
  </si>
  <si>
    <t>RUF</t>
  </si>
  <si>
    <t>A239</t>
  </si>
  <si>
    <t>RUH</t>
  </si>
  <si>
    <t>A213</t>
  </si>
  <si>
    <t>RUL</t>
  </si>
  <si>
    <t>A216</t>
  </si>
  <si>
    <t>RXD</t>
  </si>
  <si>
    <t>A217</t>
  </si>
  <si>
    <t>RXF</t>
  </si>
  <si>
    <t>A218</t>
  </si>
  <si>
    <t>RXG</t>
  </si>
  <si>
    <t>A221</t>
  </si>
  <si>
    <t>RXH</t>
  </si>
  <si>
    <t>A223</t>
  </si>
  <si>
    <t>A227</t>
  </si>
  <si>
    <t>RXI</t>
  </si>
  <si>
    <t>A228</t>
  </si>
  <si>
    <t>RXL</t>
  </si>
  <si>
    <t>A241</t>
  </si>
  <si>
    <t>RXS</t>
  </si>
  <si>
    <t>A902</t>
  </si>
  <si>
    <t>A903</t>
  </si>
  <si>
    <t>A923</t>
  </si>
  <si>
    <t>A924</t>
  </si>
  <si>
    <t>A925</t>
  </si>
  <si>
    <t>PSA</t>
  </si>
  <si>
    <t>A926</t>
  </si>
  <si>
    <t>RUD</t>
  </si>
  <si>
    <t>A927</t>
  </si>
  <si>
    <t>A928</t>
  </si>
  <si>
    <t>DOB</t>
  </si>
  <si>
    <t>A929</t>
  </si>
  <si>
    <t>A930</t>
  </si>
  <si>
    <t>A931</t>
  </si>
  <si>
    <t>A932</t>
  </si>
  <si>
    <t>A941</t>
  </si>
  <si>
    <t>A942</t>
  </si>
  <si>
    <t>A943</t>
  </si>
  <si>
    <t>A944</t>
  </si>
  <si>
    <t>A945</t>
  </si>
  <si>
    <t>A946</t>
  </si>
  <si>
    <t>A947</t>
  </si>
  <si>
    <t>A948</t>
  </si>
  <si>
    <t>A949</t>
  </si>
  <si>
    <t>ITS1904</t>
  </si>
  <si>
    <t>Platforms &amp; Security Systems</t>
  </si>
  <si>
    <t>System Management</t>
  </si>
  <si>
    <t>Recurrent - base</t>
  </si>
  <si>
    <t>ITS1907</t>
  </si>
  <si>
    <t>GII</t>
  </si>
  <si>
    <t>Computers and computer equipment</t>
  </si>
  <si>
    <t>Communications &amp; Network Services</t>
  </si>
  <si>
    <t>ITS1908</t>
  </si>
  <si>
    <t>Corporate Systems</t>
  </si>
  <si>
    <t>ERP</t>
  </si>
  <si>
    <t>ITS1911</t>
  </si>
  <si>
    <t>ITS1912</t>
  </si>
  <si>
    <t>ITS1913</t>
  </si>
  <si>
    <t>Customer, Metering &amp; Market Systems</t>
  </si>
  <si>
    <t>Customer Experience</t>
  </si>
  <si>
    <t>ITS1915</t>
  </si>
  <si>
    <t>Personal Device Life Cycle</t>
  </si>
  <si>
    <t>ITS1916</t>
  </si>
  <si>
    <t>Cyber-Security Enhancements</t>
  </si>
  <si>
    <t>Non-recurrent - compliance</t>
  </si>
  <si>
    <t>ITS1921</t>
  </si>
  <si>
    <t>Platforms &amp; Processing</t>
  </si>
  <si>
    <t>ITS1922</t>
  </si>
  <si>
    <t>Data Storage &amp; Management</t>
  </si>
  <si>
    <t>ITS1923</t>
  </si>
  <si>
    <t>ITS1924</t>
  </si>
  <si>
    <t>ITS1928</t>
  </si>
  <si>
    <t>ITS1929</t>
  </si>
  <si>
    <t>Life Cycle</t>
  </si>
  <si>
    <t>ITS1931</t>
  </si>
  <si>
    <t>ITS1932</t>
  </si>
  <si>
    <t>ITS1933</t>
  </si>
  <si>
    <t>ITS1935</t>
  </si>
  <si>
    <t>ITS1939</t>
  </si>
  <si>
    <t>ITS1941</t>
  </si>
  <si>
    <t>ITS1942</t>
  </si>
  <si>
    <t>Cyber-Security Life Cycle</t>
  </si>
  <si>
    <t>ITS1943</t>
  </si>
  <si>
    <t>ITS1951</t>
  </si>
  <si>
    <t>ITS1953</t>
  </si>
  <si>
    <t>ITS1954</t>
  </si>
  <si>
    <t>ITS1956</t>
  </si>
  <si>
    <t>Enhancement</t>
  </si>
  <si>
    <t>ITS1957</t>
  </si>
  <si>
    <t>Meter Management Life Cycle</t>
  </si>
  <si>
    <t>ITS1958</t>
  </si>
  <si>
    <t>ITS1959</t>
  </si>
  <si>
    <t>ITS1960</t>
  </si>
  <si>
    <t>ITS1961</t>
  </si>
  <si>
    <t>ITS1962</t>
  </si>
  <si>
    <t>ITS2001</t>
  </si>
  <si>
    <t>ITS2003</t>
  </si>
  <si>
    <t>ITS2007</t>
  </si>
  <si>
    <t>Reporting &amp; Analysis</t>
  </si>
  <si>
    <t>ITS2008</t>
  </si>
  <si>
    <t>ITS2009</t>
  </si>
  <si>
    <t>ITS2010</t>
  </si>
  <si>
    <t>ITS2011</t>
  </si>
  <si>
    <t>Records &amp; Document Management</t>
  </si>
  <si>
    <t>ITS2012</t>
  </si>
  <si>
    <t>ITS2013</t>
  </si>
  <si>
    <t>ITS2014</t>
  </si>
  <si>
    <t>ITS2015</t>
  </si>
  <si>
    <t>ITS2016</t>
  </si>
  <si>
    <t>ITS2017</t>
  </si>
  <si>
    <t>ITS2018</t>
  </si>
  <si>
    <t>ITS2019</t>
  </si>
  <si>
    <t>ITS2020</t>
  </si>
  <si>
    <t>Productivity Services</t>
  </si>
  <si>
    <t>ITS2021</t>
  </si>
  <si>
    <t>ITS2022</t>
  </si>
  <si>
    <t>ITS2024</t>
  </si>
  <si>
    <t>ITS2025</t>
  </si>
  <si>
    <t>ITS2026</t>
  </si>
  <si>
    <t>ITS2027</t>
  </si>
  <si>
    <t>ITS2028</t>
  </si>
  <si>
    <t>ITS2051</t>
  </si>
  <si>
    <t>ITS2052</t>
  </si>
  <si>
    <t>ITS2053</t>
  </si>
  <si>
    <t>ITS2054</t>
  </si>
  <si>
    <t>ITS2055</t>
  </si>
  <si>
    <t>ITS2056</t>
  </si>
  <si>
    <t>ITS2057</t>
  </si>
  <si>
    <t>ITS2058</t>
  </si>
  <si>
    <t>ITS2059</t>
  </si>
  <si>
    <t>ITS2060</t>
  </si>
  <si>
    <t>ITS2061</t>
  </si>
  <si>
    <t>ITS2062</t>
  </si>
  <si>
    <t>ITS2063</t>
  </si>
  <si>
    <t>ITS2064</t>
  </si>
  <si>
    <t>ITS2065</t>
  </si>
  <si>
    <t>ITS2066</t>
  </si>
  <si>
    <t>ITS2067</t>
  </si>
  <si>
    <t>ITS2068</t>
  </si>
  <si>
    <t>ITS2069</t>
  </si>
  <si>
    <t>ITSA01</t>
  </si>
  <si>
    <t>ITSA02</t>
  </si>
  <si>
    <t>ITSA03</t>
  </si>
  <si>
    <t>ITSA04</t>
  </si>
  <si>
    <t>ITSA05</t>
  </si>
  <si>
    <t>ITSA06</t>
  </si>
  <si>
    <t>ITSA07</t>
  </si>
  <si>
    <t>ITSA08</t>
  </si>
  <si>
    <t>ITSA09</t>
  </si>
  <si>
    <t>ITSA10</t>
  </si>
  <si>
    <t>ITSA11</t>
  </si>
  <si>
    <t>ITSA12</t>
  </si>
  <si>
    <t>ITSA13</t>
  </si>
  <si>
    <t>ITSA14</t>
  </si>
  <si>
    <t>ITSA15</t>
  </si>
  <si>
    <t>ITSA16</t>
  </si>
  <si>
    <t>ITSA17</t>
  </si>
  <si>
    <t>ITSA18</t>
  </si>
  <si>
    <t>ITSA19</t>
  </si>
  <si>
    <t>ITSA20</t>
  </si>
  <si>
    <t>ITSD11</t>
  </si>
  <si>
    <t>ITSD12</t>
  </si>
  <si>
    <t>Integration Life Cycle</t>
  </si>
  <si>
    <t>ITSD13</t>
  </si>
  <si>
    <t>ITSD14</t>
  </si>
  <si>
    <t>ITSD15</t>
  </si>
  <si>
    <t>ITSD16</t>
  </si>
  <si>
    <t>ITSD17</t>
  </si>
  <si>
    <t>ITSD18</t>
  </si>
  <si>
    <t>ITSD19</t>
  </si>
  <si>
    <t>ITSD20</t>
  </si>
  <si>
    <t>ITSD21</t>
  </si>
  <si>
    <t>ITSD22</t>
  </si>
  <si>
    <t>Facilities Device Life Cycle</t>
  </si>
  <si>
    <t>ITSD23</t>
  </si>
  <si>
    <t>ITSD24</t>
  </si>
  <si>
    <t>ITSD25</t>
  </si>
  <si>
    <t>ITSD26</t>
  </si>
  <si>
    <t>ITSD27</t>
  </si>
  <si>
    <t>ITSD28</t>
  </si>
  <si>
    <t>ITSD29</t>
  </si>
  <si>
    <t>ITSD30</t>
  </si>
  <si>
    <t>ITSD31</t>
  </si>
  <si>
    <t>ITSD32</t>
  </si>
  <si>
    <t>ITSD33</t>
  </si>
  <si>
    <t>ITSD34</t>
  </si>
  <si>
    <t>ITSD35</t>
  </si>
  <si>
    <t>ITSD36</t>
  </si>
  <si>
    <t>ITSD37</t>
  </si>
  <si>
    <t>ITSD38</t>
  </si>
  <si>
    <t>ITSD39</t>
  </si>
  <si>
    <t>ITSD40</t>
  </si>
  <si>
    <t>ITSD41</t>
  </si>
  <si>
    <t>ITSD42</t>
  </si>
  <si>
    <t>ITSD43</t>
  </si>
  <si>
    <t>ITSD44</t>
  </si>
  <si>
    <t>ITSD45</t>
  </si>
  <si>
    <t>ITSD46</t>
  </si>
  <si>
    <t>ITSD47</t>
  </si>
  <si>
    <t>ITSD48</t>
  </si>
  <si>
    <t>ITSD49</t>
  </si>
  <si>
    <t>ITSD51</t>
  </si>
  <si>
    <t>ITSD52</t>
  </si>
  <si>
    <t>ITSD53</t>
  </si>
  <si>
    <t>ITSD54</t>
  </si>
  <si>
    <t>ITSD55</t>
  </si>
  <si>
    <t>ITSD56</t>
  </si>
  <si>
    <t>ITSD57</t>
  </si>
  <si>
    <t>ITSD58</t>
  </si>
  <si>
    <t>ITSD59</t>
  </si>
  <si>
    <t>ITSD60</t>
  </si>
  <si>
    <t>ITSD61</t>
  </si>
  <si>
    <t>ITSD62</t>
  </si>
  <si>
    <t>ITSD63</t>
  </si>
  <si>
    <t>ITSD64</t>
  </si>
  <si>
    <t>ITSD65</t>
  </si>
  <si>
    <t>ITSD66</t>
  </si>
  <si>
    <t>ITSD67</t>
  </si>
  <si>
    <t>ITSE11</t>
  </si>
  <si>
    <t>ITSE12</t>
  </si>
  <si>
    <t>ITSE13</t>
  </si>
  <si>
    <t>ITSE21</t>
  </si>
  <si>
    <t>ITSE22</t>
  </si>
  <si>
    <t>ITSE23</t>
  </si>
  <si>
    <t>ITSE24</t>
  </si>
  <si>
    <t>ITSE25</t>
  </si>
  <si>
    <t>ITSE26</t>
  </si>
  <si>
    <t>ITSE27</t>
  </si>
  <si>
    <t>ITSE28</t>
  </si>
  <si>
    <t>ITSE29</t>
  </si>
  <si>
    <t>ITSE30</t>
  </si>
  <si>
    <t>ITSE31</t>
  </si>
  <si>
    <t>ITSE32</t>
  </si>
  <si>
    <t>ITSE33</t>
  </si>
  <si>
    <t>ITSE34</t>
  </si>
  <si>
    <t>ITSE35</t>
  </si>
  <si>
    <t>ITSE36</t>
  </si>
  <si>
    <t>ITSE37</t>
  </si>
  <si>
    <t>ITSE38</t>
  </si>
  <si>
    <t>ITSE39</t>
  </si>
  <si>
    <t>ITSE40</t>
  </si>
  <si>
    <t>ITSE41</t>
  </si>
  <si>
    <t>ITSA21</t>
  </si>
  <si>
    <t>ITSA22</t>
  </si>
  <si>
    <t>ITSD68</t>
  </si>
  <si>
    <t>ITSD69</t>
  </si>
  <si>
    <t>ITSD70</t>
  </si>
  <si>
    <t>ITSD71</t>
  </si>
  <si>
    <t>ITSD72</t>
  </si>
  <si>
    <t>ITSA23</t>
  </si>
  <si>
    <t>ITSD73</t>
  </si>
  <si>
    <t>ITSD74</t>
  </si>
  <si>
    <t>ITE1901</t>
  </si>
  <si>
    <t>ITE1902</t>
  </si>
  <si>
    <t>ITE1903</t>
  </si>
  <si>
    <t>ITE1904</t>
  </si>
  <si>
    <t>ITE1905</t>
  </si>
  <si>
    <t>GIN</t>
  </si>
  <si>
    <t>Metering: IT infrastructure [ACS]</t>
  </si>
  <si>
    <t>ITE1909</t>
  </si>
  <si>
    <t>5-Minute Settlement</t>
  </si>
  <si>
    <t>ITE1911</t>
  </si>
  <si>
    <t>Transformation</t>
  </si>
  <si>
    <t>ITE1912</t>
  </si>
  <si>
    <t>ITE1913</t>
  </si>
  <si>
    <t>ITE1951</t>
  </si>
  <si>
    <t>ITE1953</t>
  </si>
  <si>
    <t>Register of DER</t>
  </si>
  <si>
    <t>ITE1954</t>
  </si>
  <si>
    <t>ITE2001</t>
  </si>
  <si>
    <t>ITE2002</t>
  </si>
  <si>
    <t>ITE2003</t>
  </si>
  <si>
    <t>ITE2004</t>
  </si>
  <si>
    <t>ITE2007</t>
  </si>
  <si>
    <t>ITE2008</t>
  </si>
  <si>
    <t>Facilitating Access to Consumer Energy Data</t>
  </si>
  <si>
    <t>ITE2009</t>
  </si>
  <si>
    <t>ITE2010</t>
  </si>
  <si>
    <t>ITEF01</t>
  </si>
  <si>
    <t>ITEF02</t>
  </si>
  <si>
    <t>ITEF03</t>
  </si>
  <si>
    <t>ITEF04</t>
  </si>
  <si>
    <t>ITEF05</t>
  </si>
  <si>
    <t>ITEF06</t>
  </si>
  <si>
    <t>ITEF07</t>
  </si>
  <si>
    <t>ITEF08</t>
  </si>
  <si>
    <t>ITEF09</t>
  </si>
  <si>
    <t>ITEF10</t>
  </si>
  <si>
    <t>ITEF11</t>
  </si>
  <si>
    <t>ITEF12</t>
  </si>
  <si>
    <t>ITEF13</t>
  </si>
  <si>
    <t>ITEF14</t>
  </si>
  <si>
    <t>ITEF15</t>
  </si>
  <si>
    <t>ITEF16</t>
  </si>
  <si>
    <t>ITEF17</t>
  </si>
  <si>
    <t>ITEF18</t>
  </si>
  <si>
    <t>ITEF19</t>
  </si>
  <si>
    <t>ITEF20</t>
  </si>
  <si>
    <t>GIN-S</t>
  </si>
  <si>
    <t>ITEF22</t>
  </si>
  <si>
    <t>ITEG01</t>
  </si>
  <si>
    <t>ITEG04</t>
  </si>
  <si>
    <t>ITEG05</t>
  </si>
  <si>
    <t>ITEG06</t>
  </si>
  <si>
    <t>ITEG07</t>
  </si>
  <si>
    <t>ITEG08</t>
  </si>
  <si>
    <t>ITEG09</t>
  </si>
  <si>
    <t>ITEG10</t>
  </si>
  <si>
    <t>ITEG11</t>
  </si>
  <si>
    <t>ITEG12</t>
  </si>
  <si>
    <t>ITEG13</t>
  </si>
  <si>
    <t>ITEG14</t>
  </si>
  <si>
    <t>ITEG15</t>
  </si>
  <si>
    <t>ITEG16</t>
  </si>
  <si>
    <t>ITEG17</t>
  </si>
  <si>
    <t>ITEG18</t>
  </si>
  <si>
    <t>ITEG21</t>
  </si>
  <si>
    <t>ITEG22</t>
  </si>
  <si>
    <t>ITEG26</t>
  </si>
  <si>
    <t>ITEH01</t>
  </si>
  <si>
    <t>ITEH02</t>
  </si>
  <si>
    <t>ITEH04</t>
  </si>
  <si>
    <t>Customer Data Right</t>
  </si>
  <si>
    <t>ITEE51</t>
  </si>
  <si>
    <t>ITEE55</t>
  </si>
  <si>
    <t>ITEF23</t>
  </si>
  <si>
    <t>ITEF24</t>
  </si>
  <si>
    <t>ITEH06</t>
  </si>
  <si>
    <t>ITEH07</t>
  </si>
  <si>
    <t>ITEH08</t>
  </si>
  <si>
    <t>Wholesale Demand Response</t>
  </si>
  <si>
    <t>ITSB01</t>
  </si>
  <si>
    <t>ITSB02</t>
  </si>
  <si>
    <t>ITSB03</t>
  </si>
  <si>
    <t>ITSB04</t>
  </si>
  <si>
    <t>ITSB05</t>
  </si>
  <si>
    <t>ITSB06</t>
  </si>
  <si>
    <t>ITSB07</t>
  </si>
  <si>
    <t>ITSB08</t>
  </si>
  <si>
    <t>ITSB09</t>
  </si>
  <si>
    <t>ITSC01</t>
  </si>
  <si>
    <t>ITSC02</t>
  </si>
  <si>
    <t>ITSC03</t>
  </si>
  <si>
    <t>ITSC04</t>
  </si>
  <si>
    <t>ITSC05</t>
  </si>
  <si>
    <t>ITSD01</t>
  </si>
  <si>
    <t>ITSE01</t>
  </si>
  <si>
    <t>ITSE02</t>
  </si>
  <si>
    <t>ITSE03</t>
  </si>
  <si>
    <t>ITSE04</t>
  </si>
  <si>
    <t>ITSE05</t>
  </si>
  <si>
    <t>ITSE06</t>
  </si>
  <si>
    <t>HoustonKemp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</si>
</sst>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_ ;\-#,##0\ "/>
    <numFmt numFmtId="169" formatCode="0.0000000000000000%"/>
    <numFmt numFmtId="170" formatCode="0.0%"/>
    <numFmt numFmtId="171" formatCode="#,##0.0000000000000"/>
    <numFmt numFmtId="172" formatCode="&quot;$&quot;#,##0.00"/>
    <numFmt numFmtId="173" formatCode="&quot;$&quot;#,##0"/>
    <numFmt numFmtId="174" formatCode="0.000000"/>
    <numFmt numFmtId="175" formatCode="_-* #,##0_-;\-* #,##0_-;_-* &quot;-&quot;??_-;_-@_-"/>
  </numFmts>
  <fonts count="35" x14ac:knownFonts="1">
    <font>
      <sz val="12"/>
      <color theme="1"/>
      <name val="Arial"/>
      <family val="2"/>
    </font>
    <font>
      <sz val="11"/>
      <color theme="1"/>
      <name val="Calibri"/>
      <family val="2"/>
      <scheme val="minor"/>
    </font>
    <font>
      <sz val="11"/>
      <color theme="1"/>
      <name val="Arial"/>
      <family val="2"/>
    </font>
    <font>
      <b/>
      <sz val="11"/>
      <name val="Arial"/>
      <family val="2"/>
    </font>
    <font>
      <sz val="11"/>
      <name val="Arial"/>
      <family val="2"/>
    </font>
    <font>
      <b/>
      <sz val="24"/>
      <color theme="1"/>
      <name val="Calibri"/>
      <family val="2"/>
      <scheme val="minor"/>
    </font>
    <font>
      <b/>
      <sz val="14"/>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b/>
      <sz val="11"/>
      <color theme="0"/>
      <name val="Arial"/>
      <family val="2"/>
    </font>
    <font>
      <b/>
      <sz val="16"/>
      <color theme="0"/>
      <name val="Calibri"/>
      <family val="2"/>
      <scheme val="minor"/>
    </font>
    <font>
      <b/>
      <sz val="12"/>
      <color theme="0"/>
      <name val="Arial"/>
      <family val="2"/>
    </font>
    <font>
      <b/>
      <sz val="12"/>
      <color theme="1"/>
      <name val="Arial"/>
      <family val="2"/>
    </font>
    <font>
      <sz val="12"/>
      <color rgb="FFFF0000"/>
      <name val="Arial"/>
      <family val="2"/>
    </font>
    <font>
      <sz val="10"/>
      <name val="Arial"/>
      <family val="2"/>
    </font>
    <font>
      <b/>
      <sz val="16"/>
      <color indexed="9"/>
      <name val="Arial"/>
      <family val="2"/>
    </font>
    <font>
      <b/>
      <sz val="12"/>
      <color theme="0"/>
      <name val="Calibri"/>
      <family val="2"/>
      <scheme val="minor"/>
    </font>
    <font>
      <sz val="10"/>
      <color theme="1"/>
      <name val="Verdana"/>
      <family val="2"/>
    </font>
  </fonts>
  <fills count="50">
    <fill>
      <patternFill patternType="none"/>
    </fill>
    <fill>
      <patternFill patternType="gray125"/>
    </fill>
    <fill>
      <patternFill patternType="solid">
        <fgColor theme="0"/>
        <bgColor theme="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tint="-4.9989318521683403E-2"/>
        <bgColor theme="0"/>
      </patternFill>
    </fill>
    <fill>
      <patternFill patternType="solid">
        <fgColor rgb="FF008698"/>
        <bgColor theme="0"/>
      </patternFill>
    </fill>
    <fill>
      <patternFill patternType="solid">
        <fgColor rgb="FF008698"/>
        <bgColor indexed="64"/>
      </patternFill>
    </fill>
    <fill>
      <patternFill patternType="solid">
        <fgColor rgb="FF696A6D"/>
        <bgColor indexed="64"/>
      </patternFill>
    </fill>
    <fill>
      <patternFill patternType="solid">
        <fgColor rgb="FF262D33"/>
        <bgColor indexed="64"/>
      </patternFill>
    </fill>
    <fill>
      <patternFill patternType="solid">
        <fgColor rgb="FFE0D4A4"/>
        <bgColor indexed="64"/>
      </patternFill>
    </fill>
    <fill>
      <patternFill patternType="solid">
        <fgColor rgb="FF9EC0DB"/>
        <bgColor indexed="64"/>
      </patternFill>
    </fill>
    <fill>
      <patternFill patternType="solid">
        <fgColor rgb="FFF6C1D1"/>
        <bgColor indexed="64"/>
      </patternFill>
    </fill>
    <fill>
      <patternFill patternType="solid">
        <fgColor rgb="FF9ECCA6"/>
        <bgColor indexed="64"/>
      </patternFill>
    </fill>
    <fill>
      <patternFill patternType="solid">
        <fgColor theme="0"/>
        <bgColor indexed="64"/>
      </patternFill>
    </fill>
    <fill>
      <patternFill patternType="solid">
        <fgColor indexed="44"/>
        <bgColor indexed="64"/>
      </patternFill>
    </fill>
    <fill>
      <patternFill patternType="solid">
        <fgColor indexed="26"/>
        <bgColor indexed="64"/>
      </patternFill>
    </fill>
    <fill>
      <patternFill patternType="solid">
        <fgColor theme="4" tint="-0.499984740745262"/>
        <bgColor indexed="64"/>
      </patternFill>
    </fill>
    <fill>
      <patternFill patternType="solid">
        <fgColor theme="1"/>
        <bgColor indexed="64"/>
      </patternFill>
    </fill>
    <fill>
      <patternFill patternType="solid">
        <fgColor theme="0"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s>
  <cellStyleXfs count="80">
    <xf numFmtId="0" fontId="0" fillId="0" borderId="0"/>
    <xf numFmtId="0" fontId="27" fillId="37" borderId="0"/>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8" fillId="0" borderId="0" applyNumberFormat="0" applyFill="0" applyBorder="0" applyAlignment="0" applyProtection="0"/>
    <xf numFmtId="0" fontId="9" fillId="0" borderId="13" applyNumberFormat="0" applyFill="0" applyAlignment="0" applyProtection="0"/>
    <xf numFmtId="0" fontId="10" fillId="0" borderId="14" applyNumberFormat="0" applyFill="0" applyAlignment="0" applyProtection="0"/>
    <xf numFmtId="0" fontId="11" fillId="0" borderId="15"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16" applyNumberFormat="0" applyAlignment="0" applyProtection="0"/>
    <xf numFmtId="0" fontId="16" fillId="7" borderId="17" applyNumberFormat="0" applyAlignment="0" applyProtection="0"/>
    <xf numFmtId="0" fontId="17" fillId="7" borderId="16" applyNumberFormat="0" applyAlignment="0" applyProtection="0"/>
    <xf numFmtId="0" fontId="18" fillId="0" borderId="18" applyNumberFormat="0" applyFill="0" applyAlignment="0" applyProtection="0"/>
    <xf numFmtId="0" fontId="19" fillId="8" borderId="19" applyNumberFormat="0" applyAlignment="0" applyProtection="0"/>
    <xf numFmtId="0" fontId="20" fillId="0" borderId="0" applyNumberFormat="0" applyFill="0" applyBorder="0" applyAlignment="0" applyProtection="0"/>
    <xf numFmtId="0" fontId="7" fillId="9" borderId="20" applyNumberFormat="0" applyFont="0" applyAlignment="0" applyProtection="0"/>
    <xf numFmtId="0" fontId="21" fillId="0" borderId="0" applyNumberFormat="0" applyFill="0" applyBorder="0" applyAlignment="0" applyProtection="0"/>
    <xf numFmtId="0" fontId="22" fillId="0" borderId="21" applyNumberFormat="0" applyFill="0" applyAlignment="0" applyProtection="0"/>
    <xf numFmtId="0" fontId="23"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3" fillId="33" borderId="0" applyNumberFormat="0" applyBorder="0" applyAlignment="0" applyProtection="0"/>
    <xf numFmtId="0" fontId="28" fillId="39" borderId="0"/>
    <xf numFmtId="0" fontId="28" fillId="38" borderId="0"/>
    <xf numFmtId="0" fontId="24" fillId="34" borderId="0"/>
    <xf numFmtId="2" fontId="24" fillId="40" borderId="0"/>
    <xf numFmtId="2" fontId="24" fillId="41" borderId="0"/>
    <xf numFmtId="2" fontId="24" fillId="42" borderId="0"/>
    <xf numFmtId="2" fontId="24" fillId="43" borderId="0"/>
    <xf numFmtId="0" fontId="31" fillId="0" borderId="0"/>
    <xf numFmtId="43" fontId="31" fillId="0" borderId="0" applyFont="0" applyFill="0" applyBorder="0" applyAlignment="0" applyProtection="0"/>
    <xf numFmtId="44" fontId="31" fillId="0" borderId="0" applyFont="0" applyFill="0" applyBorder="0" applyAlignment="0" applyProtection="0"/>
    <xf numFmtId="41" fontId="31" fillId="45" borderId="0" applyFont="0" applyBorder="0" applyAlignment="0">
      <alignment horizontal="right"/>
      <protection locked="0"/>
    </xf>
    <xf numFmtId="41" fontId="31" fillId="46" borderId="0" applyFont="0" applyBorder="0">
      <alignment horizontal="right"/>
      <protection locked="0"/>
    </xf>
    <xf numFmtId="0" fontId="31" fillId="0" borderId="0"/>
    <xf numFmtId="9"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31" fillId="0" borderId="0"/>
    <xf numFmtId="0" fontId="32" fillId="47" borderId="0"/>
    <xf numFmtId="0" fontId="31" fillId="0" borderId="0"/>
    <xf numFmtId="0" fontId="1" fillId="0" borderId="0"/>
    <xf numFmtId="0" fontId="32" fillId="49" borderId="0">
      <alignment horizontal="left" vertical="center"/>
      <protection locked="0"/>
    </xf>
    <xf numFmtId="0" fontId="33" fillId="48" borderId="0">
      <alignment vertical="center"/>
      <protection locked="0"/>
    </xf>
    <xf numFmtId="0" fontId="31" fillId="0" borderId="0" applyFill="0"/>
    <xf numFmtId="0" fontId="31" fillId="0" borderId="0"/>
    <xf numFmtId="0" fontId="1" fillId="0" borderId="0"/>
    <xf numFmtId="0" fontId="31" fillId="0" borderId="0"/>
    <xf numFmtId="0" fontId="28" fillId="48" borderId="25">
      <alignment vertical="center"/>
    </xf>
    <xf numFmtId="0" fontId="31" fillId="0" borderId="0"/>
    <xf numFmtId="0" fontId="31" fillId="0" borderId="0"/>
    <xf numFmtId="43" fontId="34" fillId="0" borderId="0" applyFont="0" applyFill="0" applyBorder="0" applyAlignment="0" applyProtection="0"/>
    <xf numFmtId="0" fontId="34" fillId="0" borderId="0"/>
    <xf numFmtId="43" fontId="31" fillId="0" borderId="0" applyFont="0" applyFill="0" applyBorder="0" applyAlignment="0" applyProtection="0"/>
  </cellStyleXfs>
  <cellXfs count="96">
    <xf numFmtId="0" fontId="0" fillId="0" borderId="0" xfId="0"/>
    <xf numFmtId="0" fontId="2" fillId="0" borderId="0" xfId="0" applyFont="1"/>
    <xf numFmtId="0" fontId="5" fillId="0" borderId="10" xfId="0" applyFont="1" applyBorder="1" applyAlignment="1">
      <alignment vertical="center"/>
    </xf>
    <xf numFmtId="0" fontId="3" fillId="2" borderId="11" xfId="0" applyFont="1" applyFill="1" applyBorder="1" applyAlignment="1">
      <alignment horizontal="center" vertical="center" wrapText="1"/>
    </xf>
    <xf numFmtId="0" fontId="2" fillId="2" borderId="12" xfId="0" applyFont="1" applyFill="1" applyBorder="1"/>
    <xf numFmtId="0" fontId="6" fillId="0" borderId="1" xfId="0" applyFont="1" applyBorder="1"/>
    <xf numFmtId="14" fontId="25" fillId="35" borderId="2" xfId="0" applyNumberFormat="1" applyFont="1" applyFill="1" applyBorder="1" applyAlignment="1">
      <alignment horizontal="center"/>
    </xf>
    <xf numFmtId="0" fontId="25" fillId="35" borderId="3" xfId="0" applyFont="1" applyFill="1" applyBorder="1" applyAlignment="1">
      <alignment horizontal="center"/>
    </xf>
    <xf numFmtId="0" fontId="0" fillId="35" borderId="3" xfId="0" applyFill="1" applyBorder="1" applyAlignment="1">
      <alignment horizontal="center"/>
    </xf>
    <xf numFmtId="0" fontId="4" fillId="36" borderId="6" xfId="0" applyFont="1" applyFill="1" applyBorder="1"/>
    <xf numFmtId="0" fontId="4" fillId="36" borderId="0" xfId="0" applyFont="1" applyFill="1"/>
    <xf numFmtId="0" fontId="4" fillId="36" borderId="9" xfId="0" applyFont="1" applyFill="1" applyBorder="1"/>
    <xf numFmtId="0" fontId="26" fillId="36" borderId="5" xfId="0" applyFont="1" applyFill="1" applyBorder="1"/>
    <xf numFmtId="0" fontId="26" fillId="36" borderId="7" xfId="0" applyFont="1" applyFill="1" applyBorder="1"/>
    <xf numFmtId="0" fontId="26" fillId="36" borderId="8" xfId="0" applyFont="1" applyFill="1" applyBorder="1"/>
    <xf numFmtId="0" fontId="27" fillId="37" borderId="0" xfId="1"/>
    <xf numFmtId="3" fontId="24" fillId="42" borderId="0" xfId="53" applyNumberFormat="1"/>
    <xf numFmtId="0" fontId="28" fillId="38" borderId="0" xfId="49"/>
    <xf numFmtId="0" fontId="24" fillId="34" borderId="0" xfId="50"/>
    <xf numFmtId="3" fontId="24" fillId="40" borderId="0" xfId="51" applyNumberFormat="1"/>
    <xf numFmtId="0" fontId="28" fillId="39" borderId="0" xfId="48"/>
    <xf numFmtId="3" fontId="24" fillId="43" borderId="0" xfId="54" applyNumberFormat="1"/>
    <xf numFmtId="3" fontId="24" fillId="41" borderId="0" xfId="52" applyNumberFormat="1"/>
    <xf numFmtId="0" fontId="28" fillId="38" borderId="0" xfId="49" applyAlignment="1">
      <alignment horizontal="left"/>
    </xf>
    <xf numFmtId="10" fontId="24" fillId="41" borderId="0" xfId="52" applyNumberFormat="1"/>
    <xf numFmtId="9" fontId="24" fillId="40" borderId="0" xfId="51" applyNumberFormat="1"/>
    <xf numFmtId="9" fontId="24" fillId="41" borderId="0" xfId="52" applyNumberFormat="1"/>
    <xf numFmtId="10" fontId="24" fillId="40" borderId="0" xfId="51" applyNumberFormat="1"/>
    <xf numFmtId="0" fontId="28" fillId="38" borderId="0" xfId="49" applyAlignment="1">
      <alignment horizontal="center"/>
    </xf>
    <xf numFmtId="0" fontId="0" fillId="34" borderId="0" xfId="50" applyFont="1"/>
    <xf numFmtId="3" fontId="0" fillId="0" borderId="0" xfId="0" applyNumberFormat="1"/>
    <xf numFmtId="0" fontId="28" fillId="38" borderId="0" xfId="49" applyAlignment="1">
      <alignment horizontal="right"/>
    </xf>
    <xf numFmtId="10" fontId="24" fillId="43" borderId="0" xfId="54" applyNumberFormat="1"/>
    <xf numFmtId="4" fontId="24" fillId="40" borderId="0" xfId="51" applyNumberFormat="1"/>
    <xf numFmtId="4" fontId="24" fillId="41" borderId="0" xfId="52" applyNumberFormat="1"/>
    <xf numFmtId="9" fontId="0" fillId="0" borderId="0" xfId="0" applyNumberFormat="1"/>
    <xf numFmtId="168" fontId="0" fillId="0" borderId="0" xfId="0" applyNumberFormat="1"/>
    <xf numFmtId="10" fontId="0" fillId="0" borderId="0" xfId="0" applyNumberFormat="1"/>
    <xf numFmtId="1" fontId="0" fillId="0" borderId="0" xfId="0" applyNumberFormat="1"/>
    <xf numFmtId="10" fontId="2" fillId="0" borderId="0" xfId="0" applyNumberFormat="1" applyFont="1"/>
    <xf numFmtId="169" fontId="0" fillId="0" borderId="0" xfId="0" applyNumberFormat="1"/>
    <xf numFmtId="1" fontId="24" fillId="34" borderId="0" xfId="50" applyNumberFormat="1"/>
    <xf numFmtId="0" fontId="24" fillId="34" borderId="9" xfId="50" applyBorder="1"/>
    <xf numFmtId="10" fontId="24" fillId="41" borderId="0" xfId="52" applyNumberFormat="1" applyBorder="1"/>
    <xf numFmtId="9" fontId="24" fillId="40" borderId="9" xfId="51" applyNumberFormat="1" applyBorder="1"/>
    <xf numFmtId="9" fontId="24" fillId="41" borderId="11" xfId="52" applyNumberFormat="1" applyBorder="1"/>
    <xf numFmtId="3" fontId="0" fillId="0" borderId="0" xfId="0" quotePrefix="1" applyNumberFormat="1"/>
    <xf numFmtId="0" fontId="29" fillId="35" borderId="4" xfId="0" applyFont="1" applyFill="1" applyBorder="1" applyAlignment="1">
      <alignment horizontal="center"/>
    </xf>
    <xf numFmtId="0" fontId="28" fillId="38" borderId="22" xfId="49" applyBorder="1" applyAlignment="1">
      <alignment horizontal="left"/>
    </xf>
    <xf numFmtId="0" fontId="24" fillId="34" borderId="0" xfId="50" applyBorder="1"/>
    <xf numFmtId="0" fontId="28" fillId="38" borderId="0" xfId="49" applyBorder="1" applyAlignment="1">
      <alignment horizontal="left"/>
    </xf>
    <xf numFmtId="3" fontId="0" fillId="0" borderId="0" xfId="0" applyNumberFormat="1" applyBorder="1"/>
    <xf numFmtId="15" fontId="24" fillId="34" borderId="0" xfId="50" applyNumberFormat="1"/>
    <xf numFmtId="0" fontId="30" fillId="34" borderId="0" xfId="50" applyFont="1"/>
    <xf numFmtId="171" fontId="0" fillId="0" borderId="0" xfId="0" applyNumberFormat="1"/>
    <xf numFmtId="4" fontId="24" fillId="43" borderId="0" xfId="54" applyNumberFormat="1"/>
    <xf numFmtId="172" fontId="0" fillId="0" borderId="0" xfId="0" applyNumberFormat="1"/>
    <xf numFmtId="173" fontId="0" fillId="0" borderId="0" xfId="0" applyNumberFormat="1"/>
    <xf numFmtId="49" fontId="0" fillId="40" borderId="0" xfId="51" applyNumberFormat="1" applyFont="1" applyAlignment="1">
      <alignment horizontal="right"/>
    </xf>
    <xf numFmtId="3" fontId="0" fillId="42" borderId="0" xfId="53" applyNumberFormat="1" applyFont="1"/>
    <xf numFmtId="174" fontId="0" fillId="0" borderId="0" xfId="0" applyNumberFormat="1"/>
    <xf numFmtId="0" fontId="0" fillId="40" borderId="0" xfId="0" applyFill="1"/>
    <xf numFmtId="0" fontId="0" fillId="44" borderId="0" xfId="50" applyFont="1" applyFill="1"/>
    <xf numFmtId="0" fontId="0" fillId="44" borderId="0" xfId="0" applyFill="1"/>
    <xf numFmtId="0" fontId="28" fillId="44" borderId="0" xfId="49" applyFill="1"/>
    <xf numFmtId="0" fontId="24" fillId="44" borderId="0" xfId="50" applyFill="1"/>
    <xf numFmtId="4" fontId="24" fillId="44" borderId="0" xfId="54" applyNumberFormat="1" applyFill="1"/>
    <xf numFmtId="10" fontId="0" fillId="44" borderId="0" xfId="0" applyNumberFormat="1" applyFill="1"/>
    <xf numFmtId="3" fontId="0" fillId="44" borderId="0" xfId="0" applyNumberFormat="1" applyFill="1"/>
    <xf numFmtId="173" fontId="0" fillId="44" borderId="0" xfId="0" applyNumberFormat="1" applyFill="1"/>
    <xf numFmtId="170" fontId="24" fillId="40" borderId="0" xfId="51" applyNumberFormat="1" applyFill="1"/>
    <xf numFmtId="3" fontId="24" fillId="44" borderId="0" xfId="54" applyNumberFormat="1" applyFill="1"/>
    <xf numFmtId="10" fontId="24" fillId="44" borderId="0" xfId="52" applyNumberFormat="1" applyFill="1"/>
    <xf numFmtId="0" fontId="25" fillId="34" borderId="0" xfId="50" applyFont="1"/>
    <xf numFmtId="3" fontId="0" fillId="40" borderId="0" xfId="51" applyNumberFormat="1" applyFont="1"/>
    <xf numFmtId="44" fontId="0" fillId="0" borderId="0" xfId="57" applyFont="1"/>
    <xf numFmtId="44" fontId="0" fillId="44" borderId="0" xfId="57" applyFont="1" applyFill="1"/>
    <xf numFmtId="44" fontId="28" fillId="44" borderId="0" xfId="57" applyFont="1" applyFill="1"/>
    <xf numFmtId="175" fontId="0" fillId="0" borderId="0" xfId="56" applyNumberFormat="1" applyFont="1"/>
    <xf numFmtId="49" fontId="0" fillId="0" borderId="0" xfId="51" applyNumberFormat="1" applyFont="1" applyFill="1" applyAlignment="1">
      <alignment horizontal="right"/>
    </xf>
    <xf numFmtId="0" fontId="24" fillId="34" borderId="0" xfId="50" applyFill="1"/>
    <xf numFmtId="0" fontId="0" fillId="34" borderId="0" xfId="50" applyFont="1" applyFill="1"/>
    <xf numFmtId="1" fontId="24" fillId="34" borderId="0" xfId="50" applyNumberFormat="1" applyFill="1"/>
    <xf numFmtId="3" fontId="0" fillId="42" borderId="0" xfId="53" applyNumberFormat="1" applyFont="1" applyAlignment="1">
      <alignment horizontal="left" wrapText="1"/>
    </xf>
    <xf numFmtId="3" fontId="24" fillId="42" borderId="0" xfId="53" applyNumberFormat="1" applyAlignment="1">
      <alignment horizontal="left" wrapText="1"/>
    </xf>
    <xf numFmtId="3" fontId="24" fillId="40" borderId="0" xfId="51" applyNumberFormat="1" applyBorder="1"/>
    <xf numFmtId="3" fontId="24" fillId="40" borderId="9" xfId="51" applyNumberFormat="1" applyBorder="1"/>
    <xf numFmtId="3" fontId="24" fillId="40" borderId="22" xfId="51" applyNumberFormat="1" applyBorder="1"/>
    <xf numFmtId="3" fontId="24" fillId="40" borderId="23" xfId="51" applyNumberFormat="1" applyBorder="1"/>
    <xf numFmtId="3" fontId="24" fillId="48" borderId="0" xfId="52" applyNumberFormat="1" applyFill="1"/>
    <xf numFmtId="3" fontId="24" fillId="48" borderId="22" xfId="52" applyNumberFormat="1" applyFill="1" applyBorder="1"/>
    <xf numFmtId="3" fontId="24" fillId="48" borderId="23" xfId="52" applyNumberFormat="1" applyFill="1" applyBorder="1"/>
    <xf numFmtId="3" fontId="24" fillId="48" borderId="0" xfId="52" applyNumberFormat="1" applyFill="1" applyBorder="1"/>
    <xf numFmtId="3" fontId="24" fillId="48" borderId="6" xfId="52" applyNumberFormat="1" applyFill="1" applyBorder="1"/>
    <xf numFmtId="3" fontId="24" fillId="48" borderId="24" xfId="52" applyNumberFormat="1" applyFill="1" applyBorder="1"/>
    <xf numFmtId="3" fontId="24" fillId="48" borderId="9" xfId="52" applyNumberFormat="1" applyFill="1" applyBorder="1"/>
  </cellXfs>
  <cellStyles count="80">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Calculation" xfId="17" builtinId="22" hidden="1"/>
    <cellStyle name="Calculation Cell" xfId="52" xr:uid="{00000000-0005-0000-0000-00001A000000}"/>
    <cellStyle name="Check Cell" xfId="19" builtinId="23" hidden="1"/>
    <cellStyle name="Comma" xfId="2" builtinId="3" hidden="1"/>
    <cellStyle name="Comma" xfId="56" builtinId="3"/>
    <cellStyle name="Comma [0]" xfId="3" builtinId="6" hidden="1"/>
    <cellStyle name="Comma 10" xfId="79" xr:uid="{C0268E84-C43B-4DAB-B939-963E79A49B5B}"/>
    <cellStyle name="Comma 9 4" xfId="77" xr:uid="{69C40B39-BEBC-42E9-980C-F88FFF05FF24}"/>
    <cellStyle name="Currency" xfId="4" builtinId="4" hidden="1"/>
    <cellStyle name="Currency" xfId="57" builtinId="4"/>
    <cellStyle name="Currency [0]" xfId="5" builtinId="7" hidden="1"/>
    <cellStyle name="Currency 2 2" xfId="62" xr:uid="{3B51A696-6F2F-4DC8-AC71-8B0094FFE26D}"/>
    <cellStyle name="Currency 2 3" xfId="63" xr:uid="{4B4287F4-D6F2-4AD2-A6B9-2DFC30FCAFBB}"/>
    <cellStyle name="dms_1" xfId="74" xr:uid="{371AACB9-AEDC-473E-8189-B22CF0A8CD72}"/>
    <cellStyle name="Explanatory Text" xfId="22" builtinId="53" hidden="1"/>
    <cellStyle name="Good" xfId="12" builtinId="26" hidden="1"/>
    <cellStyle name="Header 1" xfId="1" xr:uid="{00000000-0005-0000-0000-000022000000}"/>
    <cellStyle name="Header 2" xfId="48" xr:uid="{00000000-0005-0000-0000-000023000000}"/>
    <cellStyle name="Heading 1" xfId="8" builtinId="16" hidden="1"/>
    <cellStyle name="Heading 2" xfId="9" builtinId="17" hidden="1"/>
    <cellStyle name="Heading 3" xfId="10" builtinId="18" hidden="1"/>
    <cellStyle name="Heading 4" xfId="11" builtinId="19" hidden="1"/>
    <cellStyle name="Input" xfId="15" builtinId="20" hidden="1"/>
    <cellStyle name="Input Cell" xfId="51" xr:uid="{00000000-0005-0000-0000-000029000000}"/>
    <cellStyle name="Input1" xfId="58" xr:uid="{9A4C12D7-D544-4A07-B8F3-84706A1D4B5E}"/>
    <cellStyle name="Input3" xfId="59" xr:uid="{5A8F65D1-C010-4BF4-9B58-C1D2634DBA40}"/>
    <cellStyle name="Linked Cell" xfId="18" builtinId="24" hidden="1"/>
    <cellStyle name="Neutral" xfId="14" builtinId="28" hidden="1"/>
    <cellStyle name="Normal" xfId="0" builtinId="0" customBuiltin="1"/>
    <cellStyle name="Normal 10 2" xfId="71" xr:uid="{B02356DA-9D3A-4617-BB06-35195222F53B}"/>
    <cellStyle name="Normal 10 3" xfId="78" xr:uid="{D7AF2F3A-2F7E-4750-AE2F-923A16DA1495}"/>
    <cellStyle name="Normal 114" xfId="70" xr:uid="{A6DF37E0-1852-409F-A7A2-05E394045DF8}"/>
    <cellStyle name="Normal 13" xfId="75" xr:uid="{DF49AEBA-E778-4AEC-A5A9-43CBD115BA3D}"/>
    <cellStyle name="Normal 2" xfId="60" xr:uid="{4A3DA994-E071-4466-B2A4-46B27CAA8143}"/>
    <cellStyle name="Normal 2 2" xfId="66" xr:uid="{C27A9975-E73D-4922-8531-C4ADFB6262DB}"/>
    <cellStyle name="Normal 2 2 2" xfId="73" xr:uid="{0CC08A58-23EE-462F-8057-B059897DC187}"/>
    <cellStyle name="Normal 3" xfId="64" xr:uid="{13F65672-1AE5-44B8-A6D2-B3E819804161}"/>
    <cellStyle name="Normal 4" xfId="67" xr:uid="{26CCEE67-B45F-4548-8FF0-1F54011E7015}"/>
    <cellStyle name="Normal 4 2" xfId="76" xr:uid="{80B2EC96-0DB6-4D41-8AB3-70470CCEBA02}"/>
    <cellStyle name="Normal 5" xfId="72" xr:uid="{63160C7B-7989-481B-8736-F5B7AA1027CA}"/>
    <cellStyle name="Normal 6" xfId="55" xr:uid="{EE1DAC0B-DCF2-4493-A3CD-F7D3C164D4D1}"/>
    <cellStyle name="Note" xfId="21" builtinId="10" hidden="1"/>
    <cellStyle name="Output" xfId="16" builtinId="21" hidden="1"/>
    <cellStyle name="Output Cell" xfId="54" xr:uid="{00000000-0005-0000-0000-00002F000000}"/>
    <cellStyle name="Parameter Cell" xfId="53" xr:uid="{00000000-0005-0000-0000-000030000000}"/>
    <cellStyle name="Percent" xfId="6" builtinId="5" hidden="1"/>
    <cellStyle name="Percent 2" xfId="61" xr:uid="{E3308DC6-0623-4731-97D1-3515BC85B5EC}"/>
    <cellStyle name="SheetHeader1" xfId="65" xr:uid="{0F592C9F-FBCB-42CB-B05C-ECEB5927B722}"/>
    <cellStyle name="Table Header" xfId="49" xr:uid="{00000000-0005-0000-0000-000032000000}"/>
    <cellStyle name="Table Row Name" xfId="50" xr:uid="{00000000-0005-0000-0000-000033000000}"/>
    <cellStyle name="TableLvl2" xfId="68" xr:uid="{4EC477F4-36E0-4036-98E9-99D27BAB419A}"/>
    <cellStyle name="TableLvl3" xfId="69" xr:uid="{B0A12C7A-1456-409C-A595-405C0FF9048A}"/>
    <cellStyle name="Title" xfId="7" builtinId="15" hidden="1"/>
    <cellStyle name="Total" xfId="23" builtinId="25" hidden="1"/>
    <cellStyle name="Warning Text" xfId="20" builtinId="11" hidden="1"/>
  </cellStyles>
  <dxfs count="3">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E0D4A4"/>
      <color rgb="FF9EC0DB"/>
      <color rgb="FF262D33"/>
      <color rgb="FF696A6D"/>
      <color rgb="FFD9DA93"/>
      <color rgb="FF9ECCA6"/>
      <color rgb="FFA0BCA6"/>
      <color rgb="FFF6C1D1"/>
      <color rgb="FF9ECFF8"/>
      <color rgb="FFE5BD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12700</xdr:rowOff>
    </xdr:from>
    <xdr:to>
      <xdr:col>4</xdr:col>
      <xdr:colOff>1111</xdr:colOff>
      <xdr:row>1</xdr:row>
      <xdr:rowOff>3308810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190500"/>
          <a:ext cx="7964011" cy="32961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STEWART\AppData\Roaming\OpenText\OTEdit\EC_JemenaECMS\c313161782\EDPR%202021-25%20-%20Capex%20Model.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HoustonKemp\ID2\32C9152D-9D5D-47CF-9748-06E40A752942\0\53000-53999\53359\L\L\Endeavour%20LRMC%20Model%20-%20Updated%20capex%20program%20(ID%205335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STEWART\AppData\Roaming\OpenText\OTEdit\EC_JemenaECMS\c313161782\LRMC%20Model_FY201718_MASTER_201709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Model Diagram"/>
      <sheetName val="Input|Assumptions"/>
      <sheetName val="Input|Historical"/>
      <sheetName val="Input|Inflation"/>
      <sheetName val="Input|Escalators"/>
      <sheetName val="Input|Weights"/>
      <sheetName val="Input| Contributions"/>
      <sheetName val="Input|AM"/>
      <sheetName val="Input|OH"/>
      <sheetName val="Calc|Escalators"/>
      <sheetName val="Calc|Capex Flow"/>
      <sheetName val="Calc|Input Tables"/>
      <sheetName val="Calc|RIN Workings"/>
      <sheetName val="Output|Summary_Real"/>
      <sheetName val="Output|Summary_Nominal"/>
      <sheetName val="Output|Tables"/>
      <sheetName val="Output|AER Models"/>
      <sheetName val="Output|Appendix"/>
      <sheetName val="Output|RIN"/>
      <sheetName val="Lookup|Tables"/>
      <sheetName val="Check|List"/>
    </sheetNames>
    <sheetDataSet>
      <sheetData sheetId="0"/>
      <sheetData sheetId="1"/>
      <sheetData sheetId="2"/>
      <sheetData sheetId="3">
        <row r="13">
          <cell r="J13" t="str">
            <v>$dollars</v>
          </cell>
        </row>
        <row r="19">
          <cell r="J19" t="str">
            <v>Real 2018</v>
          </cell>
        </row>
        <row r="42">
          <cell r="C42" t="str">
            <v>AER Service</v>
          </cell>
        </row>
        <row r="51">
          <cell r="C51" t="str">
            <v>AER Reset RIN Categories (Level One)</v>
          </cell>
        </row>
        <row r="71">
          <cell r="C71" t="str">
            <v>AER Reset RIN Categories (Level Two)</v>
          </cell>
        </row>
        <row r="73">
          <cell r="C73" t="str">
            <v>Replacement: Poles</v>
          </cell>
        </row>
        <row r="74">
          <cell r="C74" t="str">
            <v>Replacement: Pole Top Structures</v>
          </cell>
        </row>
        <row r="75">
          <cell r="C75" t="str">
            <v>Replacement: Overhead Conductors</v>
          </cell>
        </row>
        <row r="76">
          <cell r="C76" t="str">
            <v>Replacement:  Underground Cables</v>
          </cell>
        </row>
        <row r="77">
          <cell r="C77" t="str">
            <v>Replacement: Service Lines</v>
          </cell>
        </row>
        <row r="78">
          <cell r="C78" t="str">
            <v>Replacement: Transformers</v>
          </cell>
        </row>
        <row r="79">
          <cell r="C79" t="str">
            <v>Replacement: Switchgear</v>
          </cell>
        </row>
        <row r="80">
          <cell r="C80" t="str">
            <v>Replacement: Public Lighting</v>
          </cell>
        </row>
        <row r="81">
          <cell r="C81" t="str">
            <v>Replacement: Scada Network Control Protections Systems</v>
          </cell>
        </row>
        <row r="82">
          <cell r="C82" t="str">
            <v>Replacement: Other  - Works to fix damage to the network caused by third parties</v>
          </cell>
        </row>
        <row r="83">
          <cell r="C83" t="str">
            <v xml:space="preserve">Replacement: Other  - Third party initiated network asset relocations/rearrangements </v>
          </cell>
        </row>
        <row r="84">
          <cell r="C84" t="str">
            <v>Replacement: Other - other</v>
          </cell>
        </row>
        <row r="85">
          <cell r="C85" t="str">
            <v>Replacement (public lighting): Light Replacement</v>
          </cell>
        </row>
        <row r="86">
          <cell r="C86" t="str">
            <v>Augmentation: Subtransmission Substations, Switching Stations, Zone Substations</v>
          </cell>
        </row>
        <row r="87">
          <cell r="C87" t="str">
            <v>Augmentation: Subtransmission Lines</v>
          </cell>
        </row>
        <row r="88">
          <cell r="C88" t="str">
            <v>Augmentation: HV Feeders</v>
          </cell>
        </row>
        <row r="89">
          <cell r="C89" t="str">
            <v>Augmentation: HV Feeders - land purchases and easements</v>
          </cell>
        </row>
        <row r="90">
          <cell r="C90" t="str">
            <v>Augmentation: Distribution Substations</v>
          </cell>
        </row>
        <row r="91">
          <cell r="C91" t="str">
            <v>Augmentation: Distribution Substations - land purchases and easements</v>
          </cell>
        </row>
        <row r="92">
          <cell r="C92" t="str">
            <v>Augmentation: LV Feeders</v>
          </cell>
        </row>
        <row r="93">
          <cell r="C93" t="str">
            <v>Augmentation: LV Feeders - land purchases and easements</v>
          </cell>
        </row>
        <row r="94">
          <cell r="C94" t="str">
            <v>Augmentation: Other Assets</v>
          </cell>
        </row>
        <row r="95">
          <cell r="C95" t="str">
            <v>Residential</v>
          </cell>
        </row>
        <row r="96">
          <cell r="C96" t="str">
            <v>Commercial/Industrial</v>
          </cell>
        </row>
        <row r="97">
          <cell r="C97" t="str">
            <v>Subdivision</v>
          </cell>
        </row>
        <row r="98">
          <cell r="C98" t="str">
            <v>Embedded Generation</v>
          </cell>
        </row>
        <row r="99">
          <cell r="C99" t="str">
            <v>Non Network: IT &amp; Communications</v>
          </cell>
        </row>
        <row r="100">
          <cell r="C100" t="str">
            <v>Non Network: Motor Vehicles</v>
          </cell>
        </row>
        <row r="101">
          <cell r="C101" t="str">
            <v>Non Network: Buildings and Property</v>
          </cell>
        </row>
        <row r="102">
          <cell r="C102" t="str">
            <v>Non Network: Other</v>
          </cell>
        </row>
        <row r="103">
          <cell r="C103" t="str">
            <v>Public lighting: Light Installation</v>
          </cell>
        </row>
        <row r="104">
          <cell r="C104" t="str">
            <v>Metering: Meter Purchase</v>
          </cell>
        </row>
        <row r="105">
          <cell r="C105" t="str">
            <v>Metering: New Meter Installation</v>
          </cell>
        </row>
        <row r="106">
          <cell r="C106" t="str">
            <v>Metering: Meter Replacement</v>
          </cell>
        </row>
        <row r="107">
          <cell r="C107" t="str">
            <v>Metering: IT infrastructure</v>
          </cell>
        </row>
        <row r="108">
          <cell r="C108" t="str">
            <v>Metering: Communications infrastructure</v>
          </cell>
        </row>
        <row r="109">
          <cell r="C109" t="str">
            <v>Quoted services</v>
          </cell>
        </row>
        <row r="110">
          <cell r="C110" t="str">
            <v>Fee based services</v>
          </cell>
        </row>
        <row r="111">
          <cell r="C111" t="str">
            <v>Unregulated</v>
          </cell>
        </row>
        <row r="112">
          <cell r="C112" t="str">
            <v>[Spare - Duplicates]</v>
          </cell>
        </row>
        <row r="171">
          <cell r="C171" t="str">
            <v>AER RAB Asset Class</v>
          </cell>
        </row>
        <row r="173">
          <cell r="C173" t="str">
            <v>SCS - Subtransmission</v>
          </cell>
        </row>
        <row r="174">
          <cell r="C174" t="str">
            <v>SCS - Distribution system assets</v>
          </cell>
        </row>
        <row r="175">
          <cell r="C175" t="str">
            <v>SCS - Metering</v>
          </cell>
        </row>
        <row r="176">
          <cell r="C176" t="str">
            <v>SCS - Public Lighting</v>
          </cell>
        </row>
        <row r="177">
          <cell r="C177" t="str">
            <v>SCS - SCADA &amp; Network Control</v>
          </cell>
        </row>
        <row r="178">
          <cell r="C178" t="str">
            <v>SCS - Non network general - IT</v>
          </cell>
        </row>
        <row r="179">
          <cell r="C179" t="str">
            <v>SCS - Non network general - other</v>
          </cell>
        </row>
        <row r="180">
          <cell r="C180" t="str">
            <v>SCS - Land</v>
          </cell>
        </row>
        <row r="181">
          <cell r="C181" t="str">
            <v>ACS - Fee and quote based</v>
          </cell>
        </row>
        <row r="182">
          <cell r="C182" t="str">
            <v>ACS - Connections</v>
          </cell>
        </row>
        <row r="183">
          <cell r="C183" t="str">
            <v>ACS - AMI - Accumulation Meters</v>
          </cell>
        </row>
        <row r="184">
          <cell r="C184" t="str">
            <v>ACS - AMI - Manually read interval meters</v>
          </cell>
        </row>
        <row r="185">
          <cell r="C185" t="str">
            <v>ACS - AMI - Remotely read interval meters &amp; transformers</v>
          </cell>
        </row>
        <row r="186">
          <cell r="C186" t="str">
            <v>ACS - AMI - IT</v>
          </cell>
        </row>
        <row r="187">
          <cell r="C187" t="str">
            <v>ACS - AMI - Communications</v>
          </cell>
        </row>
        <row r="188">
          <cell r="C188" t="str">
            <v>ACS - AMI - Other</v>
          </cell>
        </row>
        <row r="189">
          <cell r="C189" t="str">
            <v>ACS - PL - Poles and Brackets</v>
          </cell>
        </row>
        <row r="190">
          <cell r="C190" t="str">
            <v>ACS - PL - Existing Lights - Luminaires</v>
          </cell>
        </row>
        <row r="191">
          <cell r="C191" t="str">
            <v>ACS - PL - Energy Efficient - Luminaires and Ballasts</v>
          </cell>
        </row>
        <row r="192">
          <cell r="C192" t="str">
            <v>Negotiated Services</v>
          </cell>
        </row>
        <row r="193">
          <cell r="C193" t="str">
            <v>Unregulated services</v>
          </cell>
        </row>
        <row r="194">
          <cell r="C194" t="str">
            <v>Spare</v>
          </cell>
        </row>
        <row r="195">
          <cell r="C195" t="str">
            <v>[Spare 2]</v>
          </cell>
        </row>
        <row r="196">
          <cell r="C196" t="str">
            <v>[Spare 3]</v>
          </cell>
        </row>
        <row r="197">
          <cell r="C197" t="str">
            <v>[Spare 4]</v>
          </cell>
        </row>
        <row r="201">
          <cell r="C201" t="str">
            <v>AER TAB Asset Class</v>
          </cell>
        </row>
        <row r="231">
          <cell r="C231" t="str">
            <v>Expenditure Driver / Nature</v>
          </cell>
        </row>
        <row r="439">
          <cell r="J439" t="str">
            <v>PDL</v>
          </cell>
        </row>
        <row r="440">
          <cell r="J440" t="str">
            <v>PEA</v>
          </cell>
        </row>
        <row r="441">
          <cell r="J441" t="str">
            <v>RMF</v>
          </cell>
        </row>
        <row r="442">
          <cell r="J442" t="str">
            <v>RMJ</v>
          </cell>
        </row>
        <row r="443">
          <cell r="J443" t="str">
            <v>RMK</v>
          </cell>
        </row>
        <row r="444">
          <cell r="J444" t="str">
            <v>RML</v>
          </cell>
        </row>
        <row r="445">
          <cell r="J445" t="str">
            <v>RMP</v>
          </cell>
        </row>
        <row r="446">
          <cell r="J446" t="str">
            <v>RMU</v>
          </cell>
        </row>
        <row r="447">
          <cell r="J447" t="str">
            <v>ROA</v>
          </cell>
        </row>
        <row r="448">
          <cell r="J448" t="str">
            <v>ROH</v>
          </cell>
        </row>
        <row r="449">
          <cell r="J449" t="str">
            <v>ROL</v>
          </cell>
        </row>
        <row r="450">
          <cell r="J450" t="str">
            <v>RPH</v>
          </cell>
        </row>
        <row r="451">
          <cell r="J451" t="str">
            <v>RPL</v>
          </cell>
        </row>
        <row r="452">
          <cell r="J452" t="str">
            <v>RPS</v>
          </cell>
        </row>
        <row r="453">
          <cell r="J453" t="str">
            <v>RRH</v>
          </cell>
        </row>
        <row r="454">
          <cell r="J454" t="str">
            <v>RRL</v>
          </cell>
        </row>
        <row r="455">
          <cell r="J455" t="str">
            <v>RRS</v>
          </cell>
        </row>
        <row r="456">
          <cell r="J456" t="str">
            <v>RXG</v>
          </cell>
        </row>
        <row r="457">
          <cell r="J457" t="str">
            <v>RXH</v>
          </cell>
        </row>
        <row r="458">
          <cell r="J458" t="str">
            <v>RXI</v>
          </cell>
        </row>
        <row r="459">
          <cell r="J459" t="str">
            <v>RXL</v>
          </cell>
        </row>
        <row r="460">
          <cell r="J460" t="str">
            <v>RXS</v>
          </cell>
        </row>
        <row r="461">
          <cell r="J461" t="str">
            <v>RLG</v>
          </cell>
        </row>
        <row r="462">
          <cell r="J462" t="str">
            <v>RLJ</v>
          </cell>
        </row>
        <row r="463">
          <cell r="J463" t="str">
            <v>RLM</v>
          </cell>
        </row>
        <row r="464">
          <cell r="J464" t="str">
            <v>RLN</v>
          </cell>
        </row>
        <row r="465">
          <cell r="J465" t="str">
            <v>RLO</v>
          </cell>
        </row>
        <row r="466">
          <cell r="J466" t="str">
            <v>RLW</v>
          </cell>
        </row>
        <row r="467">
          <cell r="J467" t="str">
            <v>RLW-f</v>
          </cell>
        </row>
        <row r="468">
          <cell r="J468" t="str">
            <v>RPA</v>
          </cell>
        </row>
        <row r="469">
          <cell r="J469" t="str">
            <v>RPB</v>
          </cell>
        </row>
        <row r="470">
          <cell r="J470" t="str">
            <v>RPG</v>
          </cell>
        </row>
        <row r="471">
          <cell r="J471" t="str">
            <v>RPT</v>
          </cell>
        </row>
        <row r="472">
          <cell r="J472" t="str">
            <v>PDA</v>
          </cell>
        </row>
        <row r="473">
          <cell r="J473" t="str">
            <v>PDB</v>
          </cell>
        </row>
        <row r="474">
          <cell r="J474" t="str">
            <v>PDO</v>
          </cell>
        </row>
        <row r="475">
          <cell r="J475" t="str">
            <v>PDS</v>
          </cell>
        </row>
        <row r="476">
          <cell r="J476" t="str">
            <v>PQA</v>
          </cell>
        </row>
        <row r="477">
          <cell r="J477" t="str">
            <v>PQB</v>
          </cell>
        </row>
        <row r="478">
          <cell r="J478" t="str">
            <v>PRA</v>
          </cell>
        </row>
        <row r="479">
          <cell r="J479" t="str">
            <v>PSA</v>
          </cell>
        </row>
        <row r="480">
          <cell r="J480" t="str">
            <v>RCA</v>
          </cell>
        </row>
        <row r="481">
          <cell r="J481" t="str">
            <v>RHA</v>
          </cell>
        </row>
        <row r="482">
          <cell r="J482" t="str">
            <v>RHD</v>
          </cell>
        </row>
        <row r="483">
          <cell r="J483" t="str">
            <v>RHE</v>
          </cell>
        </row>
        <row r="484">
          <cell r="J484" t="str">
            <v>RHF</v>
          </cell>
        </row>
        <row r="485">
          <cell r="J485" t="str">
            <v>RHG</v>
          </cell>
        </row>
        <row r="486">
          <cell r="J486" t="str">
            <v>RHH</v>
          </cell>
        </row>
        <row r="487">
          <cell r="J487" t="str">
            <v>RHK</v>
          </cell>
        </row>
        <row r="488">
          <cell r="J488" t="str">
            <v>RHL</v>
          </cell>
        </row>
        <row r="489">
          <cell r="J489" t="str">
            <v>RHM</v>
          </cell>
        </row>
        <row r="490">
          <cell r="J490" t="str">
            <v>RSA</v>
          </cell>
        </row>
        <row r="491">
          <cell r="J491" t="str">
            <v>RUA</v>
          </cell>
        </row>
        <row r="492">
          <cell r="J492" t="str">
            <v>RUC</v>
          </cell>
        </row>
        <row r="493">
          <cell r="J493" t="str">
            <v>RUD</v>
          </cell>
        </row>
        <row r="494">
          <cell r="J494" t="str">
            <v>RUF</v>
          </cell>
        </row>
        <row r="495">
          <cell r="J495" t="str">
            <v>RUH</v>
          </cell>
        </row>
        <row r="496">
          <cell r="J496" t="str">
            <v>RUL</v>
          </cell>
        </row>
        <row r="497">
          <cell r="J497" t="str">
            <v>RUS</v>
          </cell>
        </row>
        <row r="498">
          <cell r="J498" t="str">
            <v>RXD</v>
          </cell>
        </row>
        <row r="499">
          <cell r="J499" t="str">
            <v>RXF</v>
          </cell>
        </row>
        <row r="500">
          <cell r="J500" t="str">
            <v>GIS</v>
          </cell>
        </row>
        <row r="501">
          <cell r="J501" t="str">
            <v>DOA</v>
          </cell>
        </row>
        <row r="502">
          <cell r="J502" t="str">
            <v>DOB</v>
          </cell>
        </row>
        <row r="503">
          <cell r="J503" t="str">
            <v>DSH</v>
          </cell>
        </row>
        <row r="504">
          <cell r="J504" t="str">
            <v>DSI</v>
          </cell>
        </row>
        <row r="505">
          <cell r="J505" t="str">
            <v>DSJ</v>
          </cell>
        </row>
        <row r="506">
          <cell r="J506" t="str">
            <v>DSL</v>
          </cell>
        </row>
        <row r="507">
          <cell r="J507" t="str">
            <v>DZA</v>
          </cell>
        </row>
        <row r="508">
          <cell r="J508" t="str">
            <v>DZB</v>
          </cell>
        </row>
        <row r="509">
          <cell r="J509" t="str">
            <v>DZC</v>
          </cell>
        </row>
        <row r="510">
          <cell r="J510" t="str">
            <v>CME</v>
          </cell>
        </row>
        <row r="511">
          <cell r="J511" t="str">
            <v>CMU</v>
          </cell>
        </row>
        <row r="512">
          <cell r="J512" t="str">
            <v>CMV</v>
          </cell>
        </row>
        <row r="513">
          <cell r="J513" t="str">
            <v>CMX</v>
          </cell>
        </row>
        <row r="514">
          <cell r="J514" t="str">
            <v>CMZ</v>
          </cell>
        </row>
        <row r="515">
          <cell r="J515" t="str">
            <v>CRB</v>
          </cell>
        </row>
        <row r="516">
          <cell r="J516" t="str">
            <v>CRE</v>
          </cell>
        </row>
        <row r="517">
          <cell r="J517" t="str">
            <v>CRP</v>
          </cell>
        </row>
        <row r="518">
          <cell r="J518" t="str">
            <v>CRR</v>
          </cell>
        </row>
        <row r="519">
          <cell r="J519" t="str">
            <v>CRS</v>
          </cell>
        </row>
        <row r="520">
          <cell r="J520" t="str">
            <v>CRU</v>
          </cell>
        </row>
        <row r="521">
          <cell r="J521" t="str">
            <v>CRV</v>
          </cell>
        </row>
        <row r="522">
          <cell r="J522" t="str">
            <v>JCC</v>
          </cell>
        </row>
        <row r="523">
          <cell r="J523" t="str">
            <v>JCO</v>
          </cell>
        </row>
        <row r="524">
          <cell r="J524" t="str">
            <v>JCU</v>
          </cell>
        </row>
        <row r="525">
          <cell r="J525" t="str">
            <v>CBE</v>
          </cell>
        </row>
        <row r="526">
          <cell r="J526" t="str">
            <v>CBG</v>
          </cell>
        </row>
        <row r="527">
          <cell r="J527" t="str">
            <v>CBH</v>
          </cell>
        </row>
        <row r="528">
          <cell r="J528" t="str">
            <v>CBI</v>
          </cell>
        </row>
        <row r="529">
          <cell r="J529" t="str">
            <v>CBK</v>
          </cell>
        </row>
        <row r="530">
          <cell r="J530" t="str">
            <v>CBL</v>
          </cell>
        </row>
        <row r="531">
          <cell r="J531" t="str">
            <v>CBP</v>
          </cell>
        </row>
        <row r="532">
          <cell r="J532" t="str">
            <v>CBS</v>
          </cell>
        </row>
        <row r="533">
          <cell r="J533" t="str">
            <v>CBE-p</v>
          </cell>
        </row>
        <row r="534">
          <cell r="J534" t="str">
            <v>CBG-p</v>
          </cell>
        </row>
        <row r="535">
          <cell r="J535" t="str">
            <v>CBH-p</v>
          </cell>
        </row>
        <row r="536">
          <cell r="J536" t="str">
            <v>CBI-p</v>
          </cell>
        </row>
        <row r="537">
          <cell r="J537" t="str">
            <v>CBK-p</v>
          </cell>
        </row>
        <row r="538">
          <cell r="J538" t="str">
            <v>CBL-p</v>
          </cell>
        </row>
        <row r="539">
          <cell r="J539" t="str">
            <v>CBP-p</v>
          </cell>
        </row>
        <row r="540">
          <cell r="J540" t="str">
            <v>CBS-p</v>
          </cell>
        </row>
        <row r="541">
          <cell r="J541" t="str">
            <v>CDA</v>
          </cell>
        </row>
        <row r="542">
          <cell r="J542" t="str">
            <v>CDX</v>
          </cell>
        </row>
        <row r="543">
          <cell r="J543" t="str">
            <v>CDA-p</v>
          </cell>
        </row>
        <row r="544">
          <cell r="J544" t="str">
            <v>CDX-p</v>
          </cell>
        </row>
        <row r="545">
          <cell r="J545" t="str">
            <v>CHH</v>
          </cell>
        </row>
        <row r="546">
          <cell r="J546" t="str">
            <v>CHL</v>
          </cell>
        </row>
        <row r="547">
          <cell r="J547" t="str">
            <v>CSO</v>
          </cell>
        </row>
        <row r="548">
          <cell r="J548" t="str">
            <v>CSU</v>
          </cell>
        </row>
        <row r="549">
          <cell r="J549" t="str">
            <v>CHH-p</v>
          </cell>
        </row>
        <row r="550">
          <cell r="J550" t="str">
            <v>CHL-p</v>
          </cell>
        </row>
        <row r="551">
          <cell r="J551" t="str">
            <v>CSO-p</v>
          </cell>
        </row>
        <row r="552">
          <cell r="J552" t="str">
            <v>CSU-p</v>
          </cell>
        </row>
        <row r="553">
          <cell r="J553" t="str">
            <v>A10</v>
          </cell>
        </row>
        <row r="554">
          <cell r="J554" t="str">
            <v>VMM</v>
          </cell>
        </row>
        <row r="555">
          <cell r="J555" t="str">
            <v>CLA</v>
          </cell>
        </row>
        <row r="556">
          <cell r="J556" t="str">
            <v>CLI</v>
          </cell>
        </row>
        <row r="557">
          <cell r="J557" t="str">
            <v>CLJ</v>
          </cell>
        </row>
        <row r="558">
          <cell r="J558" t="str">
            <v>CLN</v>
          </cell>
        </row>
        <row r="559">
          <cell r="J559" t="str">
            <v>CNG</v>
          </cell>
        </row>
        <row r="560">
          <cell r="J560" t="str">
            <v>CNJ</v>
          </cell>
        </row>
        <row r="561">
          <cell r="J561" t="str">
            <v>CNM</v>
          </cell>
        </row>
        <row r="562">
          <cell r="J562" t="str">
            <v>CLA-f</v>
          </cell>
        </row>
        <row r="563">
          <cell r="J563" t="str">
            <v>CLI-f</v>
          </cell>
        </row>
        <row r="564">
          <cell r="J564" t="str">
            <v>CLJ-f</v>
          </cell>
        </row>
        <row r="565">
          <cell r="J565" t="str">
            <v>CLN-f</v>
          </cell>
        </row>
        <row r="566">
          <cell r="J566" t="str">
            <v>CNG-f</v>
          </cell>
        </row>
        <row r="567">
          <cell r="J567" t="str">
            <v>CNJ-f</v>
          </cell>
        </row>
        <row r="568">
          <cell r="J568" t="str">
            <v>CNM-f</v>
          </cell>
        </row>
        <row r="569">
          <cell r="J569" t="str">
            <v>CNW</v>
          </cell>
        </row>
        <row r="570">
          <cell r="J570" t="str">
            <v>CNW-f</v>
          </cell>
        </row>
        <row r="571">
          <cell r="J571" t="str">
            <v>COU</v>
          </cell>
        </row>
        <row r="572">
          <cell r="J572" t="str">
            <v>GEA</v>
          </cell>
        </row>
        <row r="573">
          <cell r="J573" t="str">
            <v>GPA</v>
          </cell>
        </row>
        <row r="574">
          <cell r="J574" t="str">
            <v>GTA</v>
          </cell>
        </row>
        <row r="575">
          <cell r="J575" t="str">
            <v>GVA</v>
          </cell>
        </row>
        <row r="576">
          <cell r="J576" t="str">
            <v>GID</v>
          </cell>
        </row>
        <row r="577">
          <cell r="J577" t="str">
            <v>GII</v>
          </cell>
        </row>
        <row r="578">
          <cell r="J578" t="str">
            <v>GIN</v>
          </cell>
        </row>
        <row r="579">
          <cell r="J579" t="str">
            <v>Spare</v>
          </cell>
        </row>
        <row r="580">
          <cell r="J580" t="str">
            <v>Spare</v>
          </cell>
        </row>
        <row r="587">
          <cell r="C587"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rol and results"/>
      <sheetName val="LRMC calculation -&gt;"/>
      <sheetName val="LRMC by ZS type"/>
      <sheetName val="Best estimate for falling ZS"/>
      <sheetName val="Capex allocation -&gt;"/>
      <sheetName val="Allocation of site-spec costs"/>
      <sheetName val="Summary of program costs"/>
      <sheetName val="Demand calcuations -&gt;"/>
      <sheetName val="Demand forecast and growth rate"/>
      <sheetName val="Inputs -&gt;"/>
      <sheetName val="Demand forecast"/>
      <sheetName val="Capex forecast"/>
      <sheetName val="Capitalised OH forecast"/>
      <sheetName val="Coincident demand"/>
      <sheetName val="Opex propor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7">
          <cell r="C7">
            <v>0.77039565086076722</v>
          </cell>
        </row>
        <row r="8">
          <cell r="C8">
            <v>7.5001510117789189E-2</v>
          </cell>
        </row>
        <row r="9">
          <cell r="C9">
            <v>0.15460283902144367</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yout"/>
      <sheetName val="Change Log"/>
      <sheetName val="Input Log"/>
      <sheetName val="Info"/>
      <sheetName val="Compliance Interface"/>
      <sheetName val="Pricing Proposal Price Summary"/>
      <sheetName val="Allocation Interface"/>
      <sheetName val="Tariffs"/>
      <sheetName val="Other Sets"/>
      <sheetName val="Consumption (t)"/>
      <sheetName val="DUOS (t-1)"/>
      <sheetName val="DUOS (t)"/>
      <sheetName val="Inputs =&gt;"/>
      <sheetName val="LRMC"/>
      <sheetName val="I0 Demand"/>
      <sheetName val="I1 Incremental Costs"/>
      <sheetName val="I2 Tariff timing"/>
      <sheetName val="I3 LRMC Probability"/>
      <sheetName val="Standalone&amp;Avoidable"/>
      <sheetName val="I4 Allocators"/>
      <sheetName val="I5 BBM costs"/>
      <sheetName val="DUOS"/>
      <sheetName val="I6 PTRM Quantities"/>
      <sheetName val="I7 PTRM Revenue"/>
      <sheetName val="I8 Tariff allocation"/>
      <sheetName val="Calculation =&gt;"/>
      <sheetName val="LRMC "/>
      <sheetName val="C1 LRMC"/>
      <sheetName val="C2 LRMC Surcharge"/>
      <sheetName val="C2b LRMC Surcharge Revenue"/>
      <sheetName val="C2c LRMC Residual Cost"/>
      <sheetName val="Standalone&amp;Avoidable "/>
      <sheetName val="C3 Revenue Range"/>
      <sheetName val="DUOS "/>
      <sheetName val="C4 Residual Cost"/>
      <sheetName val="C5 Tariffs"/>
      <sheetName val="C6 Results"/>
      <sheetName val="=&gt;Results"/>
      <sheetName val="R0 LRMC"/>
      <sheetName val="=&gt;Raw input data"/>
      <sheetName val="ID1 Coincident Demand"/>
      <sheetName val="ID2 PTRM Quantities"/>
      <sheetName val="ID3 Other inputs"/>
      <sheetName val="PTRM Tariff Revenues"/>
      <sheetName val="Implied Tariff "/>
      <sheetName val="Sheet1"/>
      <sheetName val="Sheet2"/>
      <sheetName val="Sheet3"/>
    </sheetNames>
    <sheetDataSet>
      <sheetData sheetId="0"/>
      <sheetData sheetId="1"/>
      <sheetData sheetId="2"/>
      <sheetData sheetId="3"/>
      <sheetData sheetId="4">
        <row r="15">
          <cell r="C15">
            <v>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FF"/>
  </sheetPr>
  <dimension ref="B2:E37"/>
  <sheetViews>
    <sheetView showGridLines="0" tabSelected="1" zoomScale="70" zoomScaleNormal="70" workbookViewId="0">
      <selection activeCell="G5" sqref="G5"/>
    </sheetView>
  </sheetViews>
  <sheetFormatPr defaultColWidth="8.88671875" defaultRowHeight="14.25" x14ac:dyDescent="0.2"/>
  <cols>
    <col min="1" max="1" width="8.88671875" style="1"/>
    <col min="2" max="2" width="23.88671875" style="1" customWidth="1"/>
    <col min="3" max="3" width="37.44140625" style="1" customWidth="1"/>
    <col min="4" max="4" width="31.5546875" style="1" customWidth="1"/>
    <col min="5" max="5" width="40.77734375" style="1" customWidth="1"/>
    <col min="6" max="16384" width="8.88671875" style="1"/>
  </cols>
  <sheetData>
    <row r="2" spans="2:5" ht="261" customHeight="1" x14ac:dyDescent="0.2">
      <c r="B2" s="2"/>
      <c r="C2" s="3"/>
      <c r="D2" s="4"/>
    </row>
    <row r="3" spans="2:5" ht="15.75" x14ac:dyDescent="0.25">
      <c r="B3" s="12" t="s">
        <v>5</v>
      </c>
      <c r="C3" s="9"/>
      <c r="D3" s="6">
        <v>43628</v>
      </c>
    </row>
    <row r="4" spans="2:5" ht="15.75" x14ac:dyDescent="0.25">
      <c r="B4" s="13" t="s">
        <v>0</v>
      </c>
      <c r="C4" s="10"/>
      <c r="D4" s="7" t="s">
        <v>151</v>
      </c>
    </row>
    <row r="5" spans="2:5" ht="15.75" x14ac:dyDescent="0.25">
      <c r="B5" s="13" t="s">
        <v>1</v>
      </c>
      <c r="C5" s="10"/>
      <c r="D5" s="7" t="s">
        <v>153</v>
      </c>
    </row>
    <row r="6" spans="2:5" ht="15.75" x14ac:dyDescent="0.25">
      <c r="B6" s="13" t="s">
        <v>2</v>
      </c>
      <c r="C6" s="10"/>
      <c r="D6" s="8" t="s">
        <v>152</v>
      </c>
    </row>
    <row r="7" spans="2:5" ht="15.75" x14ac:dyDescent="0.25">
      <c r="B7" s="13" t="s">
        <v>3</v>
      </c>
      <c r="C7" s="10"/>
      <c r="D7" s="8" t="s">
        <v>1088</v>
      </c>
    </row>
    <row r="8" spans="2:5" ht="15.75" x14ac:dyDescent="0.25">
      <c r="B8" s="14" t="s">
        <v>4</v>
      </c>
      <c r="C8" s="11"/>
      <c r="D8" s="47" t="s">
        <v>247</v>
      </c>
    </row>
    <row r="9" spans="2:5" ht="15" x14ac:dyDescent="0.2">
      <c r="D9"/>
    </row>
    <row r="10" spans="2:5" ht="15.75" x14ac:dyDescent="0.25">
      <c r="B10" s="20" t="s">
        <v>259</v>
      </c>
      <c r="C10" s="20"/>
      <c r="D10" s="20"/>
      <c r="E10" s="20"/>
    </row>
    <row r="12" spans="2:5" ht="15.75" x14ac:dyDescent="0.25">
      <c r="B12" s="17" t="s">
        <v>260</v>
      </c>
      <c r="C12" s="17" t="s">
        <v>261</v>
      </c>
      <c r="D12" s="17" t="s">
        <v>262</v>
      </c>
      <c r="E12" s="17" t="s">
        <v>263</v>
      </c>
    </row>
    <row r="13" spans="2:5" ht="15" x14ac:dyDescent="0.2">
      <c r="B13" s="52">
        <v>43628</v>
      </c>
      <c r="C13" s="74" t="s">
        <v>1088</v>
      </c>
      <c r="D13" s="19" t="s">
        <v>264</v>
      </c>
      <c r="E13" s="19"/>
    </row>
    <row r="14" spans="2:5" ht="15" x14ac:dyDescent="0.2">
      <c r="B14" s="52">
        <v>43861</v>
      </c>
      <c r="C14" s="74" t="s">
        <v>308</v>
      </c>
      <c r="D14" s="74" t="s">
        <v>309</v>
      </c>
      <c r="E14" s="19"/>
    </row>
    <row r="15" spans="2:5" ht="15" x14ac:dyDescent="0.2">
      <c r="B15" s="18"/>
      <c r="C15" s="19"/>
      <c r="D15" s="19"/>
      <c r="E15" s="19"/>
    </row>
    <row r="16" spans="2:5" ht="15" x14ac:dyDescent="0.2">
      <c r="B16" s="18"/>
      <c r="C16" s="19"/>
      <c r="D16" s="19"/>
      <c r="E16" s="19"/>
    </row>
    <row r="17" spans="2:5" ht="15" x14ac:dyDescent="0.2">
      <c r="B17" s="18"/>
      <c r="C17" s="19"/>
      <c r="D17" s="19"/>
      <c r="E17" s="19"/>
    </row>
    <row r="18" spans="2:5" ht="15" x14ac:dyDescent="0.2">
      <c r="B18" s="18"/>
      <c r="C18" s="19"/>
      <c r="D18" s="19"/>
      <c r="E18" s="19"/>
    </row>
    <row r="19" spans="2:5" ht="15" x14ac:dyDescent="0.2">
      <c r="B19" s="18"/>
      <c r="C19" s="19"/>
      <c r="D19" s="19"/>
      <c r="E19" s="19"/>
    </row>
    <row r="20" spans="2:5" ht="15" x14ac:dyDescent="0.2">
      <c r="B20" s="18"/>
      <c r="C20" s="19"/>
      <c r="D20" s="19"/>
      <c r="E20" s="19"/>
    </row>
    <row r="21" spans="2:5" ht="15" x14ac:dyDescent="0.2">
      <c r="B21" s="18"/>
      <c r="C21" s="19"/>
      <c r="D21" s="19"/>
      <c r="E21" s="19"/>
    </row>
    <row r="22" spans="2:5" ht="15" x14ac:dyDescent="0.2">
      <c r="B22" s="18"/>
      <c r="C22" s="19"/>
      <c r="D22" s="19"/>
      <c r="E22" s="19"/>
    </row>
    <row r="23" spans="2:5" ht="15" x14ac:dyDescent="0.2">
      <c r="B23" s="18"/>
      <c r="C23" s="19"/>
      <c r="D23" s="19"/>
      <c r="E23" s="19"/>
    </row>
    <row r="24" spans="2:5" ht="15" x14ac:dyDescent="0.2">
      <c r="B24" s="18"/>
      <c r="C24" s="19"/>
      <c r="D24" s="19"/>
      <c r="E24" s="19"/>
    </row>
    <row r="25" spans="2:5" ht="15" x14ac:dyDescent="0.2">
      <c r="B25" s="18"/>
      <c r="C25" s="19"/>
      <c r="D25" s="19"/>
      <c r="E25" s="19"/>
    </row>
    <row r="26" spans="2:5" ht="15" x14ac:dyDescent="0.2">
      <c r="B26" s="18"/>
      <c r="C26" s="19"/>
      <c r="D26" s="19"/>
      <c r="E26" s="19"/>
    </row>
    <row r="27" spans="2:5" ht="15" x14ac:dyDescent="0.2">
      <c r="B27" s="18"/>
      <c r="C27" s="19"/>
      <c r="D27" s="19"/>
      <c r="E27" s="19"/>
    </row>
    <row r="28" spans="2:5" ht="15" x14ac:dyDescent="0.2">
      <c r="B28" s="18"/>
      <c r="C28" s="19"/>
      <c r="D28" s="19"/>
      <c r="E28" s="19"/>
    </row>
    <row r="29" spans="2:5" ht="15" x14ac:dyDescent="0.2">
      <c r="B29" s="18"/>
      <c r="C29" s="19"/>
      <c r="D29" s="19"/>
      <c r="E29" s="19"/>
    </row>
    <row r="30" spans="2:5" ht="15" x14ac:dyDescent="0.2">
      <c r="B30" s="18"/>
      <c r="C30" s="19"/>
      <c r="D30" s="19"/>
      <c r="E30" s="19"/>
    </row>
    <row r="31" spans="2:5" ht="15" x14ac:dyDescent="0.2">
      <c r="B31" s="18"/>
      <c r="C31" s="19"/>
      <c r="D31" s="19"/>
      <c r="E31" s="19"/>
    </row>
    <row r="32" spans="2:5" ht="15" x14ac:dyDescent="0.2">
      <c r="B32" s="18"/>
      <c r="C32" s="19"/>
      <c r="D32" s="19"/>
      <c r="E32" s="19"/>
    </row>
    <row r="33" spans="2:5" ht="15" x14ac:dyDescent="0.2">
      <c r="B33" s="18"/>
      <c r="C33" s="19"/>
      <c r="D33" s="19"/>
      <c r="E33" s="19"/>
    </row>
    <row r="34" spans="2:5" ht="15" x14ac:dyDescent="0.2">
      <c r="B34" s="18"/>
      <c r="C34" s="19"/>
      <c r="D34" s="19"/>
      <c r="E34" s="19"/>
    </row>
    <row r="35" spans="2:5" ht="15" x14ac:dyDescent="0.2">
      <c r="B35" s="18"/>
      <c r="C35" s="19"/>
      <c r="D35" s="19"/>
      <c r="E35" s="19"/>
    </row>
    <row r="36" spans="2:5" ht="15" x14ac:dyDescent="0.2">
      <c r="B36" s="18"/>
      <c r="C36" s="19"/>
      <c r="D36" s="19"/>
      <c r="E36" s="19"/>
    </row>
    <row r="37" spans="2:5" ht="15" x14ac:dyDescent="0.2">
      <c r="B37" s="18"/>
      <c r="C37" s="19"/>
      <c r="D37" s="19"/>
      <c r="E37" s="19"/>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D2468-8844-4651-825E-8753D1F14578}">
  <sheetPr>
    <tabColor theme="9" tint="0.79998168889431442"/>
  </sheetPr>
  <dimension ref="A1:N36"/>
  <sheetViews>
    <sheetView showGridLines="0" zoomScale="70" zoomScaleNormal="70" workbookViewId="0">
      <selection activeCell="D28" sqref="D28"/>
    </sheetView>
  </sheetViews>
  <sheetFormatPr defaultColWidth="8.88671875" defaultRowHeight="14.25" x14ac:dyDescent="0.2"/>
  <cols>
    <col min="1" max="1" width="21" style="1" bestFit="1" customWidth="1"/>
    <col min="2" max="2" width="24.5546875" style="1" customWidth="1"/>
    <col min="3" max="3" width="20.5546875" style="1" customWidth="1"/>
    <col min="4" max="4" width="24.44140625" style="1" customWidth="1"/>
    <col min="5" max="5" width="15.33203125" style="1" customWidth="1"/>
    <col min="6" max="16384" width="8.88671875" style="1"/>
  </cols>
  <sheetData>
    <row r="1" spans="1:14" ht="18" x14ac:dyDescent="0.25">
      <c r="A1" s="5" t="str">
        <f ca="1">MID(CELL("filename",A2),FIND("]",CELL("filename",A2))+1,256)</f>
        <v>Control and results</v>
      </c>
    </row>
    <row r="2" spans="1:14" ht="15" x14ac:dyDescent="0.2">
      <c r="A2"/>
    </row>
    <row r="4" spans="1:14" ht="21" x14ac:dyDescent="0.35">
      <c r="B4" s="15" t="s">
        <v>90</v>
      </c>
      <c r="C4" s="15"/>
      <c r="D4" s="15"/>
      <c r="E4" s="15"/>
      <c r="F4" s="15"/>
      <c r="G4" s="15"/>
      <c r="H4" s="15"/>
      <c r="I4" s="15"/>
      <c r="J4" s="15"/>
      <c r="K4" s="15"/>
      <c r="L4" s="15"/>
    </row>
    <row r="6" spans="1:14" ht="15.75" x14ac:dyDescent="0.25">
      <c r="B6" s="20" t="s">
        <v>91</v>
      </c>
      <c r="C6" s="20"/>
      <c r="D6" s="20"/>
      <c r="E6" s="20"/>
      <c r="F6" s="20"/>
      <c r="G6" s="20"/>
      <c r="H6" s="20"/>
      <c r="I6" s="20"/>
      <c r="J6" s="20"/>
      <c r="K6" s="20"/>
      <c r="L6" s="20"/>
    </row>
    <row r="8" spans="1:14" ht="15.75" x14ac:dyDescent="0.25">
      <c r="B8" s="17" t="s">
        <v>92</v>
      </c>
      <c r="C8" s="17"/>
      <c r="D8" s="17" t="s">
        <v>93</v>
      </c>
      <c r="E8" s="17" t="s">
        <v>154</v>
      </c>
      <c r="F8" s="17"/>
      <c r="G8" s="17"/>
      <c r="H8" s="17"/>
      <c r="I8" s="17"/>
      <c r="J8" s="17"/>
      <c r="K8" s="17"/>
      <c r="L8" s="17"/>
    </row>
    <row r="9" spans="1:14" ht="15" x14ac:dyDescent="0.2">
      <c r="B9" s="18" t="s">
        <v>94</v>
      </c>
      <c r="C9" s="18"/>
      <c r="D9" s="27">
        <v>4.4200000000000003E-2</v>
      </c>
      <c r="E9" s="29" t="s">
        <v>311</v>
      </c>
      <c r="F9" s="18"/>
      <c r="G9" s="18"/>
      <c r="H9" s="18"/>
      <c r="I9" s="18"/>
      <c r="J9" s="18"/>
      <c r="K9" s="18"/>
      <c r="L9" s="18"/>
    </row>
    <row r="10" spans="1:14" customFormat="1" ht="15" x14ac:dyDescent="0.2">
      <c r="A10" s="1"/>
      <c r="B10" s="18" t="s">
        <v>95</v>
      </c>
      <c r="C10" s="18"/>
      <c r="D10" s="24">
        <f>'Opex inputs'!C52</f>
        <v>4.335218217536109E-2</v>
      </c>
      <c r="E10" s="29" t="s">
        <v>310</v>
      </c>
      <c r="F10" s="18"/>
      <c r="G10" s="18"/>
      <c r="H10" s="18"/>
      <c r="I10" s="18"/>
      <c r="J10" s="18"/>
      <c r="K10" s="18"/>
      <c r="L10" s="18"/>
    </row>
    <row r="11" spans="1:14" customFormat="1" ht="15" x14ac:dyDescent="0.2">
      <c r="A11" s="1"/>
    </row>
    <row r="12" spans="1:14" customFormat="1" ht="15.75" x14ac:dyDescent="0.25">
      <c r="A12" s="1"/>
      <c r="B12" s="17" t="s">
        <v>279</v>
      </c>
      <c r="C12" s="17" t="s">
        <v>266</v>
      </c>
      <c r="D12" s="17" t="s">
        <v>267</v>
      </c>
      <c r="E12" s="17" t="s">
        <v>268</v>
      </c>
      <c r="F12" s="17" t="s">
        <v>269</v>
      </c>
      <c r="G12" s="17" t="s">
        <v>270</v>
      </c>
      <c r="H12" s="17" t="s">
        <v>271</v>
      </c>
      <c r="I12" s="17" t="s">
        <v>272</v>
      </c>
      <c r="J12" s="17" t="s">
        <v>273</v>
      </c>
      <c r="K12" s="17" t="s">
        <v>274</v>
      </c>
      <c r="L12" s="17" t="s">
        <v>275</v>
      </c>
    </row>
    <row r="13" spans="1:14" customFormat="1" ht="15" x14ac:dyDescent="0.2">
      <c r="A13" s="1"/>
      <c r="B13" s="16" t="s">
        <v>265</v>
      </c>
      <c r="C13" s="16"/>
      <c r="D13" s="16"/>
      <c r="E13" s="16"/>
      <c r="F13" s="16"/>
      <c r="G13" s="16"/>
      <c r="H13" s="16"/>
      <c r="I13" s="16"/>
      <c r="J13" s="16"/>
      <c r="K13" s="16"/>
      <c r="L13" s="16"/>
    </row>
    <row r="14" spans="1:14" customFormat="1" ht="15" x14ac:dyDescent="0.2">
      <c r="A14" s="1"/>
      <c r="B14" s="18" t="s">
        <v>280</v>
      </c>
      <c r="C14" s="58" t="s">
        <v>109</v>
      </c>
      <c r="D14" s="58" t="s">
        <v>38</v>
      </c>
      <c r="E14" s="58" t="s">
        <v>320</v>
      </c>
      <c r="F14" s="58" t="s">
        <v>312</v>
      </c>
      <c r="G14" s="58" t="s">
        <v>314</v>
      </c>
      <c r="H14" s="58" t="s">
        <v>313</v>
      </c>
      <c r="I14" s="58" t="s">
        <v>315</v>
      </c>
      <c r="J14" s="58" t="s">
        <v>316</v>
      </c>
      <c r="K14" s="58" t="s">
        <v>317</v>
      </c>
      <c r="L14" s="58" t="s">
        <v>318</v>
      </c>
      <c r="N14" s="79"/>
    </row>
    <row r="15" spans="1:14" customFormat="1" ht="15" x14ac:dyDescent="0.2">
      <c r="A15" s="1"/>
    </row>
    <row r="16" spans="1:14" customFormat="1" ht="15.75" x14ac:dyDescent="0.25">
      <c r="A16" s="1"/>
      <c r="B16" s="17" t="s">
        <v>104</v>
      </c>
      <c r="C16" s="17" t="str">
        <f>IF(ISBLANK(C14), "", C14)</f>
        <v>2019</v>
      </c>
      <c r="D16" s="17" t="str">
        <f t="shared" ref="D16:L16" si="0">IF(ISBLANK(D14), "", D14)</f>
        <v>2020</v>
      </c>
      <c r="E16" s="17" t="str">
        <f t="shared" si="0"/>
        <v>2021/22</v>
      </c>
      <c r="F16" s="17" t="str">
        <f t="shared" si="0"/>
        <v>2022/23</v>
      </c>
      <c r="G16" s="17" t="str">
        <f t="shared" si="0"/>
        <v>2023/24</v>
      </c>
      <c r="H16" s="17" t="str">
        <f t="shared" si="0"/>
        <v>2024/25</v>
      </c>
      <c r="I16" s="17" t="str">
        <f t="shared" si="0"/>
        <v>2025/26</v>
      </c>
      <c r="J16" s="17" t="str">
        <f t="shared" si="0"/>
        <v>2026/27</v>
      </c>
      <c r="K16" s="17" t="str">
        <f t="shared" si="0"/>
        <v>2027/28</v>
      </c>
      <c r="L16" s="17" t="str">
        <f t="shared" si="0"/>
        <v>2028/29</v>
      </c>
    </row>
    <row r="17" spans="1:12" customFormat="1" ht="15" x14ac:dyDescent="0.2">
      <c r="A17" s="1"/>
      <c r="B17" t="s">
        <v>104</v>
      </c>
      <c r="C17" s="24">
        <f t="shared" ref="C17:L17" si="1">IF(C16="",0,1/((1+discount_rate)^(COLUMN(C16)-3)))</f>
        <v>1</v>
      </c>
      <c r="D17" s="24">
        <f t="shared" si="1"/>
        <v>0.95767094426355104</v>
      </c>
      <c r="E17" s="24">
        <f t="shared" si="1"/>
        <v>0.91713363748664145</v>
      </c>
      <c r="F17" s="24">
        <f t="shared" si="1"/>
        <v>0.87831223662769731</v>
      </c>
      <c r="G17" s="24">
        <f t="shared" si="1"/>
        <v>0.84113410900947838</v>
      </c>
      <c r="H17" s="24">
        <f t="shared" si="1"/>
        <v>0.8055296964273877</v>
      </c>
      <c r="I17" s="24">
        <f t="shared" si="1"/>
        <v>0.77143238500994815</v>
      </c>
      <c r="J17" s="24">
        <f t="shared" si="1"/>
        <v>0.73877838058796019</v>
      </c>
      <c r="K17" s="24">
        <f t="shared" si="1"/>
        <v>0.70750658933916899</v>
      </c>
      <c r="L17" s="24">
        <f t="shared" si="1"/>
        <v>0.67755850348512636</v>
      </c>
    </row>
    <row r="18" spans="1:12" customFormat="1" ht="15" x14ac:dyDescent="0.2">
      <c r="A18" s="1"/>
    </row>
    <row r="19" spans="1:12" ht="21" x14ac:dyDescent="0.35">
      <c r="B19" s="15" t="s">
        <v>97</v>
      </c>
      <c r="C19" s="15"/>
      <c r="D19" s="15"/>
      <c r="E19" s="15"/>
      <c r="F19" s="15"/>
      <c r="G19" s="15"/>
      <c r="H19" s="15"/>
      <c r="I19" s="15"/>
      <c r="J19" s="15"/>
      <c r="K19" s="15"/>
      <c r="L19" s="15"/>
    </row>
    <row r="21" spans="1:12" ht="15.75" x14ac:dyDescent="0.25">
      <c r="B21" s="20" t="s">
        <v>103</v>
      </c>
      <c r="C21" s="20"/>
      <c r="D21" s="20"/>
      <c r="E21" s="20"/>
      <c r="F21" s="20"/>
      <c r="G21" s="20"/>
      <c r="H21" s="20"/>
      <c r="I21" s="20"/>
      <c r="J21" s="20"/>
      <c r="K21" s="20"/>
      <c r="L21" s="20"/>
    </row>
    <row r="23" spans="1:12" ht="15.75" x14ac:dyDescent="0.25">
      <c r="B23" s="17" t="s">
        <v>73</v>
      </c>
      <c r="C23" s="17" t="s">
        <v>8</v>
      </c>
      <c r="D23" s="28" t="s">
        <v>250</v>
      </c>
    </row>
    <row r="24" spans="1:12" customFormat="1" ht="15" x14ac:dyDescent="0.2">
      <c r="B24" s="18" t="s">
        <v>74</v>
      </c>
      <c r="C24" s="29" t="s">
        <v>98</v>
      </c>
      <c r="D24" s="21">
        <f>'LRMC estimation'!D51</f>
        <v>110.32207136624123</v>
      </c>
      <c r="E24" s="1"/>
    </row>
    <row r="25" spans="1:12" customFormat="1" ht="15" x14ac:dyDescent="0.2">
      <c r="B25" s="18" t="s">
        <v>75</v>
      </c>
      <c r="C25" s="29" t="s">
        <v>98</v>
      </c>
      <c r="D25" s="21">
        <f>'LRMC estimation'!D52</f>
        <v>69.778266533232781</v>
      </c>
      <c r="E25" s="1"/>
    </row>
    <row r="26" spans="1:12" customFormat="1" ht="15" x14ac:dyDescent="0.2">
      <c r="B26" s="18" t="s">
        <v>76</v>
      </c>
      <c r="C26" s="18" t="s">
        <v>98</v>
      </c>
      <c r="D26" s="21">
        <f>'LRMC estimation'!D53</f>
        <v>58.024006187143762</v>
      </c>
      <c r="E26" s="1"/>
    </row>
    <row r="27" spans="1:12" customFormat="1" ht="15" x14ac:dyDescent="0.2">
      <c r="B27" s="18" t="s">
        <v>77</v>
      </c>
      <c r="C27" s="18" t="s">
        <v>99</v>
      </c>
      <c r="D27" s="21">
        <f>'LRMC estimation'!D54</f>
        <v>35.977744116221722</v>
      </c>
    </row>
    <row r="28" spans="1:12" customFormat="1" ht="15" x14ac:dyDescent="0.2">
      <c r="B28" s="18" t="s">
        <v>78</v>
      </c>
      <c r="C28" s="18" t="s">
        <v>99</v>
      </c>
      <c r="D28" s="21">
        <f>'LRMC estimation'!D55</f>
        <v>0.32712799767715273</v>
      </c>
    </row>
    <row r="29" spans="1:12" customFormat="1" ht="15" x14ac:dyDescent="0.2"/>
    <row r="30" spans="1:12" customFormat="1" ht="15" x14ac:dyDescent="0.2"/>
    <row r="31" spans="1:12" customFormat="1" ht="15" x14ac:dyDescent="0.2"/>
    <row r="32" spans="1:12" customFormat="1" ht="15" x14ac:dyDescent="0.2"/>
    <row r="33" customFormat="1" ht="15" x14ac:dyDescent="0.2"/>
    <row r="34" customFormat="1" ht="15" x14ac:dyDescent="0.2"/>
    <row r="35" customFormat="1" ht="15" x14ac:dyDescent="0.2"/>
    <row r="36" customFormat="1" ht="15" x14ac:dyDescent="0.2"/>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38B99-3131-415B-B5E5-67077295F5DF}">
  <sheetPr>
    <tabColor theme="9" tint="0.79998168889431442"/>
  </sheetPr>
  <dimension ref="A1:AA85"/>
  <sheetViews>
    <sheetView showGridLines="0" zoomScale="70" zoomScaleNormal="70" workbookViewId="0">
      <selection activeCell="D53" sqref="D53"/>
    </sheetView>
  </sheetViews>
  <sheetFormatPr defaultColWidth="8.88671875" defaultRowHeight="15" x14ac:dyDescent="0.2"/>
  <cols>
    <col min="1" max="1" width="18.5546875" style="1" customWidth="1"/>
    <col min="2" max="2" width="49.44140625" bestFit="1" customWidth="1"/>
    <col min="3" max="3" width="17" customWidth="1"/>
    <col min="4" max="4" width="15.88671875" customWidth="1"/>
    <col min="5" max="7" width="18.44140625" customWidth="1"/>
    <col min="8" max="8" width="29.88671875" customWidth="1"/>
    <col min="9" max="11" width="18.44140625" customWidth="1"/>
    <col min="12" max="12" width="14.44140625" bestFit="1" customWidth="1"/>
    <col min="13" max="14" width="9.88671875" bestFit="1" customWidth="1"/>
    <col min="15" max="15" width="13.5546875" bestFit="1" customWidth="1"/>
  </cols>
  <sheetData>
    <row r="1" spans="1:27" s="1" customFormat="1" ht="18" x14ac:dyDescent="0.25">
      <c r="A1" s="5" t="str">
        <f ca="1">MID(CELL("filename",A2),FIND("]",CELL("filename",A2))+1,256)</f>
        <v>LRMC estimation</v>
      </c>
      <c r="B1"/>
      <c r="C1"/>
      <c r="D1"/>
      <c r="E1"/>
      <c r="F1"/>
      <c r="G1"/>
      <c r="H1"/>
      <c r="I1"/>
      <c r="J1"/>
      <c r="K1"/>
      <c r="L1"/>
      <c r="M1"/>
      <c r="N1"/>
      <c r="O1"/>
      <c r="P1"/>
      <c r="Q1"/>
      <c r="R1"/>
      <c r="S1"/>
      <c r="T1"/>
    </row>
    <row r="2" spans="1:27" s="1" customFormat="1" x14ac:dyDescent="0.2">
      <c r="A2"/>
      <c r="B2"/>
      <c r="C2"/>
      <c r="D2"/>
      <c r="E2"/>
      <c r="F2"/>
      <c r="G2"/>
      <c r="H2"/>
      <c r="I2"/>
      <c r="J2"/>
      <c r="K2"/>
      <c r="L2"/>
      <c r="M2"/>
      <c r="N2"/>
      <c r="O2"/>
      <c r="P2"/>
      <c r="Q2"/>
      <c r="R2"/>
      <c r="S2"/>
      <c r="T2"/>
    </row>
    <row r="3" spans="1:27" s="1" customFormat="1" ht="21" x14ac:dyDescent="0.35">
      <c r="B3" s="15" t="s">
        <v>152</v>
      </c>
      <c r="C3" s="15"/>
      <c r="D3" s="15"/>
      <c r="E3" s="15"/>
      <c r="F3" s="15"/>
      <c r="G3" s="15"/>
      <c r="H3" s="15"/>
      <c r="I3" s="15"/>
      <c r="J3" s="15"/>
      <c r="K3" s="15"/>
      <c r="L3" s="15"/>
      <c r="M3" s="15"/>
      <c r="N3" s="15"/>
      <c r="O3"/>
      <c r="P3"/>
      <c r="Q3"/>
      <c r="R3"/>
      <c r="S3"/>
      <c r="T3"/>
      <c r="U3"/>
      <c r="V3"/>
      <c r="W3"/>
      <c r="X3"/>
      <c r="Y3"/>
      <c r="Z3"/>
      <c r="AA3"/>
    </row>
    <row r="5" spans="1:27" ht="15.75" x14ac:dyDescent="0.25">
      <c r="B5" s="20" t="s">
        <v>100</v>
      </c>
      <c r="C5" s="20"/>
      <c r="D5" s="20"/>
      <c r="E5" s="20"/>
      <c r="F5" s="20"/>
      <c r="G5" s="20"/>
      <c r="H5" s="20"/>
      <c r="I5" s="20"/>
      <c r="J5" s="20"/>
      <c r="K5" s="20"/>
      <c r="L5" s="20"/>
      <c r="M5" s="20"/>
      <c r="N5" s="20"/>
    </row>
    <row r="6" spans="1:27" x14ac:dyDescent="0.2">
      <c r="D6" s="36"/>
      <c r="E6" s="36"/>
      <c r="F6" s="36"/>
      <c r="G6" s="36"/>
      <c r="H6" s="36"/>
      <c r="I6" s="36"/>
      <c r="J6" s="36"/>
      <c r="K6" s="36"/>
    </row>
    <row r="7" spans="1:27" ht="15.75" x14ac:dyDescent="0.25">
      <c r="B7" s="17" t="s">
        <v>249</v>
      </c>
      <c r="C7" s="17" t="s">
        <v>8</v>
      </c>
      <c r="D7" s="17"/>
      <c r="E7" s="17" t="str">
        <f>'Control and results'!$C$16</f>
        <v>2019</v>
      </c>
      <c r="F7" s="17" t="str">
        <f>'Control and results'!$D$16</f>
        <v>2020</v>
      </c>
      <c r="G7" s="17" t="str">
        <f>'Control and results'!$E$16</f>
        <v>2021/22</v>
      </c>
      <c r="H7" s="17" t="str">
        <f>'Control and results'!$F$16</f>
        <v>2022/23</v>
      </c>
      <c r="I7" s="17" t="str">
        <f>'Control and results'!$G$16</f>
        <v>2023/24</v>
      </c>
      <c r="J7" s="17" t="str">
        <f>'Control and results'!$H$16</f>
        <v>2024/25</v>
      </c>
      <c r="K7" s="17" t="str">
        <f>'Control and results'!$I$16</f>
        <v>2025/26</v>
      </c>
      <c r="L7" s="17" t="str">
        <f>'Control and results'!$J$16</f>
        <v>2026/27</v>
      </c>
      <c r="M7" s="17" t="str">
        <f>'Control and results'!$K$16</f>
        <v>2027/28</v>
      </c>
      <c r="N7" s="17" t="str">
        <f>'Control and results'!$L$16</f>
        <v>2028/29</v>
      </c>
    </row>
    <row r="8" spans="1:27" x14ac:dyDescent="0.2">
      <c r="B8" s="18" t="s">
        <v>74</v>
      </c>
      <c r="C8" s="18" t="s">
        <v>106</v>
      </c>
      <c r="D8" s="18"/>
      <c r="E8" s="22">
        <f>IF(E$7 = "", 0, 'Capex calculations'!C202)</f>
        <v>1462942.0873628978</v>
      </c>
      <c r="F8" s="22">
        <f>IF(F$7 = "", 0, 'Capex calculations'!D202)</f>
        <v>1323635.9006683535</v>
      </c>
      <c r="G8" s="22">
        <f>IF(G$7 = "", 0, 'Capex calculations'!E202)</f>
        <v>1546546.8779454313</v>
      </c>
      <c r="H8" s="22">
        <f>IF(H$7 = "", 0, 'Capex calculations'!F202)</f>
        <v>2183554.1322413357</v>
      </c>
      <c r="I8" s="22">
        <f>IF(I$7 = "", 0, 'Capex calculations'!G202)</f>
        <v>1371994.0431505719</v>
      </c>
      <c r="J8" s="22">
        <f>IF(J$7 = "", 0, 'Capex calculations'!H202)</f>
        <v>1113311.6346229224</v>
      </c>
      <c r="K8" s="22">
        <f>IF(K$7 = "", 0, 'Capex calculations'!I202)</f>
        <v>871480.58253355534</v>
      </c>
      <c r="L8" s="22">
        <f>IF(L$7 = "", 0, 'Capex calculations'!J202)</f>
        <v>1230883.4436037478</v>
      </c>
      <c r="M8" s="22">
        <f>IF(M$7 = "", 0, 'Capex calculations'!K202)</f>
        <v>1417795.5246911731</v>
      </c>
      <c r="N8" s="22">
        <f>IF(N$7 = "", 0, 'Capex calculations'!L202)</f>
        <v>2001445.8785984307</v>
      </c>
    </row>
    <row r="9" spans="1:27" x14ac:dyDescent="0.2">
      <c r="B9" s="18" t="s">
        <v>75</v>
      </c>
      <c r="C9" s="18" t="s">
        <v>106</v>
      </c>
      <c r="D9" s="18"/>
      <c r="E9" s="22">
        <f>IF(E$7 = "", 0, 'Capex calculations'!C203)</f>
        <v>1098138.1039040724</v>
      </c>
      <c r="F9" s="22">
        <f>IF(F$7 = "", 0, 'Capex calculations'!D203)</f>
        <v>861772.76154645451</v>
      </c>
      <c r="G9" s="22">
        <f>IF(G$7 = "", 0, 'Capex calculations'!E203)</f>
        <v>1216949.9484238443</v>
      </c>
      <c r="H9" s="22">
        <f>IF(H$7 = "", 0, 'Capex calculations'!F203)</f>
        <v>1551133.1697281776</v>
      </c>
      <c r="I9" s="22">
        <f>IF(I$7 = "", 0, 'Capex calculations'!G203)</f>
        <v>1136040.4577634493</v>
      </c>
      <c r="J9" s="22">
        <f>IF(J$7 = "", 0, 'Capex calculations'!H203)</f>
        <v>1043148.5905508454</v>
      </c>
      <c r="K9" s="22">
        <f>IF(K$7 = "", 0, 'Capex calculations'!I203)</f>
        <v>826004.10223252617</v>
      </c>
      <c r="L9" s="22">
        <f>IF(L$7 = "", 0, 'Capex calculations'!J203)</f>
        <v>1045091.3663540641</v>
      </c>
      <c r="M9" s="22">
        <f>IF(M$7 = "", 0, 'Capex calculations'!K203)</f>
        <v>1154900.8672004074</v>
      </c>
      <c r="N9" s="22">
        <f>IF(N$7 = "", 0, 'Capex calculations'!L203)</f>
        <v>1497791.244636043</v>
      </c>
    </row>
    <row r="10" spans="1:27" x14ac:dyDescent="0.2">
      <c r="B10" s="18" t="s">
        <v>76</v>
      </c>
      <c r="C10" s="18" t="s">
        <v>106</v>
      </c>
      <c r="D10" s="18"/>
      <c r="E10" s="22">
        <f>IF(E$7 = "", 0, 'Capex calculations'!C204)</f>
        <v>555693.94999161281</v>
      </c>
      <c r="F10" s="22">
        <f>IF(F$7 = "", 0, 'Capex calculations'!D204)</f>
        <v>433014.74862103653</v>
      </c>
      <c r="G10" s="22">
        <f>IF(G$7 = "", 0, 'Capex calculations'!E204)</f>
        <v>608530.18726045743</v>
      </c>
      <c r="H10" s="22">
        <f>IF(H$7 = "", 0, 'Capex calculations'!F204)</f>
        <v>777691.69349452178</v>
      </c>
      <c r="I10" s="22">
        <f>IF(I$7 = "", 0, 'Capex calculations'!G204)</f>
        <v>567507.37414544891</v>
      </c>
      <c r="J10" s="22">
        <f>IF(J$7 = "", 0, 'Capex calculations'!H204)</f>
        <v>520452.72179987974</v>
      </c>
      <c r="K10" s="22">
        <f>IF(K$7 = "", 0, 'Capex calculations'!I204)</f>
        <v>410476.34108658682</v>
      </c>
      <c r="L10" s="22">
        <f>IF(L$7 = "", 0, 'Capex calculations'!J204)</f>
        <v>521488.73780756193</v>
      </c>
      <c r="M10" s="22">
        <f>IF(M$7 = "", 0, 'Capex calculations'!K204)</f>
        <v>577055.95203587553</v>
      </c>
      <c r="N10" s="22">
        <f>IF(N$7 = "", 0, 'Capex calculations'!L204)</f>
        <v>750569.74558689888</v>
      </c>
    </row>
    <row r="11" spans="1:27" x14ac:dyDescent="0.2">
      <c r="B11" s="18" t="s">
        <v>77</v>
      </c>
      <c r="C11" s="18" t="s">
        <v>106</v>
      </c>
      <c r="D11" s="18"/>
      <c r="E11" s="22">
        <f>IF(E$7 = "", 0, 'Capex calculations'!C205)</f>
        <v>22791.559975550535</v>
      </c>
      <c r="F11" s="22">
        <f>IF(F$7 = "", 0, 'Capex calculations'!D205)</f>
        <v>30431.438351378118</v>
      </c>
      <c r="G11" s="22">
        <f>IF(G$7 = "", 0, 'Capex calculations'!E205)</f>
        <v>37488.075046624705</v>
      </c>
      <c r="H11" s="22">
        <f>IF(H$7 = "", 0, 'Capex calculations'!F205)</f>
        <v>54583.198171537333</v>
      </c>
      <c r="I11" s="22">
        <f>IF(I$7 = "", 0, 'Capex calculations'!G205)</f>
        <v>63545.121409760453</v>
      </c>
      <c r="J11" s="22">
        <f>IF(J$7 = "", 0, 'Capex calculations'!H205)</f>
        <v>45955.63407438976</v>
      </c>
      <c r="K11" s="22">
        <f>IF(K$7 = "", 0, 'Capex calculations'!I205)</f>
        <v>18952.382359551724</v>
      </c>
      <c r="L11" s="22">
        <f>IF(L$7 = "", 0, 'Capex calculations'!J205)</f>
        <v>42065.563782507728</v>
      </c>
      <c r="M11" s="22">
        <f>IF(M$7 = "", 0, 'Capex calculations'!K205)</f>
        <v>44108.460909976988</v>
      </c>
      <c r="N11" s="22">
        <f>IF(N$7 = "", 0, 'Capex calculations'!L205)</f>
        <v>50492.568055008385</v>
      </c>
    </row>
    <row r="12" spans="1:27" x14ac:dyDescent="0.2">
      <c r="B12" s="18" t="s">
        <v>78</v>
      </c>
      <c r="C12" s="18" t="s">
        <v>106</v>
      </c>
      <c r="D12" s="18"/>
      <c r="E12" s="22">
        <f>IF(E$7 = "", 0, 'Capex calculations'!C206)</f>
        <v>1364.3347926850931</v>
      </c>
      <c r="F12" s="22">
        <f>IF(F$7 = "", 0, 'Capex calculations'!D206)</f>
        <v>534.50713950100726</v>
      </c>
      <c r="G12" s="22">
        <f>IF(G$7 = "", 0, 'Capex calculations'!E206)</f>
        <v>1459.340005203841</v>
      </c>
      <c r="H12" s="22">
        <f>IF(H$7 = "", 0, 'Capex calculations'!F206)</f>
        <v>2764.2361626254451</v>
      </c>
      <c r="I12" s="22">
        <f>IF(I$7 = "", 0, 'Capex calculations'!G206)</f>
        <v>397.99081630170554</v>
      </c>
      <c r="J12" s="22">
        <f>IF(J$7 = "", 0, 'Capex calculations'!H206)</f>
        <v>78.88498874814843</v>
      </c>
      <c r="K12" s="22">
        <f>IF(K$7 = "", 0, 'Capex calculations'!I206)</f>
        <v>58.683476873704777</v>
      </c>
      <c r="L12" s="22">
        <f>IF(L$7 = "", 0, 'Capex calculations'!J206)</f>
        <v>521.80459156014626</v>
      </c>
      <c r="M12" s="22">
        <f>IF(M$7 = "", 0, 'Capex calculations'!K206)</f>
        <v>952.81353996441624</v>
      </c>
      <c r="N12" s="22">
        <f>IF(N$7 = "", 0, 'Capex calculations'!L206)</f>
        <v>2298.5666552088883</v>
      </c>
    </row>
    <row r="13" spans="1:27" x14ac:dyDescent="0.2">
      <c r="A13"/>
    </row>
    <row r="14" spans="1:27" ht="15.75" x14ac:dyDescent="0.25">
      <c r="B14" s="17" t="s">
        <v>248</v>
      </c>
      <c r="C14" s="17" t="s">
        <v>8</v>
      </c>
      <c r="D14" s="17" t="s">
        <v>108</v>
      </c>
      <c r="E14" s="17" t="str">
        <f>'Control and results'!$C$16</f>
        <v>2019</v>
      </c>
      <c r="F14" s="17" t="str">
        <f>'Control and results'!$D$16</f>
        <v>2020</v>
      </c>
      <c r="G14" s="17" t="str">
        <f>'Control and results'!$E$16</f>
        <v>2021/22</v>
      </c>
      <c r="H14" s="17" t="str">
        <f>'Control and results'!$F$16</f>
        <v>2022/23</v>
      </c>
      <c r="I14" s="17" t="str">
        <f>'Control and results'!$G$16</f>
        <v>2023/24</v>
      </c>
      <c r="J14" s="17" t="str">
        <f>'Control and results'!$H$16</f>
        <v>2024/25</v>
      </c>
      <c r="K14" s="17" t="str">
        <f>'Control and results'!$I$16</f>
        <v>2025/26</v>
      </c>
      <c r="L14" s="17" t="str">
        <f>'Control and results'!$J$16</f>
        <v>2026/27</v>
      </c>
      <c r="M14" s="17" t="str">
        <f>'Control and results'!$K$16</f>
        <v>2027/28</v>
      </c>
      <c r="N14" s="17" t="str">
        <f>'Control and results'!$L$16</f>
        <v>2028/29</v>
      </c>
    </row>
    <row r="15" spans="1:27" x14ac:dyDescent="0.2">
      <c r="B15" s="18" t="s">
        <v>74</v>
      </c>
      <c r="C15" s="18" t="s">
        <v>106</v>
      </c>
      <c r="D15" s="21">
        <f>SUMPRODUCT(E15:N15 * discount_factors)</f>
        <v>62236543.424494408</v>
      </c>
      <c r="E15" s="22">
        <f>IF(E$7 = "", 0, SUM($E8:E8))</f>
        <v>1462942.0873628978</v>
      </c>
      <c r="F15" s="22">
        <f>IF(F$7 = "", 0, SUM($E8:F8))</f>
        <v>2786577.9880312514</v>
      </c>
      <c r="G15" s="22">
        <f>IF(G$7 = "", 0, SUM($E8:G8))</f>
        <v>4333124.8659766829</v>
      </c>
      <c r="H15" s="22">
        <f>IF(H$7 = "", 0, SUM($E8:H8))</f>
        <v>6516678.9982180186</v>
      </c>
      <c r="I15" s="22">
        <f>IF(I$7 = "", 0, SUM($E8:I8))</f>
        <v>7888673.0413685907</v>
      </c>
      <c r="J15" s="22">
        <f>IF(J$7 = "", 0, SUM($E8:J8))</f>
        <v>9001984.6759915128</v>
      </c>
      <c r="K15" s="22">
        <f>IF(K$7 = "", 0, SUM($E8:K8))</f>
        <v>9873465.2585250679</v>
      </c>
      <c r="L15" s="22">
        <f>IF(L$7 = "", 0, SUM($E8:L8))</f>
        <v>11104348.702128816</v>
      </c>
      <c r="M15" s="22">
        <f>IF(M$7 = "", 0, SUM($E8:M8))</f>
        <v>12522144.22681999</v>
      </c>
      <c r="N15" s="22">
        <f>IF(N$7 = "", 0, SUM($E8:N8))</f>
        <v>14523590.105418421</v>
      </c>
    </row>
    <row r="16" spans="1:27" x14ac:dyDescent="0.2">
      <c r="B16" s="18" t="s">
        <v>75</v>
      </c>
      <c r="C16" s="18" t="s">
        <v>106</v>
      </c>
      <c r="D16" s="21">
        <f>SUMPRODUCT(E16:N16 * discount_factors)</f>
        <v>47761503.680312708</v>
      </c>
      <c r="E16" s="22">
        <f>IF(E$7 = "", 0, SUM($E9:E9))</f>
        <v>1098138.1039040724</v>
      </c>
      <c r="F16" s="22">
        <f>IF(F$7 = "", 0, SUM($E9:F9))</f>
        <v>1959910.8654505271</v>
      </c>
      <c r="G16" s="22">
        <f>IF(G$7 = "", 0, SUM($E9:G9))</f>
        <v>3176860.8138743713</v>
      </c>
      <c r="H16" s="22">
        <f>IF(H$7 = "", 0, SUM($E9:H9))</f>
        <v>4727993.9836025489</v>
      </c>
      <c r="I16" s="22">
        <f>IF(I$7 = "", 0, SUM($E9:I9))</f>
        <v>5864034.4413659982</v>
      </c>
      <c r="J16" s="22">
        <f>IF(J$7 = "", 0, SUM($E9:J9))</f>
        <v>6907183.0319168437</v>
      </c>
      <c r="K16" s="22">
        <f>IF(K$7 = "", 0, SUM($E9:K9))</f>
        <v>7733187.1341493698</v>
      </c>
      <c r="L16" s="22">
        <f>IF(L$7 = "", 0, SUM($E9:L9))</f>
        <v>8778278.5005034339</v>
      </c>
      <c r="M16" s="22">
        <f>IF(M$7 = "", 0, SUM($E9:M9))</f>
        <v>9933179.367703842</v>
      </c>
      <c r="N16" s="22">
        <f>IF(N$7 = "", 0, SUM($E9:N9))</f>
        <v>11430970.612339884</v>
      </c>
    </row>
    <row r="17" spans="1:14" x14ac:dyDescent="0.2">
      <c r="B17" s="18" t="s">
        <v>76</v>
      </c>
      <c r="C17" s="18" t="s">
        <v>106</v>
      </c>
      <c r="D17" s="21">
        <f>SUMPRODUCT(E17:N17 * discount_factors)</f>
        <v>23947651.277112838</v>
      </c>
      <c r="E17" s="22">
        <f>IF(E$7 = "", 0, SUM($E10:E10))</f>
        <v>555693.94999161281</v>
      </c>
      <c r="F17" s="22">
        <f>IF(F$7 = "", 0, SUM($E10:F10))</f>
        <v>988708.69861264934</v>
      </c>
      <c r="G17" s="22">
        <f>IF(G$7 = "", 0, SUM($E10:G10))</f>
        <v>1597238.8858731068</v>
      </c>
      <c r="H17" s="22">
        <f>IF(H$7 = "", 0, SUM($E10:H10))</f>
        <v>2374930.5793676283</v>
      </c>
      <c r="I17" s="22">
        <f>IF(I$7 = "", 0, SUM($E10:I10))</f>
        <v>2942437.9535130775</v>
      </c>
      <c r="J17" s="22">
        <f>IF(J$7 = "", 0, SUM($E10:J10))</f>
        <v>3462890.6753129573</v>
      </c>
      <c r="K17" s="22">
        <f>IF(K$7 = "", 0, SUM($E10:K10))</f>
        <v>3873367.0163995442</v>
      </c>
      <c r="L17" s="22">
        <f>IF(L$7 = "", 0, SUM($E10:L10))</f>
        <v>4394855.7542071063</v>
      </c>
      <c r="M17" s="22">
        <f>IF(M$7 = "", 0, SUM($E10:M10))</f>
        <v>4971911.7062429823</v>
      </c>
      <c r="N17" s="22">
        <f>IF(N$7 = "", 0, SUM($E10:N10))</f>
        <v>5722481.4518298814</v>
      </c>
    </row>
    <row r="18" spans="1:14" x14ac:dyDescent="0.2">
      <c r="B18" s="18" t="s">
        <v>77</v>
      </c>
      <c r="C18" s="18" t="s">
        <v>106</v>
      </c>
      <c r="D18" s="21">
        <f>SUMPRODUCT(E18:N18 * discount_factors)</f>
        <v>1642696.1869833979</v>
      </c>
      <c r="E18" s="22">
        <f>IF(E$7 = "", 0, SUM($E11:E11))</f>
        <v>22791.559975550535</v>
      </c>
      <c r="F18" s="22">
        <f>IF(F$7 = "", 0, SUM($E11:F11))</f>
        <v>53222.998326928653</v>
      </c>
      <c r="G18" s="22">
        <f>IF(G$7 = "", 0, SUM($E11:G11))</f>
        <v>90711.073373553358</v>
      </c>
      <c r="H18" s="22">
        <f>IF(H$7 = "", 0, SUM($E11:H11))</f>
        <v>145294.27154509068</v>
      </c>
      <c r="I18" s="22">
        <f>IF(I$7 = "", 0, SUM($E11:I11))</f>
        <v>208839.39295485115</v>
      </c>
      <c r="J18" s="22">
        <f>IF(J$7 = "", 0, SUM($E11:J11))</f>
        <v>254795.02702924091</v>
      </c>
      <c r="K18" s="22">
        <f>IF(K$7 = "", 0, SUM($E11:K11))</f>
        <v>273747.40938879264</v>
      </c>
      <c r="L18" s="22">
        <f>IF(L$7 = "", 0, SUM($E11:L11))</f>
        <v>315812.97317130037</v>
      </c>
      <c r="M18" s="22">
        <f>IF(M$7 = "", 0, SUM($E11:M11))</f>
        <v>359921.43408127734</v>
      </c>
      <c r="N18" s="22">
        <f>IF(N$7 = "", 0, SUM($E11:N11))</f>
        <v>410414.00213628571</v>
      </c>
    </row>
    <row r="19" spans="1:14" x14ac:dyDescent="0.2">
      <c r="B19" s="18" t="s">
        <v>78</v>
      </c>
      <c r="C19" s="18" t="s">
        <v>106</v>
      </c>
      <c r="D19" s="21">
        <f>SUMPRODUCT(E19:N19 * discount_factors)</f>
        <v>45702.59706291958</v>
      </c>
      <c r="E19" s="22">
        <f>IF(E$7 = "", 0, SUM($E12:E12))</f>
        <v>1364.3347926850931</v>
      </c>
      <c r="F19" s="22">
        <f>IF(F$7 = "", 0, SUM($E12:F12))</f>
        <v>1898.8419321861004</v>
      </c>
      <c r="G19" s="22">
        <f>IF(G$7 = "", 0, SUM($E12:G12))</f>
        <v>3358.1819373899416</v>
      </c>
      <c r="H19" s="22">
        <f>IF(H$7 = "", 0, SUM($E12:H12))</f>
        <v>6122.4181000153867</v>
      </c>
      <c r="I19" s="22">
        <f>IF(I$7 = "", 0, SUM($E12:I12))</f>
        <v>6520.408916317092</v>
      </c>
      <c r="J19" s="22">
        <f>IF(J$7 = "", 0, SUM($E12:J12))</f>
        <v>6599.2939050652403</v>
      </c>
      <c r="K19" s="22">
        <f>IF(K$7 = "", 0, SUM($E12:K12))</f>
        <v>6657.9773819389447</v>
      </c>
      <c r="L19" s="22">
        <f>IF(L$7 = "", 0, SUM($E12:L12))</f>
        <v>7179.7819734990908</v>
      </c>
      <c r="M19" s="22">
        <f>IF(M$7 = "", 0, SUM($E12:M12))</f>
        <v>8132.5955134635069</v>
      </c>
      <c r="N19" s="22">
        <f>IF(N$7 = "", 0, SUM($E12:N12))</f>
        <v>10431.162168672396</v>
      </c>
    </row>
    <row r="20" spans="1:14" x14ac:dyDescent="0.2">
      <c r="A20"/>
    </row>
    <row r="21" spans="1:14" ht="15.75" x14ac:dyDescent="0.25">
      <c r="A21"/>
      <c r="B21" s="20" t="s">
        <v>101</v>
      </c>
      <c r="C21" s="20"/>
      <c r="D21" s="20"/>
      <c r="E21" s="20"/>
      <c r="F21" s="20"/>
      <c r="G21" s="20"/>
      <c r="H21" s="20"/>
      <c r="I21" s="20"/>
      <c r="J21" s="20"/>
      <c r="K21" s="20"/>
      <c r="L21" s="20"/>
      <c r="M21" s="20"/>
      <c r="N21" s="20"/>
    </row>
    <row r="22" spans="1:14" x14ac:dyDescent="0.2">
      <c r="A22"/>
    </row>
    <row r="23" spans="1:14" ht="15.75" x14ac:dyDescent="0.25">
      <c r="A23"/>
      <c r="B23" s="17" t="s">
        <v>102</v>
      </c>
      <c r="C23" s="17" t="s">
        <v>8</v>
      </c>
      <c r="D23" s="17"/>
      <c r="E23" s="17" t="str">
        <f>'Control and results'!$C$16</f>
        <v>2019</v>
      </c>
      <c r="F23" s="17" t="str">
        <f>'Control and results'!$D$16</f>
        <v>2020</v>
      </c>
      <c r="G23" s="17" t="str">
        <f>'Control and results'!$E$16</f>
        <v>2021/22</v>
      </c>
      <c r="H23" s="17" t="str">
        <f>'Control and results'!$F$16</f>
        <v>2022/23</v>
      </c>
      <c r="I23" s="17" t="str">
        <f>'Control and results'!$G$16</f>
        <v>2023/24</v>
      </c>
      <c r="J23" s="17" t="str">
        <f>'Control and results'!$H$16</f>
        <v>2024/25</v>
      </c>
      <c r="K23" s="17" t="str">
        <f>'Control and results'!$I$16</f>
        <v>2025/26</v>
      </c>
      <c r="L23" s="17" t="str">
        <f>'Control and results'!$J$16</f>
        <v>2026/27</v>
      </c>
      <c r="M23" s="17" t="str">
        <f>'Control and results'!$K$16</f>
        <v>2027/28</v>
      </c>
      <c r="N23" s="17" t="str">
        <f>'Control and results'!$L$16</f>
        <v>2028/29</v>
      </c>
    </row>
    <row r="24" spans="1:14" x14ac:dyDescent="0.2">
      <c r="A24"/>
      <c r="B24" s="18" t="s">
        <v>74</v>
      </c>
      <c r="C24" s="18" t="s">
        <v>106</v>
      </c>
      <c r="D24" s="18"/>
      <c r="E24" s="22">
        <f t="shared" ref="E24:N24" si="0">IF(E$7 = "", 0, opex_proportion * E8)</f>
        <v>63421.731883359367</v>
      </c>
      <c r="F24" s="22">
        <f t="shared" si="0"/>
        <v>57382.504699622616</v>
      </c>
      <c r="G24" s="22">
        <f t="shared" si="0"/>
        <v>67046.181995426276</v>
      </c>
      <c r="H24" s="22">
        <f t="shared" si="0"/>
        <v>94661.836530688888</v>
      </c>
      <c r="I24" s="22">
        <f t="shared" si="0"/>
        <v>59478.935702173818</v>
      </c>
      <c r="J24" s="22">
        <f t="shared" si="0"/>
        <v>48264.488802121974</v>
      </c>
      <c r="K24" s="22">
        <f t="shared" si="0"/>
        <v>37780.584976284495</v>
      </c>
      <c r="L24" s="22">
        <f t="shared" si="0"/>
        <v>53361.483283745474</v>
      </c>
      <c r="M24" s="22">
        <f t="shared" si="0"/>
        <v>61464.529873823398</v>
      </c>
      <c r="N24" s="22">
        <f t="shared" si="0"/>
        <v>86767.046343124806</v>
      </c>
    </row>
    <row r="25" spans="1:14" x14ac:dyDescent="0.2">
      <c r="A25"/>
      <c r="B25" s="18" t="s">
        <v>75</v>
      </c>
      <c r="C25" s="18" t="s">
        <v>106</v>
      </c>
      <c r="D25" s="18"/>
      <c r="E25" s="22">
        <f t="shared" ref="E25:N25" si="1">IF(E$7 = "", 0, opex_proportion * E9)</f>
        <v>47606.683134154955</v>
      </c>
      <c r="F25" s="22">
        <f t="shared" si="1"/>
        <v>37359.729752325911</v>
      </c>
      <c r="G25" s="22">
        <f t="shared" si="1"/>
        <v>52757.435862366779</v>
      </c>
      <c r="H25" s="22">
        <f t="shared" si="1"/>
        <v>67245.007752301244</v>
      </c>
      <c r="I25" s="22">
        <f t="shared" si="1"/>
        <v>49249.832883541661</v>
      </c>
      <c r="J25" s="22">
        <f t="shared" si="1"/>
        <v>45222.7677335314</v>
      </c>
      <c r="K25" s="22">
        <f t="shared" si="1"/>
        <v>35809.080317580061</v>
      </c>
      <c r="L25" s="22">
        <f t="shared" si="1"/>
        <v>45306.991304078423</v>
      </c>
      <c r="M25" s="22">
        <f t="shared" si="1"/>
        <v>50067.472789354571</v>
      </c>
      <c r="N25" s="22">
        <f t="shared" si="1"/>
        <v>64932.518898122566</v>
      </c>
    </row>
    <row r="26" spans="1:14" x14ac:dyDescent="0.2">
      <c r="A26"/>
      <c r="B26" s="18" t="s">
        <v>76</v>
      </c>
      <c r="C26" s="18" t="s">
        <v>106</v>
      </c>
      <c r="D26" s="18"/>
      <c r="E26" s="22">
        <f t="shared" ref="E26:N26" si="2">IF(E$7 = "", 0, opex_proportion * E10)</f>
        <v>24090.545353782392</v>
      </c>
      <c r="F26" s="22">
        <f t="shared" si="2"/>
        <v>18772.134266837362</v>
      </c>
      <c r="G26" s="22">
        <f t="shared" si="2"/>
        <v>26381.111537321947</v>
      </c>
      <c r="H26" s="22">
        <f t="shared" si="2"/>
        <v>33714.631972639589</v>
      </c>
      <c r="I26" s="22">
        <f t="shared" si="2"/>
        <v>24602.683069814306</v>
      </c>
      <c r="J26" s="22">
        <f t="shared" si="2"/>
        <v>22562.761209130909</v>
      </c>
      <c r="K26" s="22">
        <f t="shared" si="2"/>
        <v>17795.045117461366</v>
      </c>
      <c r="L26" s="22">
        <f t="shared" si="2"/>
        <v>22607.67476383254</v>
      </c>
      <c r="M26" s="22">
        <f t="shared" si="2"/>
        <v>25016.634758035707</v>
      </c>
      <c r="N26" s="22">
        <f t="shared" si="2"/>
        <v>32538.836345997664</v>
      </c>
    </row>
    <row r="27" spans="1:14" x14ac:dyDescent="0.2">
      <c r="A27"/>
      <c r="B27" s="18" t="s">
        <v>77</v>
      </c>
      <c r="C27" s="18" t="s">
        <v>106</v>
      </c>
      <c r="D27" s="18"/>
      <c r="E27" s="22">
        <f t="shared" ref="E27:N27" si="3">IF(E$7 = "", 0, opex_proportion * E11)</f>
        <v>988.06386012073517</v>
      </c>
      <c r="F27" s="22">
        <f t="shared" si="3"/>
        <v>1319.2692592672142</v>
      </c>
      <c r="G27" s="22">
        <f t="shared" si="3"/>
        <v>1625.1898588248823</v>
      </c>
      <c r="H27" s="22">
        <f t="shared" si="3"/>
        <v>2366.3007508463229</v>
      </c>
      <c r="I27" s="22">
        <f t="shared" si="3"/>
        <v>2754.8196797113733</v>
      </c>
      <c r="J27" s="22">
        <f t="shared" si="3"/>
        <v>1992.2770203771765</v>
      </c>
      <c r="K27" s="22">
        <f t="shared" si="3"/>
        <v>821.62713270838617</v>
      </c>
      <c r="L27" s="22">
        <f t="shared" si="3"/>
        <v>1823.6339844085467</v>
      </c>
      <c r="M27" s="22">
        <f t="shared" si="3"/>
        <v>1912.1980328441157</v>
      </c>
      <c r="N27" s="22">
        <f t="shared" si="3"/>
        <v>2188.9630088225413</v>
      </c>
    </row>
    <row r="28" spans="1:14" x14ac:dyDescent="0.2">
      <c r="B28" s="18" t="s">
        <v>78</v>
      </c>
      <c r="C28" s="18" t="s">
        <v>106</v>
      </c>
      <c r="D28" s="18"/>
      <c r="E28" s="22">
        <f t="shared" ref="E28:N28" si="4">IF(E$7 = "", 0, opex_proportion * E12)</f>
        <v>59.146890480667665</v>
      </c>
      <c r="F28" s="22">
        <f t="shared" si="4"/>
        <v>23.172050885678811</v>
      </c>
      <c r="G28" s="22">
        <f t="shared" si="4"/>
        <v>63.265573761389312</v>
      </c>
      <c r="H28" s="22">
        <f t="shared" si="4"/>
        <v>119.83566969785936</v>
      </c>
      <c r="I28" s="22">
        <f t="shared" si="4"/>
        <v>17.253770372432207</v>
      </c>
      <c r="J28" s="22">
        <f t="shared" si="4"/>
        <v>3.4198364031110406</v>
      </c>
      <c r="K28" s="22">
        <f t="shared" si="4"/>
        <v>2.544056780112439</v>
      </c>
      <c r="L28" s="22">
        <f t="shared" si="4"/>
        <v>22.621367713255346</v>
      </c>
      <c r="M28" s="22">
        <f t="shared" si="4"/>
        <v>41.306546163688068</v>
      </c>
      <c r="N28" s="22">
        <f t="shared" si="4"/>
        <v>99.64788037882613</v>
      </c>
    </row>
    <row r="30" spans="1:14" ht="15.75" x14ac:dyDescent="0.25">
      <c r="A30"/>
      <c r="B30" s="17" t="s">
        <v>171</v>
      </c>
      <c r="C30" s="17" t="s">
        <v>8</v>
      </c>
      <c r="D30" s="17" t="s">
        <v>108</v>
      </c>
      <c r="E30" s="17" t="str">
        <f>'Control and results'!$C$16</f>
        <v>2019</v>
      </c>
      <c r="F30" s="17" t="str">
        <f>'Control and results'!$D$16</f>
        <v>2020</v>
      </c>
      <c r="G30" s="17" t="str">
        <f>'Control and results'!$E$16</f>
        <v>2021/22</v>
      </c>
      <c r="H30" s="17" t="str">
        <f>'Control and results'!$F$16</f>
        <v>2022/23</v>
      </c>
      <c r="I30" s="17" t="str">
        <f>'Control and results'!$G$16</f>
        <v>2023/24</v>
      </c>
      <c r="J30" s="17" t="str">
        <f>'Control and results'!$H$16</f>
        <v>2024/25</v>
      </c>
      <c r="K30" s="17" t="str">
        <f>'Control and results'!$I$16</f>
        <v>2025/26</v>
      </c>
      <c r="L30" s="17" t="str">
        <f>'Control and results'!$J$16</f>
        <v>2026/27</v>
      </c>
      <c r="M30" s="17" t="str">
        <f>'Control and results'!$K$16</f>
        <v>2027/28</v>
      </c>
      <c r="N30" s="17" t="str">
        <f>'Control and results'!$L$16</f>
        <v>2028/29</v>
      </c>
    </row>
    <row r="31" spans="1:14" x14ac:dyDescent="0.2">
      <c r="A31"/>
      <c r="B31" s="18" t="s">
        <v>74</v>
      </c>
      <c r="C31" s="18" t="s">
        <v>106</v>
      </c>
      <c r="D31" s="21">
        <f>SUMPRODUCT(E31:N31 * discount_factors)</f>
        <v>2698089.9685034524</v>
      </c>
      <c r="E31" s="22">
        <f>IF(E$7 = "", 0, SUM($E24:E24))</f>
        <v>63421.731883359367</v>
      </c>
      <c r="F31" s="22">
        <f>IF(F$7 = "", 0, SUM($E24:F24))</f>
        <v>120804.23658298198</v>
      </c>
      <c r="G31" s="22">
        <f>IF(G$7 = "", 0, SUM($E24:G24))</f>
        <v>187850.41857840825</v>
      </c>
      <c r="H31" s="22">
        <f>IF(H$7 = "", 0, SUM($E24:H24))</f>
        <v>282512.25510909711</v>
      </c>
      <c r="I31" s="22">
        <f>IF(I$7 = "", 0, SUM($E24:I24))</f>
        <v>341991.19081127091</v>
      </c>
      <c r="J31" s="22">
        <f>IF(J$7 = "", 0, SUM($E24:J24))</f>
        <v>390255.67961339286</v>
      </c>
      <c r="K31" s="22">
        <f>IF(K$7 = "", 0, SUM($E24:K24))</f>
        <v>428036.26458967733</v>
      </c>
      <c r="L31" s="22">
        <f>IF(L$7 = "", 0, SUM($E24:L24))</f>
        <v>481397.74787342281</v>
      </c>
      <c r="M31" s="22">
        <f>IF(M$7 = "", 0, SUM($E24:M24))</f>
        <v>542862.2777472462</v>
      </c>
      <c r="N31" s="22">
        <f>IF(N$7 = "", 0, SUM($E24:N24))</f>
        <v>629629.32409037102</v>
      </c>
    </row>
    <row r="32" spans="1:14" x14ac:dyDescent="0.2">
      <c r="A32"/>
      <c r="B32" s="18" t="s">
        <v>75</v>
      </c>
      <c r="C32" s="18" t="s">
        <v>106</v>
      </c>
      <c r="D32" s="21">
        <f>SUMPRODUCT(E32:N32 * discount_factors)</f>
        <v>2070565.4085180957</v>
      </c>
      <c r="E32" s="22">
        <f>IF(E$7 = "", 0, SUM($E25:E25))</f>
        <v>47606.683134154955</v>
      </c>
      <c r="F32" s="22">
        <f>IF(F$7 = "", 0, SUM($E25:F25))</f>
        <v>84966.412886480859</v>
      </c>
      <c r="G32" s="22">
        <f>IF(G$7 = "", 0, SUM($E25:G25))</f>
        <v>137723.84874884764</v>
      </c>
      <c r="H32" s="22">
        <f>IF(H$7 = "", 0, SUM($E25:H25))</f>
        <v>204968.8565011489</v>
      </c>
      <c r="I32" s="22">
        <f>IF(I$7 = "", 0, SUM($E25:I25))</f>
        <v>254218.68938469054</v>
      </c>
      <c r="J32" s="22">
        <f>IF(J$7 = "", 0, SUM($E25:J25))</f>
        <v>299441.45711822197</v>
      </c>
      <c r="K32" s="22">
        <f>IF(K$7 = "", 0, SUM($E25:K25))</f>
        <v>335250.53743580205</v>
      </c>
      <c r="L32" s="22">
        <f>IF(L$7 = "", 0, SUM($E25:L25))</f>
        <v>380557.52873988048</v>
      </c>
      <c r="M32" s="22">
        <f>IF(M$7 = "", 0, SUM($E25:M25))</f>
        <v>430625.00152923504</v>
      </c>
      <c r="N32" s="22">
        <f>IF(N$7 = "", 0, SUM($E25:N25))</f>
        <v>495557.52042735764</v>
      </c>
    </row>
    <row r="33" spans="1:14" x14ac:dyDescent="0.2">
      <c r="A33"/>
      <c r="B33" s="18" t="s">
        <v>76</v>
      </c>
      <c r="C33" s="18" t="s">
        <v>106</v>
      </c>
      <c r="D33" s="21">
        <f>SUMPRODUCT(E33:N33 * discount_factors)</f>
        <v>1038182.940837414</v>
      </c>
      <c r="E33" s="22">
        <f>IF(E$7 = "", 0, SUM($E26:E26))</f>
        <v>24090.545353782392</v>
      </c>
      <c r="F33" s="22">
        <f>IF(F$7 = "", 0, SUM($E26:F26))</f>
        <v>42862.679620619754</v>
      </c>
      <c r="G33" s="22">
        <f>IF(G$7 = "", 0, SUM($E26:G26))</f>
        <v>69243.791157941698</v>
      </c>
      <c r="H33" s="22">
        <f>IF(H$7 = "", 0, SUM($E26:H26))</f>
        <v>102958.42313058129</v>
      </c>
      <c r="I33" s="22">
        <f>IF(I$7 = "", 0, SUM($E26:I26))</f>
        <v>127561.10620039559</v>
      </c>
      <c r="J33" s="22">
        <f>IF(J$7 = "", 0, SUM($E26:J26))</f>
        <v>150123.86740952649</v>
      </c>
      <c r="K33" s="22">
        <f>IF(K$7 = "", 0, SUM($E26:K26))</f>
        <v>167918.91252698784</v>
      </c>
      <c r="L33" s="22">
        <f>IF(L$7 = "", 0, SUM($E26:L26))</f>
        <v>190526.58729082037</v>
      </c>
      <c r="M33" s="22">
        <f>IF(M$7 = "", 0, SUM($E26:M26))</f>
        <v>215543.22204885609</v>
      </c>
      <c r="N33" s="22">
        <f>IF(N$7 = "", 0, SUM($E26:N26))</f>
        <v>248082.05839485375</v>
      </c>
    </row>
    <row r="34" spans="1:14" x14ac:dyDescent="0.2">
      <c r="A34"/>
      <c r="B34" s="18" t="s">
        <v>77</v>
      </c>
      <c r="C34" s="18" t="s">
        <v>106</v>
      </c>
      <c r="D34" s="21">
        <f>SUMPRODUCT(E34:N34 * discount_factors)</f>
        <v>71214.46435687528</v>
      </c>
      <c r="E34" s="22">
        <f>IF(E$7 = "", 0, SUM($E27:E27))</f>
        <v>988.06386012073517</v>
      </c>
      <c r="F34" s="22">
        <f>IF(F$7 = "", 0, SUM($E27:F27))</f>
        <v>2307.3331193879494</v>
      </c>
      <c r="G34" s="22">
        <f>IF(G$7 = "", 0, SUM($E27:G27))</f>
        <v>3932.5229782128317</v>
      </c>
      <c r="H34" s="22">
        <f>IF(H$7 = "", 0, SUM($E27:H27))</f>
        <v>6298.8237290591551</v>
      </c>
      <c r="I34" s="22">
        <f>IF(I$7 = "", 0, SUM($E27:I27))</f>
        <v>9053.6434087705275</v>
      </c>
      <c r="J34" s="22">
        <f>IF(J$7 = "", 0, SUM($E27:J27))</f>
        <v>11045.920429147704</v>
      </c>
      <c r="K34" s="22">
        <f>IF(K$7 = "", 0, SUM($E27:K27))</f>
        <v>11867.54756185609</v>
      </c>
      <c r="L34" s="22">
        <f>IF(L$7 = "", 0, SUM($E27:L27))</f>
        <v>13691.181546264637</v>
      </c>
      <c r="M34" s="22">
        <f>IF(M$7 = "", 0, SUM($E27:M27))</f>
        <v>15603.379579108752</v>
      </c>
      <c r="N34" s="22">
        <f>IF(N$7 = "", 0, SUM($E27:N27))</f>
        <v>17792.342587931293</v>
      </c>
    </row>
    <row r="35" spans="1:14" x14ac:dyDescent="0.2">
      <c r="A35"/>
      <c r="B35" s="18" t="s">
        <v>78</v>
      </c>
      <c r="C35" s="18" t="s">
        <v>106</v>
      </c>
      <c r="D35" s="21">
        <f>SUMPRODUCT(E35:N35 * discount_factors)</f>
        <v>1981.3073137588121</v>
      </c>
      <c r="E35" s="22">
        <f>IF(E$7 = "", 0, SUM($E28:E28))</f>
        <v>59.146890480667665</v>
      </c>
      <c r="F35" s="22">
        <f>IF(F$7 = "", 0, SUM($E28:F28))</f>
        <v>82.318941366346479</v>
      </c>
      <c r="G35" s="22">
        <f>IF(G$7 = "", 0, SUM($E28:G28))</f>
        <v>145.58451512773578</v>
      </c>
      <c r="H35" s="22">
        <f>IF(H$7 = "", 0, SUM($E28:H28))</f>
        <v>265.42018482559513</v>
      </c>
      <c r="I35" s="22">
        <f>IF(I$7 = "", 0, SUM($E28:I28))</f>
        <v>282.67395519802733</v>
      </c>
      <c r="J35" s="22">
        <f>IF(J$7 = "", 0, SUM($E28:J28))</f>
        <v>286.09379160113838</v>
      </c>
      <c r="K35" s="22">
        <f>IF(K$7 = "", 0, SUM($E28:K28))</f>
        <v>288.63784838125082</v>
      </c>
      <c r="L35" s="22">
        <f>IF(L$7 = "", 0, SUM($E28:L28))</f>
        <v>311.25921609450614</v>
      </c>
      <c r="M35" s="22">
        <f>IF(M$7 = "", 0, SUM($E28:M28))</f>
        <v>352.56576225819424</v>
      </c>
      <c r="N35" s="22">
        <f>IF(N$7 = "", 0, SUM($E28:N28))</f>
        <v>452.21364263702037</v>
      </c>
    </row>
    <row r="36" spans="1:14" x14ac:dyDescent="0.2">
      <c r="A36"/>
    </row>
    <row r="37" spans="1:14" ht="15.75" x14ac:dyDescent="0.25">
      <c r="A37"/>
      <c r="B37" s="20" t="s">
        <v>72</v>
      </c>
      <c r="C37" s="20"/>
      <c r="D37" s="20"/>
      <c r="E37" s="20"/>
      <c r="F37" s="20"/>
      <c r="G37" s="20"/>
      <c r="H37" s="20"/>
      <c r="I37" s="20"/>
      <c r="J37" s="20"/>
      <c r="K37" s="20"/>
      <c r="L37" s="20"/>
      <c r="M37" s="20"/>
      <c r="N37" s="20"/>
    </row>
    <row r="38" spans="1:14" x14ac:dyDescent="0.2">
      <c r="A38"/>
    </row>
    <row r="39" spans="1:14" ht="15.75" x14ac:dyDescent="0.25">
      <c r="A39"/>
      <c r="B39" s="17" t="s">
        <v>251</v>
      </c>
      <c r="C39" s="17" t="s">
        <v>8</v>
      </c>
      <c r="D39" s="17" t="s">
        <v>107</v>
      </c>
      <c r="E39" s="17" t="str">
        <f>'Control and results'!$C$16</f>
        <v>2019</v>
      </c>
      <c r="F39" s="17" t="str">
        <f>'Control and results'!$D$16</f>
        <v>2020</v>
      </c>
      <c r="G39" s="17" t="str">
        <f>'Control and results'!$E$16</f>
        <v>2021/22</v>
      </c>
      <c r="H39" s="17" t="str">
        <f>'Control and results'!$F$16</f>
        <v>2022/23</v>
      </c>
      <c r="I39" s="17" t="str">
        <f>'Control and results'!$G$16</f>
        <v>2023/24</v>
      </c>
      <c r="J39" s="17" t="str">
        <f>'Control and results'!$H$16</f>
        <v>2024/25</v>
      </c>
      <c r="K39" s="17" t="str">
        <f>'Control and results'!$I$16</f>
        <v>2025/26</v>
      </c>
      <c r="L39" s="17" t="str">
        <f>'Control and results'!$J$16</f>
        <v>2026/27</v>
      </c>
      <c r="M39" s="17" t="str">
        <f>'Control and results'!$K$16</f>
        <v>2027/28</v>
      </c>
      <c r="N39" s="17" t="str">
        <f>'Control and results'!$L$16</f>
        <v>2028/29</v>
      </c>
    </row>
    <row r="40" spans="1:14" x14ac:dyDescent="0.2">
      <c r="A40"/>
      <c r="B40" s="18" t="s">
        <v>74</v>
      </c>
      <c r="C40" s="18" t="s">
        <v>80</v>
      </c>
      <c r="D40" s="21">
        <f>SUMPRODUCT(E40:N40 * discount_factors)</f>
        <v>588591.49931504985</v>
      </c>
      <c r="E40" s="22">
        <f>IF(E$7 = "", 0, 'Demand inputs'!E87-'Demand inputs'!$D87)</f>
        <v>12733.831513174926</v>
      </c>
      <c r="F40" s="22">
        <f>IF(F$7 = "", 0, 'Demand inputs'!F87-'Demand inputs'!$D87)</f>
        <v>25641.511710183695</v>
      </c>
      <c r="G40" s="22">
        <f>IF(G$7 = "", 0, 'Demand inputs'!G87-'Demand inputs'!$D87)</f>
        <v>41334.088226507767</v>
      </c>
      <c r="H40" s="22">
        <f>IF(H$7 = "", 0, 'Demand inputs'!H87-'Demand inputs'!$D87)</f>
        <v>54347.616654326441</v>
      </c>
      <c r="I40" s="22">
        <f>IF(I$7 = "", 0, 'Demand inputs'!I87-'Demand inputs'!$D87)</f>
        <v>69206.94607468287</v>
      </c>
      <c r="J40" s="22">
        <f>IF(J$7 = "", 0, 'Demand inputs'!J87-'Demand inputs'!$D87)</f>
        <v>84343.467581254314</v>
      </c>
      <c r="K40" s="22">
        <f>IF(K$7 = "", 0, 'Demand inputs'!K87-'Demand inputs'!$D87)</f>
        <v>99763.259897526237</v>
      </c>
      <c r="L40" s="22">
        <f>IF(L$7 = "", 0, 'Demand inputs'!L87-'Demand inputs'!$D87)</f>
        <v>114356.853337529</v>
      </c>
      <c r="M40" s="22">
        <f>IF(M$7 = "", 0, 'Demand inputs'!M87-'Demand inputs'!$D87)</f>
        <v>121952.94470142876</v>
      </c>
      <c r="N40" s="22">
        <f>IF(N$7 = "", 0, 'Demand inputs'!N87-'Demand inputs'!$D87)</f>
        <v>135453.23984403815</v>
      </c>
    </row>
    <row r="41" spans="1:14" x14ac:dyDescent="0.2">
      <c r="A41"/>
      <c r="B41" s="18" t="s">
        <v>75</v>
      </c>
      <c r="C41" s="18" t="s">
        <v>80</v>
      </c>
      <c r="D41" s="21">
        <f>SUMPRODUCT(E41:N41 * discount_factors)</f>
        <v>714148.85414354131</v>
      </c>
      <c r="E41" s="22">
        <f>IF(E$7 = "", 0, 'Demand inputs'!E88-'Demand inputs'!$D88)</f>
        <v>17115.994946000166</v>
      </c>
      <c r="F41" s="22">
        <f>IF(F$7 = "", 0, 'Demand inputs'!F88-'Demand inputs'!$D88)</f>
        <v>34577.106131032342</v>
      </c>
      <c r="G41" s="22">
        <f>IF(G$7 = "", 0, 'Demand inputs'!G88-'Demand inputs'!$D88)</f>
        <v>36822.001137981191</v>
      </c>
      <c r="H41" s="22">
        <f>IF(H$7 = "", 0, 'Demand inputs'!H88-'Demand inputs'!$D88)</f>
        <v>59446.371717658592</v>
      </c>
      <c r="I41" s="22">
        <f>IF(I$7 = "", 0, 'Demand inputs'!I88-'Demand inputs'!$D88)</f>
        <v>80030.327900114586</v>
      </c>
      <c r="J41" s="22">
        <f>IF(J$7 = "", 0, 'Demand inputs'!J88-'Demand inputs'!$D88)</f>
        <v>97858.191512906691</v>
      </c>
      <c r="K41" s="22">
        <f>IF(K$7 = "", 0, 'Demand inputs'!K88-'Demand inputs'!$D88)</f>
        <v>115656.79927364585</v>
      </c>
      <c r="L41" s="22">
        <f>IF(L$7 = "", 0, 'Demand inputs'!L88-'Demand inputs'!$D88)</f>
        <v>136578.12213789264</v>
      </c>
      <c r="M41" s="22">
        <f>IF(M$7 = "", 0, 'Demand inputs'!M88-'Demand inputs'!$D88)</f>
        <v>161963.36616376543</v>
      </c>
      <c r="N41" s="22">
        <f>IF(N$7 = "", 0, 'Demand inputs'!N88-'Demand inputs'!$D88)</f>
        <v>187555.41561315325</v>
      </c>
    </row>
    <row r="42" spans="1:14" x14ac:dyDescent="0.2">
      <c r="B42" s="18" t="s">
        <v>76</v>
      </c>
      <c r="C42" s="18" t="s">
        <v>79</v>
      </c>
      <c r="D42" s="21">
        <f>SUMPRODUCT(E42:N42 * discount_factors)</f>
        <v>430612.01491954725</v>
      </c>
      <c r="E42" s="22">
        <f>IF(E$7 = "", 0, 'Demand inputs'!E89-'Demand inputs'!$D89)</f>
        <v>7951.1107459234772</v>
      </c>
      <c r="F42" s="22">
        <f>IF(F$7 = "", 0, 'Demand inputs'!F89-'Demand inputs'!$D89)</f>
        <v>16052.51377031405</v>
      </c>
      <c r="G42" s="22">
        <f>IF(G$7 = "", 0, 'Demand inputs'!G89-'Demand inputs'!$D89)</f>
        <v>45682.362457155949</v>
      </c>
      <c r="H42" s="22">
        <f>IF(H$7 = "", 0, 'Demand inputs'!H89-'Demand inputs'!$D89)</f>
        <v>54413.10762446071</v>
      </c>
      <c r="I42" s="22">
        <f>IF(I$7 = "", 0, 'Demand inputs'!I89-'Demand inputs'!$D89)</f>
        <v>52545.772956260713</v>
      </c>
      <c r="J42" s="22">
        <f>IF(J$7 = "", 0, 'Demand inputs'!J89-'Demand inputs'!$D89)</f>
        <v>59722.139585742203</v>
      </c>
      <c r="K42" s="22">
        <f>IF(K$7 = "", 0, 'Demand inputs'!K89-'Demand inputs'!$D89)</f>
        <v>69910.533057775465</v>
      </c>
      <c r="L42" s="22">
        <f>IF(L$7 = "", 0, 'Demand inputs'!L89-'Demand inputs'!$D89)</f>
        <v>74899.66168923676</v>
      </c>
      <c r="M42" s="22">
        <f>IF(M$7 = "", 0, 'Demand inputs'!M89-'Demand inputs'!$D89)</f>
        <v>81035.563470760128</v>
      </c>
      <c r="N42" s="22">
        <f>IF(N$7 = "", 0, 'Demand inputs'!N89-'Demand inputs'!$D89)</f>
        <v>86626.696151833807</v>
      </c>
    </row>
    <row r="43" spans="1:14" x14ac:dyDescent="0.2">
      <c r="B43" s="18" t="s">
        <v>77</v>
      </c>
      <c r="C43" s="18" t="s">
        <v>79</v>
      </c>
      <c r="D43" s="21">
        <f>SUMPRODUCT(E43:N43 * discount_factors)</f>
        <v>47638.079969763901</v>
      </c>
      <c r="E43" s="22">
        <f>IF(E$7 = "", 0, 'Demand inputs'!E90-'Demand inputs'!$D90)</f>
        <v>1265.6974551653548</v>
      </c>
      <c r="F43" s="22">
        <f>IF(F$7 = "", 0, 'Demand inputs'!F90-'Demand inputs'!$D90)</f>
        <v>2540.5073871623317</v>
      </c>
      <c r="G43" s="22">
        <f>IF(G$7 = "", 0, 'Demand inputs'!G90-'Demand inputs'!$D90)</f>
        <v>1291.1576178827963</v>
      </c>
      <c r="H43" s="22">
        <f>IF(H$7 = "", 0, 'Demand inputs'!H90-'Demand inputs'!$D90)</f>
        <v>3518.5803021182364</v>
      </c>
      <c r="I43" s="22">
        <f>IF(I$7 = "", 0, 'Demand inputs'!I90-'Demand inputs'!$D90)</f>
        <v>4778.5559655732941</v>
      </c>
      <c r="J43" s="22">
        <f>IF(J$7 = "", 0, 'Demand inputs'!J90-'Demand inputs'!$D90)</f>
        <v>6547.5046902413014</v>
      </c>
      <c r="K43" s="22">
        <f>IF(K$7 = "", 0, 'Demand inputs'!K90-'Demand inputs'!$D90)</f>
        <v>8085.1923460794205</v>
      </c>
      <c r="L43" s="22">
        <f>IF(L$7 = "", 0, 'Demand inputs'!L90-'Demand inputs'!$D90)</f>
        <v>9763.1179279268545</v>
      </c>
      <c r="M43" s="22">
        <f>IF(M$7 = "", 0, 'Demand inputs'!M90-'Demand inputs'!$D90)</f>
        <v>11395.197426303901</v>
      </c>
      <c r="N43" s="22">
        <f>IF(N$7 = "", 0, 'Demand inputs'!N90-'Demand inputs'!$D90)</f>
        <v>13075.00877066364</v>
      </c>
    </row>
    <row r="44" spans="1:14" x14ac:dyDescent="0.2">
      <c r="B44" s="18" t="s">
        <v>78</v>
      </c>
      <c r="C44" s="18" t="s">
        <v>79</v>
      </c>
      <c r="D44" s="21">
        <f>SUMPRODUCT(E44:N44 * discount_factors)</f>
        <v>145765.28060963561</v>
      </c>
      <c r="E44" s="22">
        <f>IF(E$7 = "", 0, 'Demand inputs'!E91-'Demand inputs'!$D91)</f>
        <v>1996.0776242504799</v>
      </c>
      <c r="F44" s="22">
        <f>IF(F$7 = "", 0, 'Demand inputs'!F91-'Demand inputs'!$D91)</f>
        <v>4033.0122804009297</v>
      </c>
      <c r="G44" s="22">
        <f>IF(G$7 = "", 0, 'Demand inputs'!G91-'Demand inputs'!$D91)</f>
        <v>22786.822704744278</v>
      </c>
      <c r="H44" s="22">
        <f>IF(H$7 = "", 0, 'Demand inputs'!H91-'Demand inputs'!$D91)</f>
        <v>22453.493391547323</v>
      </c>
      <c r="I44" s="22">
        <f>IF(I$7 = "", 0, 'Demand inputs'!I91-'Demand inputs'!$D91)</f>
        <v>21615.228189658461</v>
      </c>
      <c r="J44" s="22">
        <f>IF(J$7 = "", 0, 'Demand inputs'!J91-'Demand inputs'!$D91)</f>
        <v>22034.360790602892</v>
      </c>
      <c r="K44" s="22">
        <f>IF(K$7 = "", 0, 'Demand inputs'!K91-'Demand inputs'!$D91)</f>
        <v>21824.794490130676</v>
      </c>
      <c r="L44" s="22">
        <f>IF(L$7 = "", 0, 'Demand inputs'!L91-'Demand inputs'!$D91)</f>
        <v>21929.577640366784</v>
      </c>
      <c r="M44" s="22">
        <f>IF(M$7 = "", 0, 'Demand inputs'!M91-'Demand inputs'!$D91)</f>
        <v>21877.186065248723</v>
      </c>
      <c r="N44" s="22">
        <f>IF(N$7 = "", 0, 'Demand inputs'!N91-'Demand inputs'!$D91)</f>
        <v>21903.381852807768</v>
      </c>
    </row>
    <row r="46" spans="1:14" ht="15.75" x14ac:dyDescent="0.25">
      <c r="B46" s="20" t="s">
        <v>105</v>
      </c>
      <c r="C46" s="20"/>
      <c r="D46" s="20"/>
      <c r="E46" s="20"/>
      <c r="F46" s="20"/>
      <c r="G46" s="20"/>
      <c r="H46" s="20"/>
      <c r="I46" s="20"/>
      <c r="J46" s="20"/>
      <c r="K46" s="20"/>
      <c r="L46" s="20"/>
      <c r="M46" s="20"/>
      <c r="N46" s="20"/>
    </row>
    <row r="48" spans="1:14" x14ac:dyDescent="0.2">
      <c r="B48" s="29" t="s">
        <v>305</v>
      </c>
    </row>
    <row r="50" spans="2:15" ht="15.75" x14ac:dyDescent="0.25">
      <c r="B50" s="17" t="s">
        <v>73</v>
      </c>
      <c r="C50" s="17" t="s">
        <v>8</v>
      </c>
      <c r="D50" s="17" t="s">
        <v>89</v>
      </c>
      <c r="G50" s="75"/>
    </row>
    <row r="51" spans="2:15" x14ac:dyDescent="0.2">
      <c r="B51" s="18" t="s">
        <v>74</v>
      </c>
      <c r="C51" s="18" t="s">
        <v>98</v>
      </c>
      <c r="D51" s="21">
        <f>SUM(D15, D31) / D40</f>
        <v>110.32207136624123</v>
      </c>
      <c r="G51" s="75"/>
    </row>
    <row r="52" spans="2:15" x14ac:dyDescent="0.2">
      <c r="B52" s="18" t="s">
        <v>75</v>
      </c>
      <c r="C52" s="18" t="s">
        <v>98</v>
      </c>
      <c r="D52" s="21">
        <f>SUM(D16, D32) / D41</f>
        <v>69.778266533232781</v>
      </c>
      <c r="G52" s="75"/>
    </row>
    <row r="53" spans="2:15" x14ac:dyDescent="0.2">
      <c r="B53" s="18" t="s">
        <v>76</v>
      </c>
      <c r="C53" s="29" t="s">
        <v>99</v>
      </c>
      <c r="D53" s="21">
        <f>SUM(D17, D33) / D42</f>
        <v>58.024006187143762</v>
      </c>
      <c r="G53" s="75"/>
    </row>
    <row r="54" spans="2:15" x14ac:dyDescent="0.2">
      <c r="B54" s="18" t="s">
        <v>77</v>
      </c>
      <c r="C54" s="18" t="s">
        <v>99</v>
      </c>
      <c r="D54" s="21">
        <f>SUM(D18, D34) / D43</f>
        <v>35.977744116221722</v>
      </c>
      <c r="G54" s="75"/>
    </row>
    <row r="55" spans="2:15" x14ac:dyDescent="0.2">
      <c r="B55" s="18" t="s">
        <v>78</v>
      </c>
      <c r="C55" s="18" t="s">
        <v>99</v>
      </c>
      <c r="D55" s="21">
        <f>SUM(D19, D35) / D44</f>
        <v>0.32712799767715273</v>
      </c>
      <c r="G55" s="75"/>
    </row>
    <row r="56" spans="2:15" x14ac:dyDescent="0.2">
      <c r="B56" s="65"/>
      <c r="C56" s="65"/>
      <c r="D56" s="71"/>
      <c r="G56" s="75"/>
    </row>
    <row r="57" spans="2:15" x14ac:dyDescent="0.2">
      <c r="B57" s="29" t="s">
        <v>307</v>
      </c>
      <c r="C57" s="18" t="s">
        <v>98</v>
      </c>
      <c r="D57" s="21">
        <f>(SUM(D15:D17)+SUM(D31:D33))/SUM(D40:D42)</f>
        <v>80.6255780701661</v>
      </c>
      <c r="G57" s="75"/>
    </row>
    <row r="58" spans="2:15" x14ac:dyDescent="0.2">
      <c r="G58" s="75"/>
    </row>
    <row r="59" spans="2:15" x14ac:dyDescent="0.2">
      <c r="B59" s="18" t="s">
        <v>281</v>
      </c>
      <c r="O59" s="78"/>
    </row>
    <row r="60" spans="2:15" x14ac:dyDescent="0.2">
      <c r="O60" s="78"/>
    </row>
    <row r="61" spans="2:15" ht="15.75" x14ac:dyDescent="0.25">
      <c r="B61" s="17" t="s">
        <v>73</v>
      </c>
      <c r="C61" s="17" t="s">
        <v>8</v>
      </c>
      <c r="D61" s="17" t="s">
        <v>89</v>
      </c>
      <c r="G61" s="75"/>
      <c r="O61" s="78"/>
    </row>
    <row r="62" spans="2:15" x14ac:dyDescent="0.2">
      <c r="B62" s="18" t="s">
        <v>74</v>
      </c>
      <c r="C62" s="29" t="s">
        <v>282</v>
      </c>
      <c r="D62" s="55">
        <f>D51/(365*24)*100</f>
        <v>1.2593843763269548</v>
      </c>
      <c r="O62" s="78"/>
    </row>
    <row r="63" spans="2:15" x14ac:dyDescent="0.2">
      <c r="B63" s="18" t="s">
        <v>75</v>
      </c>
      <c r="C63" s="29" t="s">
        <v>282</v>
      </c>
      <c r="D63" s="55">
        <f>D52/(365*24)*100</f>
        <v>0.79655555403233769</v>
      </c>
      <c r="O63" s="78"/>
    </row>
    <row r="64" spans="2:15" x14ac:dyDescent="0.2">
      <c r="B64" s="18" t="s">
        <v>76</v>
      </c>
      <c r="C64" s="29" t="s">
        <v>282</v>
      </c>
      <c r="D64" s="55">
        <f>D53/(365*24)*100</f>
        <v>0.66237449985323926</v>
      </c>
      <c r="G64" s="75"/>
    </row>
    <row r="65" spans="2:19" x14ac:dyDescent="0.2">
      <c r="B65" s="18" t="s">
        <v>77</v>
      </c>
      <c r="C65" s="29" t="s">
        <v>282</v>
      </c>
      <c r="D65" s="55">
        <f>D54/(365*24)*100</f>
        <v>0.41070484150938041</v>
      </c>
      <c r="G65" s="75"/>
    </row>
    <row r="66" spans="2:19" x14ac:dyDescent="0.2">
      <c r="B66" s="18" t="s">
        <v>78</v>
      </c>
      <c r="C66" s="29" t="s">
        <v>282</v>
      </c>
      <c r="D66" s="55">
        <f>D55/(365*24)*100</f>
        <v>3.7343378730268573E-3</v>
      </c>
      <c r="G66" s="75"/>
    </row>
    <row r="67" spans="2:19" x14ac:dyDescent="0.2">
      <c r="G67" s="75"/>
    </row>
    <row r="68" spans="2:19" x14ac:dyDescent="0.2">
      <c r="B68" s="29" t="s">
        <v>306</v>
      </c>
      <c r="G68" s="75"/>
    </row>
    <row r="69" spans="2:19" x14ac:dyDescent="0.2">
      <c r="G69" s="75"/>
    </row>
    <row r="70" spans="2:19" ht="15.75" x14ac:dyDescent="0.25">
      <c r="B70" s="17" t="s">
        <v>73</v>
      </c>
      <c r="C70" s="17" t="s">
        <v>8</v>
      </c>
      <c r="D70" s="17" t="s">
        <v>89</v>
      </c>
      <c r="G70" s="75"/>
    </row>
    <row r="71" spans="2:19" x14ac:dyDescent="0.2">
      <c r="B71" s="18" t="s">
        <v>74</v>
      </c>
      <c r="C71" s="29" t="s">
        <v>282</v>
      </c>
      <c r="D71" s="55">
        <f>D51/(365*6)*100</f>
        <v>5.0375375053078191</v>
      </c>
      <c r="G71" s="75"/>
    </row>
    <row r="72" spans="2:19" x14ac:dyDescent="0.2">
      <c r="B72" s="18" t="s">
        <v>75</v>
      </c>
      <c r="C72" s="29" t="s">
        <v>282</v>
      </c>
      <c r="D72" s="55">
        <f>D52/(365*6)*100</f>
        <v>3.1862222161293507</v>
      </c>
      <c r="G72" s="75"/>
    </row>
    <row r="73" spans="2:19" x14ac:dyDescent="0.2">
      <c r="B73" s="18" t="s">
        <v>76</v>
      </c>
      <c r="C73" s="29" t="s">
        <v>282</v>
      </c>
      <c r="D73" s="55">
        <f>D53/(365*6)*100</f>
        <v>2.649497999412957</v>
      </c>
      <c r="G73" s="75"/>
    </row>
    <row r="74" spans="2:19" x14ac:dyDescent="0.2">
      <c r="B74" s="18" t="s">
        <v>77</v>
      </c>
      <c r="C74" s="29" t="s">
        <v>282</v>
      </c>
      <c r="D74" s="55">
        <f>D54/(365*6)*100</f>
        <v>1.6428193660375217</v>
      </c>
      <c r="G74" s="75"/>
    </row>
    <row r="75" spans="2:19" x14ac:dyDescent="0.2">
      <c r="B75" s="18" t="s">
        <v>78</v>
      </c>
      <c r="C75" s="29" t="s">
        <v>282</v>
      </c>
      <c r="D75" s="55">
        <f>D55/(365*6)*100</f>
        <v>1.4937351492107429E-2</v>
      </c>
      <c r="G75" s="75"/>
    </row>
    <row r="76" spans="2:19" x14ac:dyDescent="0.2">
      <c r="G76" s="75"/>
    </row>
    <row r="77" spans="2:19" x14ac:dyDescent="0.2">
      <c r="B77" s="29" t="s">
        <v>283</v>
      </c>
      <c r="F77" s="62"/>
      <c r="G77" s="76"/>
      <c r="H77" s="63"/>
      <c r="I77" s="63"/>
      <c r="J77" s="63"/>
      <c r="K77" s="63"/>
      <c r="L77" s="63"/>
    </row>
    <row r="78" spans="2:19" x14ac:dyDescent="0.2">
      <c r="F78" s="63"/>
      <c r="G78" s="76"/>
      <c r="H78" s="63"/>
      <c r="I78" s="63"/>
      <c r="J78" s="63"/>
      <c r="K78" s="63"/>
      <c r="L78" s="63"/>
    </row>
    <row r="79" spans="2:19" ht="15.75" x14ac:dyDescent="0.25">
      <c r="B79" s="17" t="s">
        <v>73</v>
      </c>
      <c r="C79" s="17" t="s">
        <v>8</v>
      </c>
      <c r="D79" s="17" t="s">
        <v>89</v>
      </c>
      <c r="F79" s="64"/>
      <c r="G79" s="77">
        <v>156316.2463175169</v>
      </c>
      <c r="H79" s="64"/>
      <c r="I79" s="64"/>
      <c r="J79" s="64"/>
      <c r="K79" s="64"/>
      <c r="L79" s="64"/>
    </row>
    <row r="80" spans="2:19" x14ac:dyDescent="0.2">
      <c r="B80" s="18" t="s">
        <v>74</v>
      </c>
      <c r="C80" s="18" t="s">
        <v>98</v>
      </c>
      <c r="D80" s="55">
        <f>D51*'Demand inputs'!E121</f>
        <v>51.595493452652747</v>
      </c>
      <c r="F80" s="65"/>
      <c r="G80" s="66"/>
      <c r="H80" s="67"/>
      <c r="I80" s="68"/>
      <c r="J80" s="69"/>
      <c r="K80" s="67"/>
      <c r="L80" s="69"/>
      <c r="M80" s="56"/>
      <c r="N80" s="56"/>
      <c r="Q80" s="35"/>
      <c r="R80" s="56"/>
      <c r="S80" s="57"/>
    </row>
    <row r="81" spans="2:19" x14ac:dyDescent="0.2">
      <c r="B81" s="18" t="s">
        <v>75</v>
      </c>
      <c r="C81" s="18" t="s">
        <v>98</v>
      </c>
      <c r="D81" s="55">
        <f>D52*'Demand inputs'!E122</f>
        <v>35.847625938776176</v>
      </c>
      <c r="F81" s="65"/>
      <c r="G81" s="66"/>
      <c r="H81" s="67"/>
      <c r="I81" s="68"/>
      <c r="J81" s="69"/>
      <c r="K81" s="67"/>
      <c r="L81" s="69"/>
      <c r="M81" s="56"/>
      <c r="N81" s="56"/>
      <c r="Q81" s="35"/>
      <c r="R81" s="56"/>
      <c r="S81" s="57"/>
    </row>
    <row r="82" spans="2:19" x14ac:dyDescent="0.2">
      <c r="B82" s="18" t="s">
        <v>76</v>
      </c>
      <c r="C82" s="18" t="s">
        <v>98</v>
      </c>
      <c r="D82" s="55">
        <f>D53*'Demand inputs'!E123</f>
        <v>30.979994550685074</v>
      </c>
      <c r="F82" s="65"/>
      <c r="G82" s="66"/>
      <c r="H82" s="67"/>
      <c r="I82" s="68"/>
      <c r="J82" s="69"/>
      <c r="K82" s="67"/>
      <c r="L82" s="69"/>
      <c r="M82" s="56"/>
      <c r="N82" s="56"/>
      <c r="Q82" s="35"/>
      <c r="R82" s="56"/>
      <c r="S82" s="57"/>
    </row>
    <row r="83" spans="2:19" x14ac:dyDescent="0.2">
      <c r="B83" s="18" t="s">
        <v>77</v>
      </c>
      <c r="C83" s="18" t="s">
        <v>99</v>
      </c>
      <c r="D83" s="55">
        <f>D54*'Demand inputs'!E124</f>
        <v>19.424603630823935</v>
      </c>
      <c r="F83" s="65"/>
      <c r="G83" s="66"/>
      <c r="H83" s="67"/>
      <c r="I83" s="68"/>
      <c r="J83" s="69"/>
      <c r="K83" s="67"/>
      <c r="L83" s="69"/>
      <c r="M83" s="56"/>
      <c r="N83" s="56"/>
      <c r="Q83" s="35"/>
      <c r="R83" s="56"/>
      <c r="S83" s="57"/>
    </row>
    <row r="84" spans="2:19" x14ac:dyDescent="0.2">
      <c r="B84" s="18" t="s">
        <v>78</v>
      </c>
      <c r="C84" s="18" t="s">
        <v>99</v>
      </c>
      <c r="D84" s="55">
        <f>D55*'Demand inputs'!E125</f>
        <v>0.19627679860629163</v>
      </c>
      <c r="F84" s="65"/>
      <c r="G84" s="66"/>
      <c r="H84" s="67"/>
      <c r="I84" s="68"/>
      <c r="J84" s="69"/>
      <c r="K84" s="67"/>
      <c r="L84" s="69"/>
      <c r="M84" s="56"/>
      <c r="N84" s="56"/>
      <c r="Q84" s="35"/>
      <c r="R84" s="56"/>
      <c r="S84" s="57"/>
    </row>
    <row r="85" spans="2:19" x14ac:dyDescent="0.2">
      <c r="F85" s="65"/>
      <c r="G85" s="63"/>
      <c r="H85" s="63"/>
      <c r="I85" s="68"/>
      <c r="J85" s="69"/>
      <c r="K85" s="63"/>
      <c r="L85" s="6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13F09-55FE-4ECB-9BAF-0EC0758CC18B}">
  <sheetPr>
    <tabColor theme="4"/>
  </sheetPr>
  <dimension ref="A1:A39"/>
  <sheetViews>
    <sheetView showGridLines="0" zoomScale="70" zoomScaleNormal="70" workbookViewId="0"/>
  </sheetViews>
  <sheetFormatPr defaultColWidth="8.88671875" defaultRowHeight="15" x14ac:dyDescent="0.2"/>
  <cols>
    <col min="1" max="1" width="27.109375" style="1" bestFit="1" customWidth="1"/>
  </cols>
  <sheetData>
    <row r="1" spans="1:1" s="1" customFormat="1" ht="18" x14ac:dyDescent="0.25">
      <c r="A1" s="5" t="str">
        <f ca="1">MID(CELL("filename",A2),FIND("]",CELL("filename",A2))+1,256)</f>
        <v>Allocation calculations -&gt;</v>
      </c>
    </row>
    <row r="2" spans="1:1" s="1" customFormat="1" x14ac:dyDescent="0.2">
      <c r="A2"/>
    </row>
    <row r="18" spans="1:1" x14ac:dyDescent="0.2">
      <c r="A18"/>
    </row>
    <row r="19" spans="1:1" x14ac:dyDescent="0.2">
      <c r="A19"/>
    </row>
    <row r="20" spans="1:1" x14ac:dyDescent="0.2">
      <c r="A20"/>
    </row>
    <row r="21" spans="1:1" x14ac:dyDescent="0.2">
      <c r="A21"/>
    </row>
    <row r="22" spans="1:1" x14ac:dyDescent="0.2">
      <c r="A22"/>
    </row>
    <row r="23" spans="1:1" x14ac:dyDescent="0.2">
      <c r="A23"/>
    </row>
    <row r="24" spans="1:1" x14ac:dyDescent="0.2">
      <c r="A24"/>
    </row>
    <row r="25" spans="1:1" x14ac:dyDescent="0.2">
      <c r="A25"/>
    </row>
    <row r="28" spans="1:1" x14ac:dyDescent="0.2">
      <c r="A28"/>
    </row>
    <row r="29" spans="1:1" x14ac:dyDescent="0.2">
      <c r="A29"/>
    </row>
    <row r="30" spans="1:1" x14ac:dyDescent="0.2">
      <c r="A30"/>
    </row>
    <row r="31" spans="1:1" x14ac:dyDescent="0.2">
      <c r="A31"/>
    </row>
    <row r="32" spans="1:1" x14ac:dyDescent="0.2">
      <c r="A32"/>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6133B-03CA-4C60-B6B9-946F20422AD7}">
  <sheetPr>
    <tabColor theme="4" tint="0.79998168889431442"/>
  </sheetPr>
  <dimension ref="A1:AG215"/>
  <sheetViews>
    <sheetView showGridLines="0" zoomScale="70" zoomScaleNormal="70" workbookViewId="0">
      <selection activeCell="J25" sqref="J25"/>
    </sheetView>
  </sheetViews>
  <sheetFormatPr defaultColWidth="8.88671875" defaultRowHeight="15" x14ac:dyDescent="0.2"/>
  <cols>
    <col min="1" max="1" width="20.77734375" style="1" bestFit="1" customWidth="1"/>
    <col min="2" max="2" width="67.77734375" bestFit="1" customWidth="1"/>
    <col min="3" max="3" width="46.77734375" bestFit="1" customWidth="1"/>
    <col min="4" max="4" width="42" customWidth="1"/>
    <col min="5" max="5" width="26.6640625" bestFit="1" customWidth="1"/>
    <col min="6" max="11" width="14" customWidth="1"/>
    <col min="12" max="12" width="10.44140625" bestFit="1" customWidth="1"/>
    <col min="13" max="13" width="10.77734375" bestFit="1" customWidth="1"/>
    <col min="14" max="14" width="17.77734375" bestFit="1" customWidth="1"/>
    <col min="15" max="16" width="18" bestFit="1" customWidth="1"/>
    <col min="17" max="17" width="42.44140625" bestFit="1" customWidth="1"/>
  </cols>
  <sheetData>
    <row r="1" spans="1:33" s="1" customFormat="1" ht="18" x14ac:dyDescent="0.25">
      <c r="A1" s="5" t="str">
        <f ca="1">MID(CELL("filename",A2),FIND("]",CELL("filename",A2))+1,256)</f>
        <v>Capex calculations</v>
      </c>
      <c r="B1"/>
      <c r="C1"/>
      <c r="D1"/>
      <c r="E1"/>
      <c r="F1"/>
      <c r="G1"/>
      <c r="H1"/>
      <c r="I1"/>
      <c r="J1"/>
      <c r="K1"/>
      <c r="L1"/>
      <c r="M1"/>
      <c r="N1"/>
      <c r="O1"/>
      <c r="P1"/>
      <c r="Q1"/>
      <c r="R1"/>
      <c r="S1"/>
      <c r="T1"/>
      <c r="U1"/>
      <c r="V1"/>
      <c r="W1"/>
      <c r="X1"/>
      <c r="Y1"/>
      <c r="Z1"/>
      <c r="AA1"/>
      <c r="AB1"/>
      <c r="AC1"/>
      <c r="AD1"/>
      <c r="AE1"/>
      <c r="AF1"/>
      <c r="AG1"/>
    </row>
    <row r="2" spans="1:33" s="1" customFormat="1" x14ac:dyDescent="0.2">
      <c r="A2"/>
      <c r="B2"/>
      <c r="C2"/>
      <c r="D2"/>
      <c r="E2"/>
      <c r="F2"/>
      <c r="G2"/>
      <c r="H2"/>
      <c r="I2"/>
      <c r="J2"/>
      <c r="K2"/>
      <c r="L2"/>
      <c r="M2"/>
      <c r="N2"/>
      <c r="O2"/>
      <c r="P2"/>
      <c r="Q2"/>
      <c r="R2"/>
      <c r="S2"/>
      <c r="T2"/>
      <c r="U2"/>
      <c r="V2"/>
      <c r="W2"/>
      <c r="X2"/>
      <c r="Y2"/>
      <c r="Z2"/>
      <c r="AA2"/>
      <c r="AB2"/>
      <c r="AC2"/>
      <c r="AD2"/>
      <c r="AE2"/>
      <c r="AF2"/>
      <c r="AG2"/>
    </row>
    <row r="3" spans="1:33" s="1" customFormat="1" ht="21" x14ac:dyDescent="0.35">
      <c r="B3" s="15" t="s">
        <v>88</v>
      </c>
      <c r="C3" s="15"/>
      <c r="D3" s="15"/>
      <c r="E3" s="15"/>
      <c r="F3" s="15"/>
      <c r="G3" s="15"/>
      <c r="H3" s="15"/>
      <c r="I3" s="15"/>
      <c r="J3" s="15"/>
      <c r="K3" s="15"/>
      <c r="L3" s="15"/>
      <c r="M3" s="15"/>
      <c r="N3" s="15"/>
      <c r="O3" s="15"/>
      <c r="P3" s="15"/>
      <c r="Q3" s="15"/>
      <c r="R3" s="15"/>
      <c r="S3" s="15"/>
      <c r="T3" s="15"/>
      <c r="U3" s="15"/>
      <c r="V3"/>
      <c r="W3"/>
      <c r="X3"/>
      <c r="Y3"/>
      <c r="Z3"/>
      <c r="AA3"/>
      <c r="AB3"/>
      <c r="AC3"/>
      <c r="AD3"/>
      <c r="AE3"/>
      <c r="AF3"/>
      <c r="AG3"/>
    </row>
    <row r="5" spans="1:33" ht="15.75" x14ac:dyDescent="0.25">
      <c r="B5" s="20" t="s">
        <v>155</v>
      </c>
      <c r="C5" s="20"/>
      <c r="D5" s="20"/>
      <c r="E5" s="20"/>
      <c r="F5" s="20"/>
      <c r="G5" s="20"/>
      <c r="H5" s="20"/>
      <c r="I5" s="20"/>
      <c r="J5" s="20"/>
      <c r="K5" s="20"/>
      <c r="L5" s="20"/>
      <c r="M5" s="20"/>
      <c r="N5" s="20"/>
      <c r="O5" s="20"/>
      <c r="P5" s="20"/>
      <c r="Q5" s="20"/>
      <c r="R5" s="20"/>
      <c r="S5" s="20"/>
      <c r="T5" s="20"/>
      <c r="U5" s="20"/>
    </row>
    <row r="6" spans="1:33" x14ac:dyDescent="0.2">
      <c r="G6" s="30"/>
    </row>
    <row r="7" spans="1:33" x14ac:dyDescent="0.2">
      <c r="D7" s="18" t="s">
        <v>277</v>
      </c>
      <c r="E7" s="18"/>
      <c r="F7" s="18"/>
      <c r="G7" s="30" t="b">
        <f>ABS(SUM(G10:G98) - SUM('Capex inputs'!AB11:AB610)) &lt; 0.001</f>
        <v>1</v>
      </c>
      <c r="H7" s="30" t="b">
        <f>ABS(SUM(H10:H98) - SUM('Capex inputs'!AC11:AC610)) &lt; 0.001</f>
        <v>1</v>
      </c>
      <c r="I7" s="30" t="b">
        <f>ABS(SUM(I10:I98) - SUM('Capex inputs'!AD11:AD610)) &lt; 0.001</f>
        <v>1</v>
      </c>
      <c r="J7" s="30" t="b">
        <f>ABS(SUM(J10:J98) - SUM('Capex inputs'!AE11:AE610)) &lt; 0.001</f>
        <v>1</v>
      </c>
      <c r="K7" s="30" t="b">
        <f>ABS(SUM(K10:K98) - SUM('Capex inputs'!AF11:AF610)) &lt; 0.001</f>
        <v>1</v>
      </c>
      <c r="L7" s="30" t="b">
        <f>ABS(SUM(L10:L98) - SUM('Capex inputs'!AG11:AG610)) &lt; 0.001</f>
        <v>1</v>
      </c>
      <c r="M7" s="30" t="b">
        <f>ABS(SUM(M10:M98) - SUM('Capex inputs'!AH11:AH610)) &lt; 0.001</f>
        <v>1</v>
      </c>
      <c r="N7" s="30"/>
      <c r="O7" s="30"/>
      <c r="P7" s="30"/>
    </row>
    <row r="8" spans="1:33" x14ac:dyDescent="0.2">
      <c r="G8" s="30"/>
      <c r="H8" s="30"/>
      <c r="I8" s="30"/>
      <c r="J8" s="30"/>
      <c r="K8" s="30"/>
      <c r="M8" s="30"/>
      <c r="N8" s="54"/>
    </row>
    <row r="9" spans="1:33" ht="15.75" x14ac:dyDescent="0.25">
      <c r="B9" s="17" t="s">
        <v>33</v>
      </c>
      <c r="C9" s="17" t="s">
        <v>34</v>
      </c>
      <c r="D9" s="17" t="s">
        <v>179</v>
      </c>
      <c r="E9" s="17" t="s">
        <v>35</v>
      </c>
      <c r="F9" s="17" t="s">
        <v>96</v>
      </c>
      <c r="G9" s="17" t="str">
        <f>'Control and results'!$C$16</f>
        <v>2019</v>
      </c>
      <c r="H9" s="17" t="str">
        <f>'Control and results'!$D$16</f>
        <v>2020</v>
      </c>
      <c r="I9" s="31" t="s">
        <v>321</v>
      </c>
      <c r="J9" s="31" t="s">
        <v>322</v>
      </c>
      <c r="K9" s="31" t="s">
        <v>323</v>
      </c>
      <c r="L9" s="31" t="s">
        <v>324</v>
      </c>
      <c r="M9" s="31" t="s">
        <v>325</v>
      </c>
      <c r="N9" s="17" t="s">
        <v>326</v>
      </c>
      <c r="O9" s="17" t="s">
        <v>327</v>
      </c>
      <c r="P9" s="17" t="s">
        <v>328</v>
      </c>
      <c r="Q9" s="17" t="s">
        <v>331</v>
      </c>
    </row>
    <row r="10" spans="1:33" x14ac:dyDescent="0.2">
      <c r="B10" s="18" t="s">
        <v>221</v>
      </c>
      <c r="C10" s="18" t="s">
        <v>226</v>
      </c>
      <c r="D10" s="18" t="s">
        <v>13</v>
      </c>
      <c r="E10" s="18" t="s">
        <v>223</v>
      </c>
      <c r="F10" s="41">
        <f>IFERROR(INDEX('Asset life inputs'!$C$8:$C$15, MATCH($D10,'Asset life inputs'!$B$8:$B$15,0)), 1)</f>
        <v>49.467991595960875</v>
      </c>
      <c r="G10" s="22">
        <f>SUMIFS('Capex inputs'!AB:AB,'Capex inputs'!$F:$F, $B10,'Capex inputs'!$H:$H, $C10,'Capex inputs'!$J:$J, $D10,'Capex inputs'!$M:$M, $E10)</f>
        <v>3789870.1870256686</v>
      </c>
      <c r="H10" s="22">
        <f>SUMIFS('Capex inputs'!AC:AC,'Capex inputs'!$F:$F, $B10,'Capex inputs'!$H:$H, $C10,'Capex inputs'!$J:$J, $D10,'Capex inputs'!$M:$M, $E10)</f>
        <v>4363824.6128336098</v>
      </c>
      <c r="I10" s="22">
        <f>SUMIFS('Capex inputs'!AD:AD,'Capex inputs'!$F:$F, $B10,'Capex inputs'!$H:$H, $C10,'Capex inputs'!$J:$J, $D10,'Capex inputs'!$M:$M, $E10)</f>
        <v>4851344.7407436483</v>
      </c>
      <c r="J10" s="22">
        <f>SUMIFS('Capex inputs'!AE:AE,'Capex inputs'!$F:$F, $B10,'Capex inputs'!$H:$H, $C10,'Capex inputs'!$J:$J, $D10,'Capex inputs'!$M:$M, $E10)</f>
        <v>5185855.5341534456</v>
      </c>
      <c r="K10" s="22">
        <f>SUMIFS('Capex inputs'!AF:AF,'Capex inputs'!$F:$F, $B10,'Capex inputs'!$H:$H, $C10,'Capex inputs'!$J:$J, $D10,'Capex inputs'!$M:$M, $E10)</f>
        <v>5629774.6487367647</v>
      </c>
      <c r="L10" s="22">
        <f>SUMIFS('Capex inputs'!AG:AG,'Capex inputs'!$F:$F, $B10,'Capex inputs'!$H:$H, $C10,'Capex inputs'!$J:$J, $D10,'Capex inputs'!$M:$M, $E10)</f>
        <v>6021416.0146267423</v>
      </c>
      <c r="M10" s="22">
        <f>SUMIFS('Capex inputs'!AH:AH,'Capex inputs'!$F:$F, $B10,'Capex inputs'!$H:$H, $C10,'Capex inputs'!$J:$J, $D10,'Capex inputs'!$M:$M, $E10)</f>
        <v>6291727.5034001153</v>
      </c>
      <c r="N10" s="22">
        <f>AVERAGE(I10:M10)</f>
        <v>5596023.6883321432</v>
      </c>
      <c r="O10" s="22">
        <f>AVERAGE(I10:M10)</f>
        <v>5596023.6883321432</v>
      </c>
      <c r="P10" s="22">
        <f>AVERAGE(I10:M10)</f>
        <v>5596023.6883321432</v>
      </c>
      <c r="Q10" t="s">
        <v>301</v>
      </c>
    </row>
    <row r="11" spans="1:33" x14ac:dyDescent="0.2">
      <c r="B11" s="18" t="s">
        <v>221</v>
      </c>
      <c r="C11" s="18" t="s">
        <v>225</v>
      </c>
      <c r="D11" s="18" t="s">
        <v>13</v>
      </c>
      <c r="E11" s="18" t="s">
        <v>229</v>
      </c>
      <c r="F11" s="41">
        <f>IFERROR(INDEX('Asset life inputs'!$C$8:$C$15, MATCH($D11,'Asset life inputs'!$B$8:$B$15,0)), 1)</f>
        <v>49.467991595960875</v>
      </c>
      <c r="G11" s="22">
        <f>SUMIFS('Capex inputs'!AB:AB,'Capex inputs'!$F:$F, $B11,'Capex inputs'!$H:$H, $C11,'Capex inputs'!$J:$J, $D11,'Capex inputs'!$M:$M, $E11)</f>
        <v>328.55813122643235</v>
      </c>
      <c r="H11" s="22">
        <f>SUMIFS('Capex inputs'!AC:AC,'Capex inputs'!$F:$F, $B11,'Capex inputs'!$H:$H, $C11,'Capex inputs'!$J:$J, $D11,'Capex inputs'!$M:$M, $E11)</f>
        <v>4668.7247072285818</v>
      </c>
      <c r="I11" s="22">
        <f>SUMIFS('Capex inputs'!AD:AD,'Capex inputs'!$F:$F, $B11,'Capex inputs'!$H:$H, $C11,'Capex inputs'!$J:$J, $D11,'Capex inputs'!$M:$M, $E11)</f>
        <v>109316.7844217144</v>
      </c>
      <c r="J11" s="22">
        <f>SUMIFS('Capex inputs'!AE:AE,'Capex inputs'!$F:$F, $B11,'Capex inputs'!$H:$H, $C11,'Capex inputs'!$J:$J, $D11,'Capex inputs'!$M:$M, $E11)</f>
        <v>438006.60449795931</v>
      </c>
      <c r="K11" s="22">
        <f>SUMIFS('Capex inputs'!AF:AF,'Capex inputs'!$F:$F, $B11,'Capex inputs'!$H:$H, $C11,'Capex inputs'!$J:$J, $D11,'Capex inputs'!$M:$M, $E11)</f>
        <v>0</v>
      </c>
      <c r="L11" s="22">
        <f>SUMIFS('Capex inputs'!AG:AG,'Capex inputs'!$F:$F, $B11,'Capex inputs'!$H:$H, $C11,'Capex inputs'!$J:$J, $D11,'Capex inputs'!$M:$M, $E11)</f>
        <v>0</v>
      </c>
      <c r="M11" s="22">
        <f>SUMIFS('Capex inputs'!AH:AH,'Capex inputs'!$F:$F, $B11,'Capex inputs'!$H:$H, $C11,'Capex inputs'!$J:$J, $D11,'Capex inputs'!$M:$M, $E11)</f>
        <v>0</v>
      </c>
      <c r="N11" s="22">
        <f>H11</f>
        <v>4668.7247072285818</v>
      </c>
      <c r="O11" s="22">
        <f>I11</f>
        <v>109316.7844217144</v>
      </c>
      <c r="P11" s="22">
        <f>J11</f>
        <v>438006.60449795931</v>
      </c>
      <c r="Q11" t="s">
        <v>302</v>
      </c>
    </row>
    <row r="12" spans="1:33" x14ac:dyDescent="0.2">
      <c r="B12" s="18" t="s">
        <v>221</v>
      </c>
      <c r="C12" s="18" t="s">
        <v>227</v>
      </c>
      <c r="D12" s="18" t="s">
        <v>13</v>
      </c>
      <c r="E12" s="18" t="s">
        <v>223</v>
      </c>
      <c r="F12" s="41">
        <f>IFERROR(INDEX('Asset life inputs'!$C$8:$C$15, MATCH($D12,'Asset life inputs'!$B$8:$B$15,0)), 1)</f>
        <v>49.467991595960875</v>
      </c>
      <c r="G12" s="22">
        <f>SUMIFS('Capex inputs'!AB:AB,'Capex inputs'!$F:$F, $B12,'Capex inputs'!$H:$H, $C12,'Capex inputs'!$J:$J, $D12,'Capex inputs'!$M:$M, $E12)</f>
        <v>0</v>
      </c>
      <c r="H12" s="22">
        <f>SUMIFS('Capex inputs'!AC:AC,'Capex inputs'!$F:$F, $B12,'Capex inputs'!$H:$H, $C12,'Capex inputs'!$J:$J, $D12,'Capex inputs'!$M:$M, $E12)</f>
        <v>327295.37314779381</v>
      </c>
      <c r="I12" s="22">
        <f>SUMIFS('Capex inputs'!AD:AD,'Capex inputs'!$F:$F, $B12,'Capex inputs'!$H:$H, $C12,'Capex inputs'!$J:$J, $D12,'Capex inputs'!$M:$M, $E12)</f>
        <v>776670.35251271666</v>
      </c>
      <c r="J12" s="22">
        <f>SUMIFS('Capex inputs'!AE:AE,'Capex inputs'!$F:$F, $B12,'Capex inputs'!$H:$H, $C12,'Capex inputs'!$J:$J, $D12,'Capex inputs'!$M:$M, $E12)</f>
        <v>770933.66301512183</v>
      </c>
      <c r="K12" s="22">
        <f>SUMIFS('Capex inputs'!AF:AF,'Capex inputs'!$F:$F, $B12,'Capex inputs'!$H:$H, $C12,'Capex inputs'!$J:$J, $D12,'Capex inputs'!$M:$M, $E12)</f>
        <v>785192.64758131735</v>
      </c>
      <c r="L12" s="22">
        <f>SUMIFS('Capex inputs'!AG:AG,'Capex inputs'!$F:$F, $B12,'Capex inputs'!$H:$H, $C12,'Capex inputs'!$J:$J, $D12,'Capex inputs'!$M:$M, $E12)</f>
        <v>790342.73861088825</v>
      </c>
      <c r="M12" s="22">
        <f>SUMIFS('Capex inputs'!AH:AH,'Capex inputs'!$F:$F, $B12,'Capex inputs'!$H:$H, $C12,'Capex inputs'!$J:$J, $D12,'Capex inputs'!$M:$M, $E12)</f>
        <v>800376.92064303358</v>
      </c>
      <c r="N12" s="22">
        <f>AVERAGE(I12:M12)</f>
        <v>784703.26447261556</v>
      </c>
      <c r="O12" s="22">
        <f>AVERAGE(I12:M12)</f>
        <v>784703.26447261556</v>
      </c>
      <c r="P12" s="22">
        <f>AVERAGE(I12:M12)</f>
        <v>784703.26447261556</v>
      </c>
      <c r="Q12" t="s">
        <v>301</v>
      </c>
    </row>
    <row r="13" spans="1:33" x14ac:dyDescent="0.2">
      <c r="B13" s="18" t="s">
        <v>221</v>
      </c>
      <c r="C13" s="18" t="s">
        <v>228</v>
      </c>
      <c r="D13" s="18" t="s">
        <v>13</v>
      </c>
      <c r="E13" s="18" t="s">
        <v>223</v>
      </c>
      <c r="F13" s="41">
        <f>IFERROR(INDEX('Asset life inputs'!$C$8:$C$15, MATCH($D13,'Asset life inputs'!$B$8:$B$15,0)), 1)</f>
        <v>49.467991595960875</v>
      </c>
      <c r="G13" s="22">
        <f>SUMIFS('Capex inputs'!AB:AB,'Capex inputs'!$F:$F, $B13,'Capex inputs'!$H:$H, $C13,'Capex inputs'!$J:$J, $D13,'Capex inputs'!$M:$M, $E13)</f>
        <v>60926.919504593381</v>
      </c>
      <c r="H13" s="22">
        <f>SUMIFS('Capex inputs'!AC:AC,'Capex inputs'!$F:$F, $B13,'Capex inputs'!$H:$H, $C13,'Capex inputs'!$J:$J, $D13,'Capex inputs'!$M:$M, $E13)</f>
        <v>344984.41304344317</v>
      </c>
      <c r="I13" s="22">
        <f>SUMIFS('Capex inputs'!AD:AD,'Capex inputs'!$F:$F, $B13,'Capex inputs'!$H:$H, $C13,'Capex inputs'!$J:$J, $D13,'Capex inputs'!$M:$M, $E13)</f>
        <v>308558.46861100983</v>
      </c>
      <c r="J13" s="22">
        <f>SUMIFS('Capex inputs'!AE:AE,'Capex inputs'!$F:$F, $B13,'Capex inputs'!$H:$H, $C13,'Capex inputs'!$J:$J, $D13,'Capex inputs'!$M:$M, $E13)</f>
        <v>307596.82341256563</v>
      </c>
      <c r="K13" s="22">
        <f>SUMIFS('Capex inputs'!AF:AF,'Capex inputs'!$F:$F, $B13,'Capex inputs'!$H:$H, $C13,'Capex inputs'!$J:$J, $D13,'Capex inputs'!$M:$M, $E13)</f>
        <v>315019.37292119686</v>
      </c>
      <c r="L13" s="22">
        <f>SUMIFS('Capex inputs'!AG:AG,'Capex inputs'!$F:$F, $B13,'Capex inputs'!$H:$H, $C13,'Capex inputs'!$J:$J, $D13,'Capex inputs'!$M:$M, $E13)</f>
        <v>318849.67551362753</v>
      </c>
      <c r="M13" s="22">
        <f>SUMIFS('Capex inputs'!AH:AH,'Capex inputs'!$F:$F, $B13,'Capex inputs'!$H:$H, $C13,'Capex inputs'!$J:$J, $D13,'Capex inputs'!$M:$M, $E13)</f>
        <v>324364.76656953536</v>
      </c>
      <c r="N13" s="22">
        <f>AVERAGE(I13:M13)</f>
        <v>314877.82140558708</v>
      </c>
      <c r="O13" s="22">
        <f>AVERAGE(I13:M13)</f>
        <v>314877.82140558708</v>
      </c>
      <c r="P13" s="22">
        <f>AVERAGE(I13:M13)</f>
        <v>314877.82140558708</v>
      </c>
      <c r="Q13" t="s">
        <v>301</v>
      </c>
    </row>
    <row r="14" spans="1:33" x14ac:dyDescent="0.2">
      <c r="B14" s="18" t="s">
        <v>221</v>
      </c>
      <c r="C14" s="18" t="s">
        <v>222</v>
      </c>
      <c r="D14" s="18" t="s">
        <v>21</v>
      </c>
      <c r="E14" s="18" t="s">
        <v>229</v>
      </c>
      <c r="F14" s="41">
        <f>IFERROR(INDEX('Asset life inputs'!$C$8:$C$15, MATCH($D14,'Asset life inputs'!$B$8:$B$15,0)), 1)</f>
        <v>53.362142864352577</v>
      </c>
      <c r="G14" s="22">
        <f>SUMIFS('Capex inputs'!AB:AB,'Capex inputs'!$F:$F, $B14,'Capex inputs'!$H:$H, $C14,'Capex inputs'!$J:$J, $D14,'Capex inputs'!$M:$M, $E14)</f>
        <v>4152.9132275322136</v>
      </c>
      <c r="H14" s="22">
        <f>SUMIFS('Capex inputs'!AC:AC,'Capex inputs'!$F:$F, $B14,'Capex inputs'!$H:$H, $C14,'Capex inputs'!$J:$J, $D14,'Capex inputs'!$M:$M, $E14)</f>
        <v>58731.150683658081</v>
      </c>
      <c r="I14" s="22">
        <f>SUMIFS('Capex inputs'!AD:AD,'Capex inputs'!$F:$F, $B14,'Capex inputs'!$H:$H, $C14,'Capex inputs'!$J:$J, $D14,'Capex inputs'!$M:$M, $E14)</f>
        <v>1365389.1909138022</v>
      </c>
      <c r="J14" s="22">
        <f>SUMIFS('Capex inputs'!AE:AE,'Capex inputs'!$F:$F, $B14,'Capex inputs'!$H:$H, $C14,'Capex inputs'!$J:$J, $D14,'Capex inputs'!$M:$M, $E14)</f>
        <v>5444634.9620888289</v>
      </c>
      <c r="K14" s="22">
        <f>SUMIFS('Capex inputs'!AF:AF,'Capex inputs'!$F:$F, $B14,'Capex inputs'!$H:$H, $C14,'Capex inputs'!$J:$J, $D14,'Capex inputs'!$M:$M, $E14)</f>
        <v>0</v>
      </c>
      <c r="L14" s="22">
        <f>SUMIFS('Capex inputs'!AG:AG,'Capex inputs'!$F:$F, $B14,'Capex inputs'!$H:$H, $C14,'Capex inputs'!$J:$J, $D14,'Capex inputs'!$M:$M, $E14)</f>
        <v>0</v>
      </c>
      <c r="M14" s="22">
        <f>SUMIFS('Capex inputs'!AH:AH,'Capex inputs'!$F:$F, $B14,'Capex inputs'!$H:$H, $C14,'Capex inputs'!$J:$J, $D14,'Capex inputs'!$M:$M, $E14)</f>
        <v>0</v>
      </c>
      <c r="N14" s="22">
        <f>H14</f>
        <v>58731.150683658081</v>
      </c>
      <c r="O14" s="22">
        <f>I14</f>
        <v>1365389.1909138022</v>
      </c>
      <c r="P14" s="22">
        <f>J14</f>
        <v>5444634.9620888289</v>
      </c>
      <c r="Q14" t="s">
        <v>302</v>
      </c>
    </row>
    <row r="15" spans="1:33" x14ac:dyDescent="0.2">
      <c r="B15" s="18" t="s">
        <v>221</v>
      </c>
      <c r="C15" s="18" t="s">
        <v>222</v>
      </c>
      <c r="D15" s="18" t="s">
        <v>21</v>
      </c>
      <c r="E15" s="18" t="s">
        <v>223</v>
      </c>
      <c r="F15" s="41">
        <f>IFERROR(INDEX('Asset life inputs'!$C$8:$C$15, MATCH($D15,'Asset life inputs'!$B$8:$B$15,0)), 1)</f>
        <v>53.362142864352577</v>
      </c>
      <c r="G15" s="22">
        <f>SUMIFS('Capex inputs'!AB:AB,'Capex inputs'!$F:$F, $B15,'Capex inputs'!$H:$H, $C15,'Capex inputs'!$J:$J, $D15,'Capex inputs'!$M:$M, $E15)</f>
        <v>4315449.5224780906</v>
      </c>
      <c r="H15" s="22">
        <f>SUMIFS('Capex inputs'!AC:AC,'Capex inputs'!$F:$F, $B15,'Capex inputs'!$H:$H, $C15,'Capex inputs'!$J:$J, $D15,'Capex inputs'!$M:$M, $E15)</f>
        <v>6972690.2713696789</v>
      </c>
      <c r="I15" s="22">
        <f>SUMIFS('Capex inputs'!AD:AD,'Capex inputs'!$F:$F, $B15,'Capex inputs'!$H:$H, $C15,'Capex inputs'!$J:$J, $D15,'Capex inputs'!$M:$M, $E15)</f>
        <v>5566429.6341459472</v>
      </c>
      <c r="J15" s="22">
        <f>SUMIFS('Capex inputs'!AE:AE,'Capex inputs'!$F:$F, $B15,'Capex inputs'!$H:$H, $C15,'Capex inputs'!$J:$J, $D15,'Capex inputs'!$M:$M, $E15)</f>
        <v>7397349.579143024</v>
      </c>
      <c r="K15" s="22">
        <f>SUMIFS('Capex inputs'!AF:AF,'Capex inputs'!$F:$F, $B15,'Capex inputs'!$H:$H, $C15,'Capex inputs'!$J:$J, $D15,'Capex inputs'!$M:$M, $E15)</f>
        <v>4487971.2246572813</v>
      </c>
      <c r="L15" s="22">
        <f>SUMIFS('Capex inputs'!AG:AG,'Capex inputs'!$F:$F, $B15,'Capex inputs'!$H:$H, $C15,'Capex inputs'!$J:$J, $D15,'Capex inputs'!$M:$M, $E15)</f>
        <v>0</v>
      </c>
      <c r="M15" s="22">
        <f>SUMIFS('Capex inputs'!AH:AH,'Capex inputs'!$F:$F, $B15,'Capex inputs'!$H:$H, $C15,'Capex inputs'!$J:$J, $D15,'Capex inputs'!$M:$M, $E15)</f>
        <v>0</v>
      </c>
      <c r="N15" s="22">
        <f>AVERAGE(I15:M15)</f>
        <v>3490350.0875892504</v>
      </c>
      <c r="O15" s="22">
        <f>AVERAGE(I15:M15)</f>
        <v>3490350.0875892504</v>
      </c>
      <c r="P15" s="22">
        <f>AVERAGE(I15:M15)</f>
        <v>3490350.0875892504</v>
      </c>
      <c r="Q15" t="s">
        <v>301</v>
      </c>
    </row>
    <row r="16" spans="1:33" x14ac:dyDescent="0.2">
      <c r="B16" s="18" t="s">
        <v>221</v>
      </c>
      <c r="C16" s="18" t="s">
        <v>224</v>
      </c>
      <c r="D16" s="18" t="s">
        <v>30</v>
      </c>
      <c r="E16" s="18" t="s">
        <v>229</v>
      </c>
      <c r="F16" s="41">
        <f>IFERROR(INDEX('Asset life inputs'!$C$8:$C$15, MATCH($D16,'Asset life inputs'!$B$8:$B$15,0)), 1)</f>
        <v>9999</v>
      </c>
      <c r="G16" s="22">
        <f>SUMIFS('Capex inputs'!AB:AB,'Capex inputs'!$F:$F, $B16,'Capex inputs'!$H:$H, $C16,'Capex inputs'!$J:$J, $D16,'Capex inputs'!$M:$M, $E16)</f>
        <v>1572.832205412619</v>
      </c>
      <c r="H16" s="22">
        <f>SUMIFS('Capex inputs'!AC:AC,'Capex inputs'!$F:$F, $B16,'Capex inputs'!$H:$H, $C16,'Capex inputs'!$J:$J, $D16,'Capex inputs'!$M:$M, $E16)</f>
        <v>22169.444419149302</v>
      </c>
      <c r="I16" s="22">
        <f>SUMIFS('Capex inputs'!AD:AD,'Capex inputs'!$F:$F, $B16,'Capex inputs'!$H:$H, $C16,'Capex inputs'!$J:$J, $D16,'Capex inputs'!$M:$M, $E16)</f>
        <v>577978.38710329437</v>
      </c>
      <c r="J16" s="22">
        <f>SUMIFS('Capex inputs'!AE:AE,'Capex inputs'!$F:$F, $B16,'Capex inputs'!$H:$H, $C16,'Capex inputs'!$J:$J, $D16,'Capex inputs'!$M:$M, $E16)</f>
        <v>2316632.0450294153</v>
      </c>
      <c r="K16" s="22">
        <f>SUMIFS('Capex inputs'!AF:AF,'Capex inputs'!$F:$F, $B16,'Capex inputs'!$H:$H, $C16,'Capex inputs'!$J:$J, $D16,'Capex inputs'!$M:$M, $E16)</f>
        <v>0</v>
      </c>
      <c r="L16" s="22">
        <f>SUMIFS('Capex inputs'!AG:AG,'Capex inputs'!$F:$F, $B16,'Capex inputs'!$H:$H, $C16,'Capex inputs'!$J:$J, $D16,'Capex inputs'!$M:$M, $E16)</f>
        <v>0</v>
      </c>
      <c r="M16" s="22">
        <f>SUMIFS('Capex inputs'!AH:AH,'Capex inputs'!$F:$F, $B16,'Capex inputs'!$H:$H, $C16,'Capex inputs'!$J:$J, $D16,'Capex inputs'!$M:$M, $E16)</f>
        <v>0</v>
      </c>
      <c r="N16" s="22">
        <f t="shared" ref="N16:P17" si="0">H16</f>
        <v>22169.444419149302</v>
      </c>
      <c r="O16" s="22">
        <f t="shared" si="0"/>
        <v>577978.38710329437</v>
      </c>
      <c r="P16" s="22">
        <f t="shared" si="0"/>
        <v>2316632.0450294153</v>
      </c>
      <c r="Q16" t="s">
        <v>302</v>
      </c>
    </row>
    <row r="17" spans="1:17" x14ac:dyDescent="0.2">
      <c r="B17" s="18" t="s">
        <v>221</v>
      </c>
      <c r="C17" s="18" t="s">
        <v>224</v>
      </c>
      <c r="D17" s="18" t="s">
        <v>21</v>
      </c>
      <c r="E17" s="18" t="s">
        <v>229</v>
      </c>
      <c r="F17" s="41">
        <f>IFERROR(INDEX('Asset life inputs'!$C$8:$C$15, MATCH($D17,'Asset life inputs'!$B$8:$B$15,0)), 1)</f>
        <v>53.362142864352577</v>
      </c>
      <c r="G17" s="22">
        <f>SUMIFS('Capex inputs'!AB:AB,'Capex inputs'!$F:$F, $B17,'Capex inputs'!$H:$H, $C17,'Capex inputs'!$J:$J, $D17,'Capex inputs'!$M:$M, $E17)</f>
        <v>16889.291491070613</v>
      </c>
      <c r="H17" s="22">
        <f>SUMIFS('Capex inputs'!AC:AC,'Capex inputs'!$F:$F, $B17,'Capex inputs'!$H:$H, $C17,'Capex inputs'!$J:$J, $D17,'Capex inputs'!$M:$M, $E17)</f>
        <v>238851.01112303423</v>
      </c>
      <c r="I17" s="22">
        <f>SUMIFS('Capex inputs'!AD:AD,'Capex inputs'!$F:$F, $B17,'Capex inputs'!$H:$H, $C17,'Capex inputs'!$J:$J, $D17,'Capex inputs'!$M:$M, $E17)</f>
        <v>5552838.4005758511</v>
      </c>
      <c r="J17" s="22">
        <f>SUMIFS('Capex inputs'!AE:AE,'Capex inputs'!$F:$F, $B17,'Capex inputs'!$H:$H, $C17,'Capex inputs'!$J:$J, $D17,'Capex inputs'!$M:$M, $E17)</f>
        <v>22142535.107056759</v>
      </c>
      <c r="K17" s="22">
        <f>SUMIFS('Capex inputs'!AF:AF,'Capex inputs'!$F:$F, $B17,'Capex inputs'!$H:$H, $C17,'Capex inputs'!$J:$J, $D17,'Capex inputs'!$M:$M, $E17)</f>
        <v>0</v>
      </c>
      <c r="L17" s="22">
        <f>SUMIFS('Capex inputs'!AG:AG,'Capex inputs'!$F:$F, $B17,'Capex inputs'!$H:$H, $C17,'Capex inputs'!$J:$J, $D17,'Capex inputs'!$M:$M, $E17)</f>
        <v>0</v>
      </c>
      <c r="M17" s="22">
        <f>SUMIFS('Capex inputs'!AH:AH,'Capex inputs'!$F:$F, $B17,'Capex inputs'!$H:$H, $C17,'Capex inputs'!$J:$J, $D17,'Capex inputs'!$M:$M, $E17)</f>
        <v>0</v>
      </c>
      <c r="N17" s="22">
        <f t="shared" si="0"/>
        <v>238851.01112303423</v>
      </c>
      <c r="O17" s="22">
        <f t="shared" si="0"/>
        <v>5552838.4005758511</v>
      </c>
      <c r="P17" s="22">
        <f t="shared" si="0"/>
        <v>22142535.107056759</v>
      </c>
      <c r="Q17" t="s">
        <v>302</v>
      </c>
    </row>
    <row r="18" spans="1:17" x14ac:dyDescent="0.2">
      <c r="B18" s="18" t="s">
        <v>221</v>
      </c>
      <c r="C18" s="18" t="s">
        <v>224</v>
      </c>
      <c r="D18" s="18" t="s">
        <v>21</v>
      </c>
      <c r="E18" s="18" t="s">
        <v>223</v>
      </c>
      <c r="F18" s="41">
        <f>IFERROR(INDEX('Asset life inputs'!$C$8:$C$15, MATCH($D18,'Asset life inputs'!$B$8:$B$15,0)), 1)</f>
        <v>53.362142864352577</v>
      </c>
      <c r="G18" s="22">
        <f>SUMIFS('Capex inputs'!AB:AB,'Capex inputs'!$F:$F, $B18,'Capex inputs'!$H:$H, $C18,'Capex inputs'!$J:$J, $D18,'Capex inputs'!$M:$M, $E18)</f>
        <v>18141577.496356249</v>
      </c>
      <c r="H18" s="22">
        <f>SUMIFS('Capex inputs'!AC:AC,'Capex inputs'!$F:$F, $B18,'Capex inputs'!$H:$H, $C18,'Capex inputs'!$J:$J, $D18,'Capex inputs'!$M:$M, $E18)</f>
        <v>1188823.6316566952</v>
      </c>
      <c r="I18" s="22">
        <f>SUMIFS('Capex inputs'!AD:AD,'Capex inputs'!$F:$F, $B18,'Capex inputs'!$H:$H, $C18,'Capex inputs'!$J:$J, $D18,'Capex inputs'!$M:$M, $E18)</f>
        <v>10791270.412274914</v>
      </c>
      <c r="J18" s="22">
        <f>SUMIFS('Capex inputs'!AE:AE,'Capex inputs'!$F:$F, $B18,'Capex inputs'!$H:$H, $C18,'Capex inputs'!$J:$J, $D18,'Capex inputs'!$M:$M, $E18)</f>
        <v>8286289.3576523615</v>
      </c>
      <c r="K18" s="22">
        <f>SUMIFS('Capex inputs'!AF:AF,'Capex inputs'!$F:$F, $B18,'Capex inputs'!$H:$H, $C18,'Capex inputs'!$J:$J, $D18,'Capex inputs'!$M:$M, $E18)</f>
        <v>1766137.9482784714</v>
      </c>
      <c r="L18" s="22">
        <f>SUMIFS('Capex inputs'!AG:AG,'Capex inputs'!$F:$F, $B18,'Capex inputs'!$H:$H, $C18,'Capex inputs'!$J:$J, $D18,'Capex inputs'!$M:$M, $E18)</f>
        <v>977902.05911445199</v>
      </c>
      <c r="M18" s="22">
        <f>SUMIFS('Capex inputs'!AH:AH,'Capex inputs'!$F:$F, $B18,'Capex inputs'!$H:$H, $C18,'Capex inputs'!$J:$J, $D18,'Capex inputs'!$M:$M, $E18)</f>
        <v>638501.56797040603</v>
      </c>
      <c r="N18" s="22">
        <f t="shared" ref="N18:N25" si="1">AVERAGE(I18:M18)</f>
        <v>4492020.2690581214</v>
      </c>
      <c r="O18" s="22">
        <f t="shared" ref="O18:O25" si="2">AVERAGE(I18:M18)</f>
        <v>4492020.2690581214</v>
      </c>
      <c r="P18" s="22">
        <f t="shared" ref="P18:P25" si="3">AVERAGE(I18:M18)</f>
        <v>4492020.2690581214</v>
      </c>
      <c r="Q18" t="s">
        <v>301</v>
      </c>
    </row>
    <row r="19" spans="1:17" x14ac:dyDescent="0.2">
      <c r="B19" s="18" t="s">
        <v>196</v>
      </c>
      <c r="C19" s="18" t="s">
        <v>197</v>
      </c>
      <c r="D19" s="18" t="s">
        <v>15</v>
      </c>
      <c r="E19" s="18" t="s">
        <v>187</v>
      </c>
      <c r="F19" s="41">
        <f>IFERROR(INDEX('Asset life inputs'!$C$8:$C$15, MATCH($D19,'Asset life inputs'!$B$8:$B$15,0)), 1)</f>
        <v>1</v>
      </c>
      <c r="G19" s="22">
        <f>SUMIFS('Capex inputs'!AB:AB,'Capex inputs'!$F:$F, $B19,'Capex inputs'!$H:$H, $C19,'Capex inputs'!$J:$J, $D19,'Capex inputs'!$M:$M, $E19)</f>
        <v>5172825.0416268129</v>
      </c>
      <c r="H19" s="22">
        <f>SUMIFS('Capex inputs'!AC:AC,'Capex inputs'!$F:$F, $B19,'Capex inputs'!$H:$H, $C19,'Capex inputs'!$J:$J, $D19,'Capex inputs'!$M:$M, $E19)</f>
        <v>6070900.9192557214</v>
      </c>
      <c r="I19" s="22">
        <f>SUMIFS('Capex inputs'!AD:AD,'Capex inputs'!$F:$F, $B19,'Capex inputs'!$H:$H, $C19,'Capex inputs'!$J:$J, $D19,'Capex inputs'!$M:$M, $E19)</f>
        <v>5000416.59616224</v>
      </c>
      <c r="J19" s="22">
        <f>SUMIFS('Capex inputs'!AE:AE,'Capex inputs'!$F:$F, $B19,'Capex inputs'!$H:$H, $C19,'Capex inputs'!$J:$J, $D19,'Capex inputs'!$M:$M, $E19)</f>
        <v>4870570.5692324881</v>
      </c>
      <c r="K19" s="22">
        <f>SUMIFS('Capex inputs'!AF:AF,'Capex inputs'!$F:$F, $B19,'Capex inputs'!$H:$H, $C19,'Capex inputs'!$J:$J, $D19,'Capex inputs'!$M:$M, $E19)</f>
        <v>4955801.6902068993</v>
      </c>
      <c r="L19" s="22">
        <f>SUMIFS('Capex inputs'!AG:AG,'Capex inputs'!$F:$F, $B19,'Capex inputs'!$H:$H, $C19,'Capex inputs'!$J:$J, $D19,'Capex inputs'!$M:$M, $E19)</f>
        <v>5042806.0232915329</v>
      </c>
      <c r="M19" s="22">
        <f>SUMIFS('Capex inputs'!AH:AH,'Capex inputs'!$F:$F, $B19,'Capex inputs'!$H:$H, $C19,'Capex inputs'!$J:$J, $D19,'Capex inputs'!$M:$M, $E19)</f>
        <v>4980001.3234940823</v>
      </c>
      <c r="N19" s="22">
        <f t="shared" si="1"/>
        <v>4969919.2404774483</v>
      </c>
      <c r="O19" s="22">
        <f t="shared" si="2"/>
        <v>4969919.2404774483</v>
      </c>
      <c r="P19" s="22">
        <f t="shared" si="3"/>
        <v>4969919.2404774483</v>
      </c>
      <c r="Q19" t="s">
        <v>301</v>
      </c>
    </row>
    <row r="20" spans="1:17" x14ac:dyDescent="0.2">
      <c r="A20"/>
      <c r="B20" s="18" t="s">
        <v>193</v>
      </c>
      <c r="C20" s="18" t="s">
        <v>194</v>
      </c>
      <c r="D20" s="18" t="s">
        <v>15</v>
      </c>
      <c r="E20" s="18" t="s">
        <v>187</v>
      </c>
      <c r="F20" s="41">
        <f>IFERROR(INDEX('Asset life inputs'!$C$8:$C$15, MATCH($D20,'Asset life inputs'!$B$8:$B$15,0)), 1)</f>
        <v>1</v>
      </c>
      <c r="G20" s="22">
        <f>SUMIFS('Capex inputs'!AB:AB,'Capex inputs'!$F:$F, $B20,'Capex inputs'!$H:$H, $C20,'Capex inputs'!$J:$J, $D20,'Capex inputs'!$M:$M, $E20)</f>
        <v>216533.78042623308</v>
      </c>
      <c r="H20" s="22">
        <f>SUMIFS('Capex inputs'!AC:AC,'Capex inputs'!$F:$F, $B20,'Capex inputs'!$H:$H, $C20,'Capex inputs'!$J:$J, $D20,'Capex inputs'!$M:$M, $E20)</f>
        <v>176064.28484162694</v>
      </c>
      <c r="I20" s="22">
        <f>SUMIFS('Capex inputs'!AD:AD,'Capex inputs'!$F:$F, $B20,'Capex inputs'!$H:$H, $C20,'Capex inputs'!$J:$J, $D20,'Capex inputs'!$M:$M, $E20)</f>
        <v>145009.25046319683</v>
      </c>
      <c r="J20" s="22">
        <f>SUMIFS('Capex inputs'!AE:AE,'Capex inputs'!$F:$F, $B20,'Capex inputs'!$H:$H, $C20,'Capex inputs'!$J:$J, $D20,'Capex inputs'!$M:$M, $E20)</f>
        <v>141237.53799806663</v>
      </c>
      <c r="K20" s="22">
        <f>SUMIFS('Capex inputs'!AF:AF,'Capex inputs'!$F:$F, $B20,'Capex inputs'!$H:$H, $C20,'Capex inputs'!$J:$J, $D20,'Capex inputs'!$M:$M, $E20)</f>
        <v>143702.43239207604</v>
      </c>
      <c r="L20" s="22">
        <f>SUMIFS('Capex inputs'!AG:AG,'Capex inputs'!$F:$F, $B20,'Capex inputs'!$H:$H, $C20,'Capex inputs'!$J:$J, $D20,'Capex inputs'!$M:$M, $E20)</f>
        <v>146218.46498641951</v>
      </c>
      <c r="M20" s="22">
        <f>SUMIFS('Capex inputs'!AH:AH,'Capex inputs'!$F:$F, $B20,'Capex inputs'!$H:$H, $C20,'Capex inputs'!$J:$J, $D20,'Capex inputs'!$M:$M, $E20)</f>
        <v>144390.65541885883</v>
      </c>
      <c r="N20" s="22">
        <f t="shared" si="1"/>
        <v>144111.66825172357</v>
      </c>
      <c r="O20" s="22">
        <f t="shared" si="2"/>
        <v>144111.66825172357</v>
      </c>
      <c r="P20" s="22">
        <f t="shared" si="3"/>
        <v>144111.66825172357</v>
      </c>
      <c r="Q20" t="s">
        <v>301</v>
      </c>
    </row>
    <row r="21" spans="1:17" x14ac:dyDescent="0.2">
      <c r="A21"/>
      <c r="B21" s="18" t="s">
        <v>193</v>
      </c>
      <c r="C21" s="18" t="s">
        <v>194</v>
      </c>
      <c r="D21" s="18" t="s">
        <v>18</v>
      </c>
      <c r="E21" s="18" t="s">
        <v>187</v>
      </c>
      <c r="F21" s="41">
        <f>IFERROR(INDEX('Asset life inputs'!$C$8:$C$15, MATCH($D21,'Asset life inputs'!$B$8:$B$15,0)), 1)</f>
        <v>1</v>
      </c>
      <c r="G21" s="22">
        <f>SUMIFS('Capex inputs'!AB:AB,'Capex inputs'!$F:$F, $B21,'Capex inputs'!$H:$H, $C21,'Capex inputs'!$J:$J, $D21,'Capex inputs'!$M:$M, $E21)</f>
        <v>462582.64143730875</v>
      </c>
      <c r="H21" s="22">
        <f>SUMIFS('Capex inputs'!AC:AC,'Capex inputs'!$F:$F, $B21,'Capex inputs'!$H:$H, $C21,'Capex inputs'!$J:$J, $D21,'Capex inputs'!$M:$M, $E21)</f>
        <v>1435575.2609158526</v>
      </c>
      <c r="I21" s="22">
        <f>SUMIFS('Capex inputs'!AD:AD,'Capex inputs'!$F:$F, $B21,'Capex inputs'!$H:$H, $C21,'Capex inputs'!$J:$J, $D21,'Capex inputs'!$M:$M, $E21)</f>
        <v>1182065.7801605589</v>
      </c>
      <c r="J21" s="22">
        <f>SUMIFS('Capex inputs'!AE:AE,'Capex inputs'!$F:$F, $B21,'Capex inputs'!$H:$H, $C21,'Capex inputs'!$J:$J, $D21,'Capex inputs'!$M:$M, $E21)</f>
        <v>1151126.345429708</v>
      </c>
      <c r="K21" s="22">
        <f>SUMIFS('Capex inputs'!AF:AF,'Capex inputs'!$F:$F, $B21,'Capex inputs'!$H:$H, $C21,'Capex inputs'!$J:$J, $D21,'Capex inputs'!$M:$M, $E21)</f>
        <v>1171009.8998844037</v>
      </c>
      <c r="L21" s="22">
        <f>SUMIFS('Capex inputs'!AG:AG,'Capex inputs'!$F:$F, $B21,'Capex inputs'!$H:$H, $C21,'Capex inputs'!$J:$J, $D21,'Capex inputs'!$M:$M, $E21)</f>
        <v>1191301.5920001201</v>
      </c>
      <c r="M21" s="22">
        <f>SUMIFS('Capex inputs'!AH:AH,'Capex inputs'!$F:$F, $B21,'Capex inputs'!$H:$H, $C21,'Capex inputs'!$J:$J, $D21,'Capex inputs'!$M:$M, $E21)</f>
        <v>1176200.4167534863</v>
      </c>
      <c r="N21" s="22">
        <f t="shared" si="1"/>
        <v>1174340.8068456552</v>
      </c>
      <c r="O21" s="22">
        <f t="shared" si="2"/>
        <v>1174340.8068456552</v>
      </c>
      <c r="P21" s="22">
        <f t="shared" si="3"/>
        <v>1174340.8068456552</v>
      </c>
      <c r="Q21" t="s">
        <v>301</v>
      </c>
    </row>
    <row r="22" spans="1:17" x14ac:dyDescent="0.2">
      <c r="A22"/>
      <c r="B22" s="18" t="s">
        <v>185</v>
      </c>
      <c r="C22" s="18" t="s">
        <v>186</v>
      </c>
      <c r="D22" s="18" t="s">
        <v>13</v>
      </c>
      <c r="E22" s="18" t="s">
        <v>195</v>
      </c>
      <c r="F22" s="41">
        <f>IFERROR(INDEX('Asset life inputs'!$C$8:$C$15, MATCH($D22,'Asset life inputs'!$B$8:$B$15,0)), 1)</f>
        <v>49.467991595960875</v>
      </c>
      <c r="G22" s="22">
        <f>SUMIFS('Capex inputs'!AB:AB,'Capex inputs'!$F:$F, $B22,'Capex inputs'!$H:$H, $C22,'Capex inputs'!$J:$J, $D22,'Capex inputs'!$M:$M, $E22)</f>
        <v>491016.45996644447</v>
      </c>
      <c r="H22" s="22">
        <f>SUMIFS('Capex inputs'!AC:AC,'Capex inputs'!$F:$F, $B22,'Capex inputs'!$H:$H, $C22,'Capex inputs'!$J:$J, $D22,'Capex inputs'!$M:$M, $E22)</f>
        <v>1473331.1344268818</v>
      </c>
      <c r="I22" s="22">
        <f>SUMIFS('Capex inputs'!AD:AD,'Capex inputs'!$F:$F, $B22,'Capex inputs'!$H:$H, $C22,'Capex inputs'!$J:$J, $D22,'Capex inputs'!$M:$M, $E22)</f>
        <v>6311240.8898118315</v>
      </c>
      <c r="J22" s="22">
        <f>SUMIFS('Capex inputs'!AE:AE,'Capex inputs'!$F:$F, $B22,'Capex inputs'!$H:$H, $C22,'Capex inputs'!$J:$J, $D22,'Capex inputs'!$M:$M, $E22)</f>
        <v>3945565.7168326732</v>
      </c>
      <c r="K22" s="22">
        <f>SUMIFS('Capex inputs'!AF:AF,'Capex inputs'!$F:$F, $B22,'Capex inputs'!$H:$H, $C22,'Capex inputs'!$J:$J, $D22,'Capex inputs'!$M:$M, $E22)</f>
        <v>5531264.2320339698</v>
      </c>
      <c r="L22" s="22">
        <f>SUMIFS('Capex inputs'!AG:AG,'Capex inputs'!$F:$F, $B22,'Capex inputs'!$H:$H, $C22,'Capex inputs'!$J:$J, $D22,'Capex inputs'!$M:$M, $E22)</f>
        <v>7008647.3023460954</v>
      </c>
      <c r="M22" s="22">
        <f>SUMIFS('Capex inputs'!AH:AH,'Capex inputs'!$F:$F, $B22,'Capex inputs'!$H:$H, $C22,'Capex inputs'!$J:$J, $D22,'Capex inputs'!$M:$M, $E22)</f>
        <v>3613554.8462803764</v>
      </c>
      <c r="N22" s="22">
        <f t="shared" si="1"/>
        <v>5282054.5974609889</v>
      </c>
      <c r="O22" s="22">
        <f t="shared" si="2"/>
        <v>5282054.5974609889</v>
      </c>
      <c r="P22" s="22">
        <f t="shared" si="3"/>
        <v>5282054.5974609889</v>
      </c>
      <c r="Q22" t="s">
        <v>301</v>
      </c>
    </row>
    <row r="23" spans="1:17" x14ac:dyDescent="0.2">
      <c r="A23"/>
      <c r="B23" s="18" t="s">
        <v>185</v>
      </c>
      <c r="C23" s="18" t="s">
        <v>186</v>
      </c>
      <c r="D23" s="18" t="s">
        <v>13</v>
      </c>
      <c r="E23" s="18" t="s">
        <v>187</v>
      </c>
      <c r="F23" s="41">
        <f>IFERROR(INDEX('Asset life inputs'!$C$8:$C$15, MATCH($D23,'Asset life inputs'!$B$8:$B$15,0)), 1)</f>
        <v>49.467991595960875</v>
      </c>
      <c r="G23" s="22">
        <f>SUMIFS('Capex inputs'!AB:AB,'Capex inputs'!$F:$F, $B23,'Capex inputs'!$H:$H, $C23,'Capex inputs'!$J:$J, $D23,'Capex inputs'!$M:$M, $E23)</f>
        <v>18281967.859509584</v>
      </c>
      <c r="H23" s="22">
        <f>SUMIFS('Capex inputs'!AC:AC,'Capex inputs'!$F:$F, $B23,'Capex inputs'!$H:$H, $C23,'Capex inputs'!$J:$J, $D23,'Capex inputs'!$M:$M, $E23)</f>
        <v>13632959.332055766</v>
      </c>
      <c r="I23" s="22">
        <f>SUMIFS('Capex inputs'!AD:AD,'Capex inputs'!$F:$F, $B23,'Capex inputs'!$H:$H, $C23,'Capex inputs'!$J:$J, $D23,'Capex inputs'!$M:$M, $E23)</f>
        <v>11606346.581742099</v>
      </c>
      <c r="J23" s="22">
        <f>SUMIFS('Capex inputs'!AE:AE,'Capex inputs'!$F:$F, $B23,'Capex inputs'!$H:$H, $C23,'Capex inputs'!$J:$J, $D23,'Capex inputs'!$M:$M, $E23)</f>
        <v>11775361.418313337</v>
      </c>
      <c r="K23" s="22">
        <f>SUMIFS('Capex inputs'!AF:AF,'Capex inputs'!$F:$F, $B23,'Capex inputs'!$H:$H, $C23,'Capex inputs'!$J:$J, $D23,'Capex inputs'!$M:$M, $E23)</f>
        <v>12542632.829211909</v>
      </c>
      <c r="L23" s="22">
        <f>SUMIFS('Capex inputs'!AG:AG,'Capex inputs'!$F:$F, $B23,'Capex inputs'!$H:$H, $C23,'Capex inputs'!$J:$J, $D23,'Capex inputs'!$M:$M, $E23)</f>
        <v>13113198.364258362</v>
      </c>
      <c r="M23" s="22">
        <f>SUMIFS('Capex inputs'!AH:AH,'Capex inputs'!$F:$F, $B23,'Capex inputs'!$H:$H, $C23,'Capex inputs'!$J:$J, $D23,'Capex inputs'!$M:$M, $E23)</f>
        <v>13791400.02256606</v>
      </c>
      <c r="N23" s="22">
        <f t="shared" si="1"/>
        <v>12565787.843218353</v>
      </c>
      <c r="O23" s="22">
        <f t="shared" si="2"/>
        <v>12565787.843218353</v>
      </c>
      <c r="P23" s="22">
        <f t="shared" si="3"/>
        <v>12565787.843218353</v>
      </c>
      <c r="Q23" t="s">
        <v>301</v>
      </c>
    </row>
    <row r="24" spans="1:17" x14ac:dyDescent="0.2">
      <c r="A24"/>
      <c r="B24" s="18" t="s">
        <v>185</v>
      </c>
      <c r="C24" s="18" t="s">
        <v>188</v>
      </c>
      <c r="D24" s="18" t="s">
        <v>13</v>
      </c>
      <c r="E24" s="18" t="s">
        <v>187</v>
      </c>
      <c r="F24" s="41">
        <f>IFERROR(INDEX('Asset life inputs'!$C$8:$C$15, MATCH($D24,'Asset life inputs'!$B$8:$B$15,0)), 1)</f>
        <v>49.467991595960875</v>
      </c>
      <c r="G24" s="22">
        <f>SUMIFS('Capex inputs'!AB:AB,'Capex inputs'!$F:$F, $B24,'Capex inputs'!$H:$H, $C24,'Capex inputs'!$J:$J, $D24,'Capex inputs'!$M:$M, $E24)</f>
        <v>5766853.775451798</v>
      </c>
      <c r="H24" s="22">
        <f>SUMIFS('Capex inputs'!AC:AC,'Capex inputs'!$F:$F, $B24,'Capex inputs'!$H:$H, $C24,'Capex inputs'!$J:$J, $D24,'Capex inputs'!$M:$M, $E24)</f>
        <v>6544555.1052674279</v>
      </c>
      <c r="I24" s="22">
        <f>SUMIFS('Capex inputs'!AD:AD,'Capex inputs'!$F:$F, $B24,'Capex inputs'!$H:$H, $C24,'Capex inputs'!$J:$J, $D24,'Capex inputs'!$M:$M, $E24)</f>
        <v>4575034.9973261869</v>
      </c>
      <c r="J24" s="22">
        <f>SUMIFS('Capex inputs'!AE:AE,'Capex inputs'!$F:$F, $B24,'Capex inputs'!$H:$H, $C24,'Capex inputs'!$J:$J, $D24,'Capex inputs'!$M:$M, $E24)</f>
        <v>4363844.2914345656</v>
      </c>
      <c r="K24" s="22">
        <f>SUMIFS('Capex inputs'!AF:AF,'Capex inputs'!$F:$F, $B24,'Capex inputs'!$H:$H, $C24,'Capex inputs'!$J:$J, $D24,'Capex inputs'!$M:$M, $E24)</f>
        <v>4672081.7523190081</v>
      </c>
      <c r="L24" s="22">
        <f>SUMIFS('Capex inputs'!AG:AG,'Capex inputs'!$F:$F, $B24,'Capex inputs'!$H:$H, $C24,'Capex inputs'!$J:$J, $D24,'Capex inputs'!$M:$M, $E24)</f>
        <v>4850399.5214758236</v>
      </c>
      <c r="M24" s="22">
        <f>SUMIFS('Capex inputs'!AH:AH,'Capex inputs'!$F:$F, $B24,'Capex inputs'!$H:$H, $C24,'Capex inputs'!$J:$J, $D24,'Capex inputs'!$M:$M, $E24)</f>
        <v>4915348.3825514251</v>
      </c>
      <c r="N24" s="22">
        <f t="shared" si="1"/>
        <v>4675341.7890214007</v>
      </c>
      <c r="O24" s="22">
        <f t="shared" si="2"/>
        <v>4675341.7890214007</v>
      </c>
      <c r="P24" s="22">
        <f t="shared" si="3"/>
        <v>4675341.7890214007</v>
      </c>
      <c r="Q24" t="s">
        <v>301</v>
      </c>
    </row>
    <row r="25" spans="1:17" x14ac:dyDescent="0.2">
      <c r="A25"/>
      <c r="B25" s="18" t="s">
        <v>185</v>
      </c>
      <c r="C25" s="18" t="s">
        <v>189</v>
      </c>
      <c r="D25" s="18" t="s">
        <v>13</v>
      </c>
      <c r="E25" s="18" t="s">
        <v>187</v>
      </c>
      <c r="F25" s="41">
        <f>IFERROR(INDEX('Asset life inputs'!$C$8:$C$15, MATCH($D25,'Asset life inputs'!$B$8:$B$15,0)), 1)</f>
        <v>49.467991595960875</v>
      </c>
      <c r="G25" s="22">
        <f>SUMIFS('Capex inputs'!AB:AB,'Capex inputs'!$F:$F, $B25,'Capex inputs'!$H:$H, $C25,'Capex inputs'!$J:$J, $D25,'Capex inputs'!$M:$M, $E25)</f>
        <v>8738925.4614935163</v>
      </c>
      <c r="H25" s="22">
        <f>SUMIFS('Capex inputs'!AC:AC,'Capex inputs'!$F:$F, $B25,'Capex inputs'!$H:$H, $C25,'Capex inputs'!$J:$J, $D25,'Capex inputs'!$M:$M, $E25)</f>
        <v>10111607.711806715</v>
      </c>
      <c r="I25" s="22">
        <f>SUMIFS('Capex inputs'!AD:AD,'Capex inputs'!$F:$F, $B25,'Capex inputs'!$H:$H, $C25,'Capex inputs'!$J:$J, $D25,'Capex inputs'!$M:$M, $E25)</f>
        <v>7769273.0591898169</v>
      </c>
      <c r="J25" s="22">
        <f>SUMIFS('Capex inputs'!AE:AE,'Capex inputs'!$F:$F, $B25,'Capex inputs'!$H:$H, $C25,'Capex inputs'!$J:$J, $D25,'Capex inputs'!$M:$M, $E25)</f>
        <v>7474920.8264625771</v>
      </c>
      <c r="K25" s="22">
        <f>SUMIFS('Capex inputs'!AF:AF,'Capex inputs'!$F:$F, $B25,'Capex inputs'!$H:$H, $C25,'Capex inputs'!$J:$J, $D25,'Capex inputs'!$M:$M, $E25)</f>
        <v>7873897.5268689068</v>
      </c>
      <c r="L25" s="22">
        <f>SUMIFS('Capex inputs'!AG:AG,'Capex inputs'!$F:$F, $B25,'Capex inputs'!$H:$H, $C25,'Capex inputs'!$J:$J, $D25,'Capex inputs'!$M:$M, $E25)</f>
        <v>8133375.147034795</v>
      </c>
      <c r="M25" s="22">
        <f>SUMIFS('Capex inputs'!AH:AH,'Capex inputs'!$F:$F, $B25,'Capex inputs'!$H:$H, $C25,'Capex inputs'!$J:$J, $D25,'Capex inputs'!$M:$M, $E25)</f>
        <v>8166862.6508239321</v>
      </c>
      <c r="N25" s="22">
        <f t="shared" si="1"/>
        <v>7883665.8420760054</v>
      </c>
      <c r="O25" s="22">
        <f t="shared" si="2"/>
        <v>7883665.8420760054</v>
      </c>
      <c r="P25" s="22">
        <f t="shared" si="3"/>
        <v>7883665.8420760054</v>
      </c>
      <c r="Q25" t="s">
        <v>301</v>
      </c>
    </row>
    <row r="26" spans="1:17" x14ac:dyDescent="0.2">
      <c r="A26"/>
      <c r="B26" s="18" t="s">
        <v>202</v>
      </c>
      <c r="C26" s="18" t="s">
        <v>204</v>
      </c>
      <c r="D26" s="18" t="s">
        <v>205</v>
      </c>
      <c r="E26" s="18" t="s">
        <v>11</v>
      </c>
      <c r="F26" s="41">
        <f>IFERROR(INDEX('Asset life inputs'!$C$8:$C$15, MATCH($D26,'Asset life inputs'!$B$8:$B$15,0)), 1)</f>
        <v>1</v>
      </c>
      <c r="G26" s="22">
        <f>SUMIFS('Capex inputs'!AB:AB,'Capex inputs'!$F:$F, $B26,'Capex inputs'!$H:$H, $C26,'Capex inputs'!$J:$J, $D26,'Capex inputs'!$M:$M, $E26)</f>
        <v>63527.314969978805</v>
      </c>
      <c r="H26" s="22">
        <f>SUMIFS('Capex inputs'!AC:AC,'Capex inputs'!$F:$F, $B26,'Capex inputs'!$H:$H, $C26,'Capex inputs'!$J:$J, $D26,'Capex inputs'!$M:$M, $E26)</f>
        <v>309708.2324751952</v>
      </c>
      <c r="I26" s="22">
        <f>SUMIFS('Capex inputs'!AD:AD,'Capex inputs'!$F:$F, $B26,'Capex inputs'!$H:$H, $C26,'Capex inputs'!$J:$J, $D26,'Capex inputs'!$M:$M, $E26)</f>
        <v>1253150.8538673883</v>
      </c>
      <c r="J26" s="22">
        <f>SUMIFS('Capex inputs'!AE:AE,'Capex inputs'!$F:$F, $B26,'Capex inputs'!$H:$H, $C26,'Capex inputs'!$J:$J, $D26,'Capex inputs'!$M:$M, $E26)</f>
        <v>892063.49782567588</v>
      </c>
      <c r="K26" s="22">
        <f>SUMIFS('Capex inputs'!AF:AF,'Capex inputs'!$F:$F, $B26,'Capex inputs'!$H:$H, $C26,'Capex inputs'!$J:$J, $D26,'Capex inputs'!$M:$M, $E26)</f>
        <v>525839.72833773901</v>
      </c>
      <c r="L26" s="22">
        <f>SUMIFS('Capex inputs'!AG:AG,'Capex inputs'!$F:$F, $B26,'Capex inputs'!$H:$H, $C26,'Capex inputs'!$J:$J, $D26,'Capex inputs'!$M:$M, $E26)</f>
        <v>526242.43991436448</v>
      </c>
      <c r="M26" s="22">
        <f>SUMIFS('Capex inputs'!AH:AH,'Capex inputs'!$F:$F, $B26,'Capex inputs'!$H:$H, $C26,'Capex inputs'!$J:$J, $D26,'Capex inputs'!$M:$M, $E26)</f>
        <v>526647.34635282052</v>
      </c>
      <c r="N26" s="22">
        <f>AVERAGE(K26:M26)</f>
        <v>526243.17153497471</v>
      </c>
      <c r="O26" s="22">
        <f>AVERAGE(K26:M26)</f>
        <v>526243.17153497471</v>
      </c>
      <c r="P26" s="22">
        <f>AVERAGE(K26:M26)</f>
        <v>526243.17153497471</v>
      </c>
      <c r="Q26" t="s">
        <v>303</v>
      </c>
    </row>
    <row r="27" spans="1:17" x14ac:dyDescent="0.2">
      <c r="A27"/>
      <c r="B27" s="18" t="s">
        <v>202</v>
      </c>
      <c r="C27" s="18" t="s">
        <v>239</v>
      </c>
      <c r="D27" s="18" t="s">
        <v>240</v>
      </c>
      <c r="E27" s="18" t="s">
        <v>11</v>
      </c>
      <c r="F27" s="41">
        <f>IFERROR(INDEX('Asset life inputs'!$C$8:$C$15, MATCH($D27,'Asset life inputs'!$B$8:$B$15,0)), 1)</f>
        <v>1</v>
      </c>
      <c r="G27" s="22">
        <f>SUMIFS('Capex inputs'!AB:AB,'Capex inputs'!$F:$F, $B27,'Capex inputs'!$H:$H, $C27,'Capex inputs'!$J:$J, $D27,'Capex inputs'!$M:$M, $E27)</f>
        <v>0</v>
      </c>
      <c r="H27" s="22">
        <f>SUMIFS('Capex inputs'!AC:AC,'Capex inputs'!$F:$F, $B27,'Capex inputs'!$H:$H, $C27,'Capex inputs'!$J:$J, $D27,'Capex inputs'!$M:$M, $E27)</f>
        <v>0</v>
      </c>
      <c r="I27" s="22">
        <f>SUMIFS('Capex inputs'!AD:AD,'Capex inputs'!$F:$F, $B27,'Capex inputs'!$H:$H, $C27,'Capex inputs'!$J:$J, $D27,'Capex inputs'!$M:$M, $E27)</f>
        <v>1003005.3367729109</v>
      </c>
      <c r="J27" s="22">
        <f>SUMIFS('Capex inputs'!AE:AE,'Capex inputs'!$F:$F, $B27,'Capex inputs'!$H:$H, $C27,'Capex inputs'!$J:$J, $D27,'Capex inputs'!$M:$M, $E27)</f>
        <v>0</v>
      </c>
      <c r="K27" s="22">
        <f>SUMIFS('Capex inputs'!AF:AF,'Capex inputs'!$F:$F, $B27,'Capex inputs'!$H:$H, $C27,'Capex inputs'!$J:$J, $D27,'Capex inputs'!$M:$M, $E27)</f>
        <v>0</v>
      </c>
      <c r="L27" s="22">
        <f>SUMIFS('Capex inputs'!AG:AG,'Capex inputs'!$F:$F, $B27,'Capex inputs'!$H:$H, $C27,'Capex inputs'!$J:$J, $D27,'Capex inputs'!$M:$M, $E27)</f>
        <v>2021277.8724630438</v>
      </c>
      <c r="M27" s="22">
        <f>SUMIFS('Capex inputs'!AH:AH,'Capex inputs'!$F:$F, $B27,'Capex inputs'!$H:$H, $C27,'Capex inputs'!$J:$J, $D27,'Capex inputs'!$M:$M, $E27)</f>
        <v>2041727.7329257829</v>
      </c>
      <c r="N27" s="22">
        <f t="shared" ref="N27:P28" si="4">H27</f>
        <v>0</v>
      </c>
      <c r="O27" s="22">
        <f t="shared" si="4"/>
        <v>1003005.3367729109</v>
      </c>
      <c r="P27" s="22">
        <f t="shared" si="4"/>
        <v>0</v>
      </c>
      <c r="Q27" t="s">
        <v>302</v>
      </c>
    </row>
    <row r="28" spans="1:17" x14ac:dyDescent="0.2">
      <c r="B28" s="18" t="s">
        <v>202</v>
      </c>
      <c r="C28" s="18" t="s">
        <v>239</v>
      </c>
      <c r="D28" s="18" t="s">
        <v>24</v>
      </c>
      <c r="E28" s="18" t="s">
        <v>11</v>
      </c>
      <c r="F28" s="41">
        <f>IFERROR(INDEX('Asset life inputs'!$C$8:$C$15, MATCH($D28,'Asset life inputs'!$B$8:$B$15,0)), 1)</f>
        <v>1</v>
      </c>
      <c r="G28" s="22">
        <f>SUMIFS('Capex inputs'!AB:AB,'Capex inputs'!$F:$F, $B28,'Capex inputs'!$H:$H, $C28,'Capex inputs'!$J:$J, $D28,'Capex inputs'!$M:$M, $E28)</f>
        <v>2065044.576100358</v>
      </c>
      <c r="H28" s="22">
        <f>SUMIFS('Capex inputs'!AC:AC,'Capex inputs'!$F:$F, $B28,'Capex inputs'!$H:$H, $C28,'Capex inputs'!$J:$J, $D28,'Capex inputs'!$M:$M, $E28)</f>
        <v>158922.67342842539</v>
      </c>
      <c r="I28" s="22">
        <f>SUMIFS('Capex inputs'!AD:AD,'Capex inputs'!$F:$F, $B28,'Capex inputs'!$H:$H, $C28,'Capex inputs'!$J:$J, $D28,'Capex inputs'!$M:$M, $E28)</f>
        <v>0</v>
      </c>
      <c r="J28" s="22">
        <f>SUMIFS('Capex inputs'!AE:AE,'Capex inputs'!$F:$F, $B28,'Capex inputs'!$H:$H, $C28,'Capex inputs'!$J:$J, $D28,'Capex inputs'!$M:$M, $E28)</f>
        <v>0</v>
      </c>
      <c r="K28" s="22">
        <f>SUMIFS('Capex inputs'!AF:AF,'Capex inputs'!$F:$F, $B28,'Capex inputs'!$H:$H, $C28,'Capex inputs'!$J:$J, $D28,'Capex inputs'!$M:$M, $E28)</f>
        <v>0</v>
      </c>
      <c r="L28" s="22">
        <f>SUMIFS('Capex inputs'!AG:AG,'Capex inputs'!$F:$F, $B28,'Capex inputs'!$H:$H, $C28,'Capex inputs'!$J:$J, $D28,'Capex inputs'!$M:$M, $E28)</f>
        <v>0</v>
      </c>
      <c r="M28" s="22">
        <f>SUMIFS('Capex inputs'!AH:AH,'Capex inputs'!$F:$F, $B28,'Capex inputs'!$H:$H, $C28,'Capex inputs'!$J:$J, $D28,'Capex inputs'!$M:$M, $E28)</f>
        <v>0</v>
      </c>
      <c r="N28" s="22">
        <f t="shared" si="4"/>
        <v>158922.67342842539</v>
      </c>
      <c r="O28" s="22">
        <f t="shared" si="4"/>
        <v>0</v>
      </c>
      <c r="P28" s="22">
        <f t="shared" si="4"/>
        <v>0</v>
      </c>
      <c r="Q28" t="s">
        <v>302</v>
      </c>
    </row>
    <row r="29" spans="1:17" x14ac:dyDescent="0.2">
      <c r="B29" s="18" t="s">
        <v>202</v>
      </c>
      <c r="C29" s="18" t="s">
        <v>206</v>
      </c>
      <c r="D29" s="18" t="s">
        <v>23</v>
      </c>
      <c r="E29" s="18" t="s">
        <v>11</v>
      </c>
      <c r="F29" s="41">
        <f>IFERROR(INDEX('Asset life inputs'!$C$8:$C$15, MATCH($D29,'Asset life inputs'!$B$8:$B$15,0)), 1)</f>
        <v>1</v>
      </c>
      <c r="G29" s="22">
        <f>SUMIFS('Capex inputs'!AB:AB,'Capex inputs'!$F:$F, $B29,'Capex inputs'!$H:$H, $C29,'Capex inputs'!$J:$J, $D29,'Capex inputs'!$M:$M, $E29)</f>
        <v>1586602.2812340548</v>
      </c>
      <c r="H29" s="22">
        <f>SUMIFS('Capex inputs'!AC:AC,'Capex inputs'!$F:$F, $B29,'Capex inputs'!$H:$H, $C29,'Capex inputs'!$J:$J, $D29,'Capex inputs'!$M:$M, $E29)</f>
        <v>2293036.5285883481</v>
      </c>
      <c r="I29" s="22">
        <f>SUMIFS('Capex inputs'!AD:AD,'Capex inputs'!$F:$F, $B29,'Capex inputs'!$H:$H, $C29,'Capex inputs'!$J:$J, $D29,'Capex inputs'!$M:$M, $E29)</f>
        <v>2292300.5439504134</v>
      </c>
      <c r="J29" s="22">
        <f>SUMIFS('Capex inputs'!AE:AE,'Capex inputs'!$F:$F, $B29,'Capex inputs'!$H:$H, $C29,'Capex inputs'!$J:$J, $D29,'Capex inputs'!$M:$M, $E29)</f>
        <v>2244684.6305667451</v>
      </c>
      <c r="K29" s="22">
        <f>SUMIFS('Capex inputs'!AF:AF,'Capex inputs'!$F:$F, $B29,'Capex inputs'!$H:$H, $C29,'Capex inputs'!$J:$J, $D29,'Capex inputs'!$M:$M, $E29)</f>
        <v>2256059.0521603609</v>
      </c>
      <c r="L29" s="22">
        <f>SUMIFS('Capex inputs'!AG:AG,'Capex inputs'!$F:$F, $B29,'Capex inputs'!$H:$H, $C29,'Capex inputs'!$J:$J, $D29,'Capex inputs'!$M:$M, $E29)</f>
        <v>2300279.8058086094</v>
      </c>
      <c r="M29" s="22">
        <f>SUMIFS('Capex inputs'!AH:AH,'Capex inputs'!$F:$F, $B29,'Capex inputs'!$H:$H, $C29,'Capex inputs'!$J:$J, $D29,'Capex inputs'!$M:$M, $E29)</f>
        <v>2312769.3681410546</v>
      </c>
      <c r="N29" s="22">
        <f>AVERAGE(I29:M29)</f>
        <v>2281218.6801254367</v>
      </c>
      <c r="O29" s="22">
        <f>AVERAGE(I29:M29)</f>
        <v>2281218.6801254367</v>
      </c>
      <c r="P29" s="22">
        <f>AVERAGE(I29:M29)</f>
        <v>2281218.6801254367</v>
      </c>
      <c r="Q29" t="s">
        <v>301</v>
      </c>
    </row>
    <row r="30" spans="1:17" x14ac:dyDescent="0.2">
      <c r="A30"/>
      <c r="B30" s="18" t="s">
        <v>202</v>
      </c>
      <c r="C30" s="18" t="s">
        <v>203</v>
      </c>
      <c r="D30" s="18" t="s">
        <v>23</v>
      </c>
      <c r="E30" s="18" t="s">
        <v>11</v>
      </c>
      <c r="F30" s="41">
        <f>IFERROR(INDEX('Asset life inputs'!$C$8:$C$15, MATCH($D30,'Asset life inputs'!$B$8:$B$15,0)), 1)</f>
        <v>1</v>
      </c>
      <c r="G30" s="22">
        <f>SUMIFS('Capex inputs'!AB:AB,'Capex inputs'!$F:$F, $B30,'Capex inputs'!$H:$H, $C30,'Capex inputs'!$J:$J, $D30,'Capex inputs'!$M:$M, $E30)</f>
        <v>126062.9908259559</v>
      </c>
      <c r="H30" s="22">
        <f>SUMIFS('Capex inputs'!AC:AC,'Capex inputs'!$F:$F, $B30,'Capex inputs'!$H:$H, $C30,'Capex inputs'!$J:$J, $D30,'Capex inputs'!$M:$M, $E30)</f>
        <v>211375.56932587805</v>
      </c>
      <c r="I30" s="22">
        <f>SUMIFS('Capex inputs'!AD:AD,'Capex inputs'!$F:$F, $B30,'Capex inputs'!$H:$H, $C30,'Capex inputs'!$J:$J, $D30,'Capex inputs'!$M:$M, $E30)</f>
        <v>218828.79067921281</v>
      </c>
      <c r="J30" s="22">
        <f>SUMIFS('Capex inputs'!AE:AE,'Capex inputs'!$F:$F, $B30,'Capex inputs'!$H:$H, $C30,'Capex inputs'!$J:$J, $D30,'Capex inputs'!$M:$M, $E30)</f>
        <v>223651.94415169494</v>
      </c>
      <c r="K30" s="22">
        <f>SUMIFS('Capex inputs'!AF:AF,'Capex inputs'!$F:$F, $B30,'Capex inputs'!$H:$H, $C30,'Capex inputs'!$J:$J, $D30,'Capex inputs'!$M:$M, $E30)</f>
        <v>228518.14594269686</v>
      </c>
      <c r="L30" s="22">
        <f>SUMIFS('Capex inputs'!AG:AG,'Capex inputs'!$F:$F, $B30,'Capex inputs'!$H:$H, $C30,'Capex inputs'!$J:$J, $D30,'Capex inputs'!$M:$M, $E30)</f>
        <v>233508.62604376813</v>
      </c>
      <c r="M30" s="22">
        <f>SUMIFS('Capex inputs'!AH:AH,'Capex inputs'!$F:$F, $B30,'Capex inputs'!$H:$H, $C30,'Capex inputs'!$J:$J, $D30,'Capex inputs'!$M:$M, $E30)</f>
        <v>238551.12004124795</v>
      </c>
      <c r="N30" s="22">
        <f>AVERAGE(I30:M30)</f>
        <v>228611.72537172414</v>
      </c>
      <c r="O30" s="22">
        <f>AVERAGE(I30:M30)</f>
        <v>228611.72537172414</v>
      </c>
      <c r="P30" s="22">
        <f>AVERAGE(I30:M30)</f>
        <v>228611.72537172414</v>
      </c>
      <c r="Q30" t="s">
        <v>301</v>
      </c>
    </row>
    <row r="31" spans="1:17" x14ac:dyDescent="0.2">
      <c r="A31"/>
      <c r="B31" s="18" t="s">
        <v>190</v>
      </c>
      <c r="C31" s="18" t="s">
        <v>190</v>
      </c>
      <c r="D31" s="18" t="s">
        <v>17</v>
      </c>
      <c r="E31" s="18" t="s">
        <v>11</v>
      </c>
      <c r="F31" s="41">
        <f>IFERROR(INDEX('Asset life inputs'!$C$8:$C$15, MATCH($D31,'Asset life inputs'!$B$8:$B$15,0)), 1)</f>
        <v>1</v>
      </c>
      <c r="G31" s="22">
        <f>SUMIFS('Capex inputs'!AB:AB,'Capex inputs'!$F:$F, $B31,'Capex inputs'!$H:$H, $C31,'Capex inputs'!$J:$J, $D31,'Capex inputs'!$M:$M, $E31)</f>
        <v>1709368.7687576148</v>
      </c>
      <c r="H31" s="22">
        <f>SUMIFS('Capex inputs'!AC:AC,'Capex inputs'!$F:$F, $B31,'Capex inputs'!$H:$H, $C31,'Capex inputs'!$J:$J, $D31,'Capex inputs'!$M:$M, $E31)</f>
        <v>2204101.7437698594</v>
      </c>
      <c r="I31" s="22">
        <f>SUMIFS('Capex inputs'!AD:AD,'Capex inputs'!$F:$F, $B31,'Capex inputs'!$H:$H, $C31,'Capex inputs'!$J:$J, $D31,'Capex inputs'!$M:$M, $E31)</f>
        <v>0</v>
      </c>
      <c r="J31" s="22">
        <f>SUMIFS('Capex inputs'!AE:AE,'Capex inputs'!$F:$F, $B31,'Capex inputs'!$H:$H, $C31,'Capex inputs'!$J:$J, $D31,'Capex inputs'!$M:$M, $E31)</f>
        <v>0</v>
      </c>
      <c r="K31" s="22">
        <f>SUMIFS('Capex inputs'!AF:AF,'Capex inputs'!$F:$F, $B31,'Capex inputs'!$H:$H, $C31,'Capex inputs'!$J:$J, $D31,'Capex inputs'!$M:$M, $E31)</f>
        <v>0</v>
      </c>
      <c r="L31" s="22">
        <f>SUMIFS('Capex inputs'!AG:AG,'Capex inputs'!$F:$F, $B31,'Capex inputs'!$H:$H, $C31,'Capex inputs'!$J:$J, $D31,'Capex inputs'!$M:$M, $E31)</f>
        <v>0</v>
      </c>
      <c r="M31" s="22">
        <f>SUMIFS('Capex inputs'!AH:AH,'Capex inputs'!$F:$F, $B31,'Capex inputs'!$H:$H, $C31,'Capex inputs'!$J:$J, $D31,'Capex inputs'!$M:$M, $E31)</f>
        <v>0</v>
      </c>
      <c r="N31" s="22">
        <v>0</v>
      </c>
      <c r="O31" s="22">
        <v>0</v>
      </c>
      <c r="P31" s="22">
        <v>0</v>
      </c>
      <c r="Q31" t="s">
        <v>304</v>
      </c>
    </row>
    <row r="32" spans="1:17" x14ac:dyDescent="0.2">
      <c r="A32"/>
      <c r="B32" s="18" t="s">
        <v>208</v>
      </c>
      <c r="C32" s="18" t="s">
        <v>220</v>
      </c>
      <c r="D32" s="18" t="s">
        <v>29</v>
      </c>
      <c r="E32" s="18" t="s">
        <v>11</v>
      </c>
      <c r="F32" s="41">
        <f>IFERROR(INDEX('Asset life inputs'!$C$8:$C$15, MATCH($D32,'Asset life inputs'!$B$8:$B$15,0)), 1)</f>
        <v>9.375</v>
      </c>
      <c r="G32" s="22">
        <f>SUMIFS('Capex inputs'!AB:AB,'Capex inputs'!$F:$F, $B32,'Capex inputs'!$H:$H, $C32,'Capex inputs'!$J:$J, $D32,'Capex inputs'!$M:$M, $E32)</f>
        <v>0</v>
      </c>
      <c r="H32" s="22">
        <f>SUMIFS('Capex inputs'!AC:AC,'Capex inputs'!$F:$F, $B32,'Capex inputs'!$H:$H, $C32,'Capex inputs'!$J:$J, $D32,'Capex inputs'!$M:$M, $E32)</f>
        <v>670833.35681786132</v>
      </c>
      <c r="I32" s="22">
        <f>SUMIFS('Capex inputs'!AD:AD,'Capex inputs'!$F:$F, $B32,'Capex inputs'!$H:$H, $C32,'Capex inputs'!$J:$J, $D32,'Capex inputs'!$M:$M, $E32)</f>
        <v>501480.81820943055</v>
      </c>
      <c r="J32" s="22">
        <f>SUMIFS('Capex inputs'!AE:AE,'Capex inputs'!$F:$F, $B32,'Capex inputs'!$H:$H, $C32,'Capex inputs'!$J:$J, $D32,'Capex inputs'!$M:$M, $E32)</f>
        <v>554917.29883830424</v>
      </c>
      <c r="K32" s="22">
        <f>SUMIFS('Capex inputs'!AF:AF,'Capex inputs'!$F:$F, $B32,'Capex inputs'!$H:$H, $C32,'Capex inputs'!$J:$J, $D32,'Capex inputs'!$M:$M, $E32)</f>
        <v>68337.037727309711</v>
      </c>
      <c r="L32" s="22">
        <f>SUMIFS('Capex inputs'!AG:AG,'Capex inputs'!$F:$F, $B32,'Capex inputs'!$H:$H, $C32,'Capex inputs'!$J:$J, $D32,'Capex inputs'!$M:$M, $E32)</f>
        <v>96596.714982964084</v>
      </c>
      <c r="M32" s="22">
        <f>SUMIFS('Capex inputs'!AH:AH,'Capex inputs'!$F:$F, $B32,'Capex inputs'!$H:$H, $C32,'Capex inputs'!$J:$J, $D32,'Capex inputs'!$M:$M, $E32)</f>
        <v>418551.51077192841</v>
      </c>
      <c r="N32" s="22">
        <f>H32</f>
        <v>670833.35681786132</v>
      </c>
      <c r="O32" s="22">
        <f t="shared" ref="O32:O40" si="5">I32</f>
        <v>501480.81820943055</v>
      </c>
      <c r="P32" s="22">
        <f t="shared" ref="P32:P40" si="6">J32</f>
        <v>554917.29883830424</v>
      </c>
      <c r="Q32" t="s">
        <v>302</v>
      </c>
    </row>
    <row r="33" spans="1:17" x14ac:dyDescent="0.2">
      <c r="A33"/>
      <c r="B33" s="18" t="s">
        <v>208</v>
      </c>
      <c r="C33" s="18" t="s">
        <v>217</v>
      </c>
      <c r="D33" s="18" t="s">
        <v>29</v>
      </c>
      <c r="E33" s="18" t="s">
        <v>11</v>
      </c>
      <c r="F33" s="41">
        <f>IFERROR(INDEX('Asset life inputs'!$C$8:$C$15, MATCH($D33,'Asset life inputs'!$B$8:$B$15,0)), 1)</f>
        <v>9.375</v>
      </c>
      <c r="G33" s="22">
        <f>SUMIFS('Capex inputs'!AB:AB,'Capex inputs'!$F:$F, $B33,'Capex inputs'!$H:$H, $C33,'Capex inputs'!$J:$J, $D33,'Capex inputs'!$M:$M, $E33)</f>
        <v>2494122.0003713788</v>
      </c>
      <c r="H33" s="22">
        <f>SUMIFS('Capex inputs'!AC:AC,'Capex inputs'!$F:$F, $B33,'Capex inputs'!$H:$H, $C33,'Capex inputs'!$J:$J, $D33,'Capex inputs'!$M:$M, $E33)</f>
        <v>2481122.7184451777</v>
      </c>
      <c r="I33" s="22">
        <f>SUMIFS('Capex inputs'!AD:AD,'Capex inputs'!$F:$F, $B33,'Capex inputs'!$H:$H, $C33,'Capex inputs'!$J:$J, $D33,'Capex inputs'!$M:$M, $E33)</f>
        <v>1556941.1555172633</v>
      </c>
      <c r="J33" s="22">
        <f>SUMIFS('Capex inputs'!AE:AE,'Capex inputs'!$F:$F, $B33,'Capex inputs'!$H:$H, $C33,'Capex inputs'!$J:$J, $D33,'Capex inputs'!$M:$M, $E33)</f>
        <v>156114.685774482</v>
      </c>
      <c r="K33" s="22">
        <f>SUMIFS('Capex inputs'!AF:AF,'Capex inputs'!$F:$F, $B33,'Capex inputs'!$H:$H, $C33,'Capex inputs'!$J:$J, $D33,'Capex inputs'!$M:$M, $E33)</f>
        <v>0</v>
      </c>
      <c r="L33" s="22">
        <f>SUMIFS('Capex inputs'!AG:AG,'Capex inputs'!$F:$F, $B33,'Capex inputs'!$H:$H, $C33,'Capex inputs'!$J:$J, $D33,'Capex inputs'!$M:$M, $E33)</f>
        <v>0</v>
      </c>
      <c r="M33" s="22">
        <f>SUMIFS('Capex inputs'!AH:AH,'Capex inputs'!$F:$F, $B33,'Capex inputs'!$H:$H, $C33,'Capex inputs'!$J:$J, $D33,'Capex inputs'!$M:$M, $E33)</f>
        <v>0</v>
      </c>
      <c r="N33" s="22">
        <f t="shared" ref="N33:N40" si="7">H33</f>
        <v>2481122.7184451777</v>
      </c>
      <c r="O33" s="22">
        <f t="shared" si="5"/>
        <v>1556941.1555172633</v>
      </c>
      <c r="P33" s="22">
        <f t="shared" si="6"/>
        <v>156114.685774482</v>
      </c>
      <c r="Q33" t="s">
        <v>302</v>
      </c>
    </row>
    <row r="34" spans="1:17" x14ac:dyDescent="0.2">
      <c r="A34"/>
      <c r="B34" s="18" t="s">
        <v>208</v>
      </c>
      <c r="C34" s="18" t="s">
        <v>218</v>
      </c>
      <c r="D34" s="18" t="s">
        <v>29</v>
      </c>
      <c r="E34" s="18" t="s">
        <v>11</v>
      </c>
      <c r="F34" s="41">
        <f>IFERROR(INDEX('Asset life inputs'!$C$8:$C$15, MATCH($D34,'Asset life inputs'!$B$8:$B$15,0)), 1)</f>
        <v>9.375</v>
      </c>
      <c r="G34" s="22">
        <f>SUMIFS('Capex inputs'!AB:AB,'Capex inputs'!$F:$F, $B34,'Capex inputs'!$H:$H, $C34,'Capex inputs'!$J:$J, $D34,'Capex inputs'!$M:$M, $E34)</f>
        <v>533089.09357807587</v>
      </c>
      <c r="H34" s="22">
        <f>SUMIFS('Capex inputs'!AC:AC,'Capex inputs'!$F:$F, $B34,'Capex inputs'!$H:$H, $C34,'Capex inputs'!$J:$J, $D34,'Capex inputs'!$M:$M, $E34)</f>
        <v>858571.84069530002</v>
      </c>
      <c r="I34" s="22">
        <f>SUMIFS('Capex inputs'!AD:AD,'Capex inputs'!$F:$F, $B34,'Capex inputs'!$H:$H, $C34,'Capex inputs'!$J:$J, $D34,'Capex inputs'!$M:$M, $E34)</f>
        <v>1893072.347035333</v>
      </c>
      <c r="J34" s="22">
        <f>SUMIFS('Capex inputs'!AE:AE,'Capex inputs'!$F:$F, $B34,'Capex inputs'!$H:$H, $C34,'Capex inputs'!$J:$J, $D34,'Capex inputs'!$M:$M, $E34)</f>
        <v>364267.60014045797</v>
      </c>
      <c r="K34" s="22">
        <f>SUMIFS('Capex inputs'!AF:AF,'Capex inputs'!$F:$F, $B34,'Capex inputs'!$H:$H, $C34,'Capex inputs'!$J:$J, $D34,'Capex inputs'!$M:$M, $E34)</f>
        <v>459229.71028921264</v>
      </c>
      <c r="L34" s="22">
        <f>SUMIFS('Capex inputs'!AG:AG,'Capex inputs'!$F:$F, $B34,'Capex inputs'!$H:$H, $C34,'Capex inputs'!$J:$J, $D34,'Capex inputs'!$M:$M, $E34)</f>
        <v>230267.89550952771</v>
      </c>
      <c r="M34" s="22">
        <f>SUMIFS('Capex inputs'!AH:AH,'Capex inputs'!$F:$F, $B34,'Capex inputs'!$H:$H, $C34,'Capex inputs'!$J:$J, $D34,'Capex inputs'!$M:$M, $E34)</f>
        <v>682279.81330673362</v>
      </c>
      <c r="N34" s="22">
        <f t="shared" si="7"/>
        <v>858571.84069530002</v>
      </c>
      <c r="O34" s="22">
        <f t="shared" si="5"/>
        <v>1893072.347035333</v>
      </c>
      <c r="P34" s="22">
        <f t="shared" si="6"/>
        <v>364267.60014045797</v>
      </c>
      <c r="Q34" t="s">
        <v>302</v>
      </c>
    </row>
    <row r="35" spans="1:17" x14ac:dyDescent="0.2">
      <c r="A35"/>
      <c r="B35" s="18" t="s">
        <v>208</v>
      </c>
      <c r="C35" s="18" t="s">
        <v>219</v>
      </c>
      <c r="D35" s="18" t="s">
        <v>29</v>
      </c>
      <c r="E35" s="18" t="s">
        <v>11</v>
      </c>
      <c r="F35" s="41">
        <f>IFERROR(INDEX('Asset life inputs'!$C$8:$C$15, MATCH($D35,'Asset life inputs'!$B$8:$B$15,0)), 1)</f>
        <v>9.375</v>
      </c>
      <c r="G35" s="22">
        <f>SUMIFS('Capex inputs'!AB:AB,'Capex inputs'!$F:$F, $B35,'Capex inputs'!$H:$H, $C35,'Capex inputs'!$J:$J, $D35,'Capex inputs'!$M:$M, $E35)</f>
        <v>0</v>
      </c>
      <c r="H35" s="22">
        <f>SUMIFS('Capex inputs'!AC:AC,'Capex inputs'!$F:$F, $B35,'Capex inputs'!$H:$H, $C35,'Capex inputs'!$J:$J, $D35,'Capex inputs'!$M:$M, $E35)</f>
        <v>2697822.9345188895</v>
      </c>
      <c r="I35" s="22">
        <f>SUMIFS('Capex inputs'!AD:AD,'Capex inputs'!$F:$F, $B35,'Capex inputs'!$H:$H, $C35,'Capex inputs'!$J:$J, $D35,'Capex inputs'!$M:$M, $E35)</f>
        <v>1244453.4238762714</v>
      </c>
      <c r="J35" s="22">
        <f>SUMIFS('Capex inputs'!AE:AE,'Capex inputs'!$F:$F, $B35,'Capex inputs'!$H:$H, $C35,'Capex inputs'!$J:$J, $D35,'Capex inputs'!$M:$M, $E35)</f>
        <v>0</v>
      </c>
      <c r="K35" s="22">
        <f>SUMIFS('Capex inputs'!AF:AF,'Capex inputs'!$F:$F, $B35,'Capex inputs'!$H:$H, $C35,'Capex inputs'!$J:$J, $D35,'Capex inputs'!$M:$M, $E35)</f>
        <v>1125248.9670887839</v>
      </c>
      <c r="L35" s="22">
        <f>SUMIFS('Capex inputs'!AG:AG,'Capex inputs'!$F:$F, $B35,'Capex inputs'!$H:$H, $C35,'Capex inputs'!$J:$J, $D35,'Capex inputs'!$M:$M, $E35)</f>
        <v>55491.729883830434</v>
      </c>
      <c r="M35" s="22">
        <f>SUMIFS('Capex inputs'!AH:AH,'Capex inputs'!$F:$F, $B35,'Capex inputs'!$H:$H, $C35,'Capex inputs'!$J:$J, $D35,'Capex inputs'!$M:$M, $E35)</f>
        <v>495315.07044456055</v>
      </c>
      <c r="N35" s="22">
        <f t="shared" si="7"/>
        <v>2697822.9345188895</v>
      </c>
      <c r="O35" s="22">
        <f t="shared" si="5"/>
        <v>1244453.4238762714</v>
      </c>
      <c r="P35" s="22">
        <f t="shared" si="6"/>
        <v>0</v>
      </c>
      <c r="Q35" t="s">
        <v>302</v>
      </c>
    </row>
    <row r="36" spans="1:17" x14ac:dyDescent="0.2">
      <c r="A36"/>
      <c r="B36" s="18" t="s">
        <v>208</v>
      </c>
      <c r="C36" s="18" t="s">
        <v>209</v>
      </c>
      <c r="D36" s="18" t="s">
        <v>210</v>
      </c>
      <c r="E36" s="18" t="s">
        <v>11</v>
      </c>
      <c r="F36" s="41">
        <f>IFERROR(INDEX('Asset life inputs'!$C$8:$C$15, MATCH($D36,'Asset life inputs'!$B$8:$B$15,0)), 1)</f>
        <v>5.2362604080180004</v>
      </c>
      <c r="G36" s="22">
        <f>SUMIFS('Capex inputs'!AB:AB,'Capex inputs'!$F:$F, $B36,'Capex inputs'!$H:$H, $C36,'Capex inputs'!$J:$J, $D36,'Capex inputs'!$M:$M, $E36)</f>
        <v>20165086.883177131</v>
      </c>
      <c r="H36" s="22">
        <f>SUMIFS('Capex inputs'!AC:AC,'Capex inputs'!$F:$F, $B36,'Capex inputs'!$H:$H, $C36,'Capex inputs'!$J:$J, $D36,'Capex inputs'!$M:$M, $E36)</f>
        <v>20173351.949896879</v>
      </c>
      <c r="I36" s="22">
        <f>SUMIFS('Capex inputs'!AD:AD,'Capex inputs'!$F:$F, $B36,'Capex inputs'!$H:$H, $C36,'Capex inputs'!$J:$J, $D36,'Capex inputs'!$M:$M, $E36)</f>
        <v>27738766.848595943</v>
      </c>
      <c r="J36" s="22">
        <f>SUMIFS('Capex inputs'!AE:AE,'Capex inputs'!$F:$F, $B36,'Capex inputs'!$H:$H, $C36,'Capex inputs'!$J:$J, $D36,'Capex inputs'!$M:$M, $E36)</f>
        <v>14977740.506580796</v>
      </c>
      <c r="K36" s="22">
        <f>SUMIFS('Capex inputs'!AF:AF,'Capex inputs'!$F:$F, $B36,'Capex inputs'!$H:$H, $C36,'Capex inputs'!$J:$J, $D36,'Capex inputs'!$M:$M, $E36)</f>
        <v>20260901.96170589</v>
      </c>
      <c r="L36" s="22">
        <f>SUMIFS('Capex inputs'!AG:AG,'Capex inputs'!$F:$F, $B36,'Capex inputs'!$H:$H, $C36,'Capex inputs'!$J:$J, $D36,'Capex inputs'!$M:$M, $E36)</f>
        <v>11551335.005984787</v>
      </c>
      <c r="M36" s="22">
        <f>SUMIFS('Capex inputs'!AH:AH,'Capex inputs'!$F:$F, $B36,'Capex inputs'!$H:$H, $C36,'Capex inputs'!$J:$J, $D36,'Capex inputs'!$M:$M, $E36)</f>
        <v>7407328.3347797273</v>
      </c>
      <c r="N36" s="22">
        <f t="shared" si="7"/>
        <v>20173351.949896879</v>
      </c>
      <c r="O36" s="22">
        <f t="shared" si="5"/>
        <v>27738766.848595943</v>
      </c>
      <c r="P36" s="22">
        <f t="shared" si="6"/>
        <v>14977740.506580796</v>
      </c>
      <c r="Q36" t="s">
        <v>302</v>
      </c>
    </row>
    <row r="37" spans="1:17" x14ac:dyDescent="0.2">
      <c r="A37"/>
      <c r="B37" s="18" t="s">
        <v>208</v>
      </c>
      <c r="C37" s="18" t="s">
        <v>209</v>
      </c>
      <c r="D37" s="18" t="s">
        <v>25</v>
      </c>
      <c r="E37" s="18" t="s">
        <v>11</v>
      </c>
      <c r="F37" s="41">
        <f>IFERROR(INDEX('Asset life inputs'!$C$8:$C$15, MATCH($D37,'Asset life inputs'!$B$8:$B$15,0)), 1)</f>
        <v>5.2362604080180004</v>
      </c>
      <c r="G37" s="22">
        <f>SUMIFS('Capex inputs'!AB:AB,'Capex inputs'!$F:$F, $B37,'Capex inputs'!$H:$H, $C37,'Capex inputs'!$J:$J, $D37,'Capex inputs'!$M:$M, $E37)</f>
        <v>2018306.7215829066</v>
      </c>
      <c r="H37" s="22">
        <f>SUMIFS('Capex inputs'!AC:AC,'Capex inputs'!$F:$F, $B37,'Capex inputs'!$H:$H, $C37,'Capex inputs'!$J:$J, $D37,'Capex inputs'!$M:$M, $E37)</f>
        <v>3399095.4247485283</v>
      </c>
      <c r="I37" s="22">
        <f>SUMIFS('Capex inputs'!AD:AD,'Capex inputs'!$F:$F, $B37,'Capex inputs'!$H:$H, $C37,'Capex inputs'!$J:$J, $D37,'Capex inputs'!$M:$M, $E37)</f>
        <v>2779456.4097011485</v>
      </c>
      <c r="J37" s="22">
        <f>SUMIFS('Capex inputs'!AE:AE,'Capex inputs'!$F:$F, $B37,'Capex inputs'!$H:$H, $C37,'Capex inputs'!$J:$J, $D37,'Capex inputs'!$M:$M, $E37)</f>
        <v>6916611.4789715633</v>
      </c>
      <c r="K37" s="22">
        <f>SUMIFS('Capex inputs'!AF:AF,'Capex inputs'!$F:$F, $B37,'Capex inputs'!$H:$H, $C37,'Capex inputs'!$J:$J, $D37,'Capex inputs'!$M:$M, $E37)</f>
        <v>1615192.7911116993</v>
      </c>
      <c r="L37" s="22">
        <f>SUMIFS('Capex inputs'!AG:AG,'Capex inputs'!$F:$F, $B37,'Capex inputs'!$H:$H, $C37,'Capex inputs'!$J:$J, $D37,'Capex inputs'!$M:$M, $E37)</f>
        <v>1110785.1845380417</v>
      </c>
      <c r="M37" s="22">
        <f>SUMIFS('Capex inputs'!AH:AH,'Capex inputs'!$F:$F, $B37,'Capex inputs'!$H:$H, $C37,'Capex inputs'!$J:$J, $D37,'Capex inputs'!$M:$M, $E37)</f>
        <v>1366325.9783793041</v>
      </c>
      <c r="N37" s="22">
        <f t="shared" si="7"/>
        <v>3399095.4247485283</v>
      </c>
      <c r="O37" s="22">
        <f t="shared" si="5"/>
        <v>2779456.4097011485</v>
      </c>
      <c r="P37" s="22">
        <f t="shared" si="6"/>
        <v>6916611.4789715633</v>
      </c>
      <c r="Q37" t="s">
        <v>302</v>
      </c>
    </row>
    <row r="38" spans="1:17" x14ac:dyDescent="0.2">
      <c r="A38"/>
      <c r="B38" s="18" t="s">
        <v>208</v>
      </c>
      <c r="C38" s="18" t="s">
        <v>214</v>
      </c>
      <c r="D38" s="18" t="s">
        <v>29</v>
      </c>
      <c r="E38" s="18" t="s">
        <v>11</v>
      </c>
      <c r="F38" s="41">
        <f>IFERROR(INDEX('Asset life inputs'!$C$8:$C$15, MATCH($D38,'Asset life inputs'!$B$8:$B$15,0)), 1)</f>
        <v>9.375</v>
      </c>
      <c r="G38" s="22">
        <f>SUMIFS('Capex inputs'!AB:AB,'Capex inputs'!$F:$F, $B38,'Capex inputs'!$H:$H, $C38,'Capex inputs'!$J:$J, $D38,'Capex inputs'!$M:$M, $E38)</f>
        <v>633464.81012197421</v>
      </c>
      <c r="H38" s="22">
        <f>SUMIFS('Capex inputs'!AC:AC,'Capex inputs'!$F:$F, $B38,'Capex inputs'!$H:$H, $C38,'Capex inputs'!$J:$J, $D38,'Capex inputs'!$M:$M, $E38)</f>
        <v>1163586.2732760515</v>
      </c>
      <c r="I38" s="22">
        <f>SUMIFS('Capex inputs'!AD:AD,'Capex inputs'!$F:$F, $B38,'Capex inputs'!$H:$H, $C38,'Capex inputs'!$J:$J, $D38,'Capex inputs'!$M:$M, $E38)</f>
        <v>1323520.1763466427</v>
      </c>
      <c r="J38" s="22">
        <f>SUMIFS('Capex inputs'!AE:AE,'Capex inputs'!$F:$F, $B38,'Capex inputs'!$H:$H, $C38,'Capex inputs'!$J:$J, $D38,'Capex inputs'!$M:$M, $E38)</f>
        <v>1293211.1314765897</v>
      </c>
      <c r="K38" s="22">
        <f>SUMIFS('Capex inputs'!AF:AF,'Capex inputs'!$F:$F, $B38,'Capex inputs'!$H:$H, $C38,'Capex inputs'!$J:$J, $D38,'Capex inputs'!$M:$M, $E38)</f>
        <v>1153067.4110713312</v>
      </c>
      <c r="L38" s="22">
        <f>SUMIFS('Capex inputs'!AG:AG,'Capex inputs'!$F:$F, $B38,'Capex inputs'!$H:$H, $C38,'Capex inputs'!$J:$J, $D38,'Capex inputs'!$M:$M, $E38)</f>
        <v>1775553.1823078454</v>
      </c>
      <c r="M38" s="22">
        <f>SUMIFS('Capex inputs'!AH:AH,'Capex inputs'!$F:$F, $B38,'Capex inputs'!$H:$H, $C38,'Capex inputs'!$J:$J, $D38,'Capex inputs'!$M:$M, $E38)</f>
        <v>1428345.582079764</v>
      </c>
      <c r="N38" s="22">
        <f t="shared" si="7"/>
        <v>1163586.2732760515</v>
      </c>
      <c r="O38" s="22">
        <f t="shared" si="5"/>
        <v>1323520.1763466427</v>
      </c>
      <c r="P38" s="22">
        <f t="shared" si="6"/>
        <v>1293211.1314765897</v>
      </c>
      <c r="Q38" t="s">
        <v>302</v>
      </c>
    </row>
    <row r="39" spans="1:17" x14ac:dyDescent="0.2">
      <c r="A39"/>
      <c r="B39" s="18" t="s">
        <v>208</v>
      </c>
      <c r="C39" s="18" t="s">
        <v>215</v>
      </c>
      <c r="D39" s="18" t="s">
        <v>216</v>
      </c>
      <c r="E39" s="18" t="s">
        <v>11</v>
      </c>
      <c r="F39" s="41">
        <f>IFERROR(INDEX('Asset life inputs'!$C$8:$C$15, MATCH($D39,'Asset life inputs'!$B$8:$B$15,0)), 1)</f>
        <v>40</v>
      </c>
      <c r="G39" s="22">
        <f>SUMIFS('Capex inputs'!AB:AB,'Capex inputs'!$F:$F, $B39,'Capex inputs'!$H:$H, $C39,'Capex inputs'!$J:$J, $D39,'Capex inputs'!$M:$M, $E39)</f>
        <v>51674.800494959833</v>
      </c>
      <c r="H39" s="22">
        <f>SUMIFS('Capex inputs'!AC:AC,'Capex inputs'!$F:$F, $B39,'Capex inputs'!$H:$H, $C39,'Capex inputs'!$J:$J, $D39,'Capex inputs'!$M:$M, $E39)</f>
        <v>35873.60799870958</v>
      </c>
      <c r="I39" s="22">
        <f>SUMIFS('Capex inputs'!AD:AD,'Capex inputs'!$F:$F, $B39,'Capex inputs'!$H:$H, $C39,'Capex inputs'!$J:$J, $D39,'Capex inputs'!$M:$M, $E39)</f>
        <v>233737.4399541934</v>
      </c>
      <c r="J39" s="22">
        <f>SUMIFS('Capex inputs'!AE:AE,'Capex inputs'!$F:$F, $B39,'Capex inputs'!$H:$H, $C39,'Capex inputs'!$J:$J, $D39,'Capex inputs'!$M:$M, $E39)</f>
        <v>259601.28695925092</v>
      </c>
      <c r="K39" s="22">
        <f>SUMIFS('Capex inputs'!AF:AF,'Capex inputs'!$F:$F, $B39,'Capex inputs'!$H:$H, $C39,'Capex inputs'!$J:$J, $D39,'Capex inputs'!$M:$M, $E39)</f>
        <v>189465.23531954258</v>
      </c>
      <c r="L39" s="22">
        <f>SUMIFS('Capex inputs'!AG:AG,'Capex inputs'!$F:$F, $B39,'Capex inputs'!$H:$H, $C39,'Capex inputs'!$J:$J, $D39,'Capex inputs'!$M:$M, $E39)</f>
        <v>361550.06023984449</v>
      </c>
      <c r="M39" s="22">
        <f>SUMIFS('Capex inputs'!AH:AH,'Capex inputs'!$F:$F, $B39,'Capex inputs'!$H:$H, $C39,'Capex inputs'!$J:$J, $D39,'Capex inputs'!$M:$M, $E39)</f>
        <v>233825.23950990336</v>
      </c>
      <c r="N39" s="22">
        <f t="shared" si="7"/>
        <v>35873.60799870958</v>
      </c>
      <c r="O39" s="22">
        <f t="shared" si="5"/>
        <v>233737.4399541934</v>
      </c>
      <c r="P39" s="22">
        <f t="shared" si="6"/>
        <v>259601.28695925092</v>
      </c>
      <c r="Q39" t="s">
        <v>302</v>
      </c>
    </row>
    <row r="40" spans="1:17" x14ac:dyDescent="0.2">
      <c r="A40"/>
      <c r="B40" s="18" t="s">
        <v>208</v>
      </c>
      <c r="C40" s="18" t="s">
        <v>215</v>
      </c>
      <c r="D40" s="18" t="s">
        <v>29</v>
      </c>
      <c r="E40" s="18" t="s">
        <v>11</v>
      </c>
      <c r="F40" s="41">
        <f>IFERROR(INDEX('Asset life inputs'!$C$8:$C$15, MATCH($D40,'Asset life inputs'!$B$8:$B$15,0)), 1)</f>
        <v>9.375</v>
      </c>
      <c r="G40" s="22">
        <f>SUMIFS('Capex inputs'!AB:AB,'Capex inputs'!$F:$F, $B40,'Capex inputs'!$H:$H, $C40,'Capex inputs'!$J:$J, $D40,'Capex inputs'!$M:$M, $E40)</f>
        <v>0</v>
      </c>
      <c r="H40" s="22">
        <f>SUMIFS('Capex inputs'!AC:AC,'Capex inputs'!$F:$F, $B40,'Capex inputs'!$H:$H, $C40,'Capex inputs'!$J:$J, $D40,'Capex inputs'!$M:$M, $E40)</f>
        <v>0</v>
      </c>
      <c r="I40" s="22">
        <f>SUMIFS('Capex inputs'!AD:AD,'Capex inputs'!$F:$F, $B40,'Capex inputs'!$H:$H, $C40,'Capex inputs'!$J:$J, $D40,'Capex inputs'!$M:$M, $E40)</f>
        <v>0</v>
      </c>
      <c r="J40" s="22">
        <f>SUMIFS('Capex inputs'!AE:AE,'Capex inputs'!$F:$F, $B40,'Capex inputs'!$H:$H, $C40,'Capex inputs'!$J:$J, $D40,'Capex inputs'!$M:$M, $E40)</f>
        <v>0</v>
      </c>
      <c r="K40" s="22">
        <f>SUMIFS('Capex inputs'!AF:AF,'Capex inputs'!$F:$F, $B40,'Capex inputs'!$H:$H, $C40,'Capex inputs'!$J:$J, $D40,'Capex inputs'!$M:$M, $E40)</f>
        <v>0</v>
      </c>
      <c r="L40" s="22">
        <f>SUMIFS('Capex inputs'!AG:AG,'Capex inputs'!$F:$F, $B40,'Capex inputs'!$H:$H, $C40,'Capex inputs'!$J:$J, $D40,'Capex inputs'!$M:$M, $E40)</f>
        <v>0</v>
      </c>
      <c r="M40" s="22">
        <f>SUMIFS('Capex inputs'!AH:AH,'Capex inputs'!$F:$F, $B40,'Capex inputs'!$H:$H, $C40,'Capex inputs'!$J:$J, $D40,'Capex inputs'!$M:$M, $E40)</f>
        <v>0</v>
      </c>
      <c r="N40" s="22">
        <f t="shared" si="7"/>
        <v>0</v>
      </c>
      <c r="O40" s="22">
        <f t="shared" si="5"/>
        <v>0</v>
      </c>
      <c r="P40" s="22">
        <f t="shared" si="6"/>
        <v>0</v>
      </c>
      <c r="Q40" t="s">
        <v>302</v>
      </c>
    </row>
    <row r="41" spans="1:17" x14ac:dyDescent="0.2">
      <c r="A41"/>
      <c r="B41" s="18" t="s">
        <v>191</v>
      </c>
      <c r="C41" s="18" t="s">
        <v>192</v>
      </c>
      <c r="D41" s="18" t="s">
        <v>27</v>
      </c>
      <c r="E41" s="18" t="s">
        <v>11</v>
      </c>
      <c r="F41" s="41">
        <f>IFERROR(INDEX('Asset life inputs'!$C$8:$C$15, MATCH($D41,'Asset life inputs'!$B$8:$B$15,0)), 1)</f>
        <v>1</v>
      </c>
      <c r="G41" s="22">
        <f>SUMIFS('Capex inputs'!AB:AB,'Capex inputs'!$F:$F, $B41,'Capex inputs'!$H:$H, $C41,'Capex inputs'!$J:$J, $D41,'Capex inputs'!$M:$M, $E41)</f>
        <v>0</v>
      </c>
      <c r="H41" s="22">
        <f>SUMIFS('Capex inputs'!AC:AC,'Capex inputs'!$F:$F, $B41,'Capex inputs'!$H:$H, $C41,'Capex inputs'!$J:$J, $D41,'Capex inputs'!$M:$M, $E41)</f>
        <v>0</v>
      </c>
      <c r="I41" s="22">
        <f>SUMIFS('Capex inputs'!AD:AD,'Capex inputs'!$F:$F, $B41,'Capex inputs'!$H:$H, $C41,'Capex inputs'!$J:$J, $D41,'Capex inputs'!$M:$M, $E41)</f>
        <v>1799969.4436624432</v>
      </c>
      <c r="J41" s="22">
        <f>SUMIFS('Capex inputs'!AE:AE,'Capex inputs'!$F:$F, $B41,'Capex inputs'!$H:$H, $C41,'Capex inputs'!$J:$J, $D41,'Capex inputs'!$M:$M, $E41)</f>
        <v>1779053.2776145542</v>
      </c>
      <c r="K41" s="22">
        <f>SUMIFS('Capex inputs'!AF:AF,'Capex inputs'!$F:$F, $B41,'Capex inputs'!$H:$H, $C41,'Capex inputs'!$J:$J, $D41,'Capex inputs'!$M:$M, $E41)</f>
        <v>1800728.6080014044</v>
      </c>
      <c r="L41" s="22">
        <f>SUMIFS('Capex inputs'!AG:AG,'Capex inputs'!$F:$F, $B41,'Capex inputs'!$H:$H, $C41,'Capex inputs'!$J:$J, $D41,'Capex inputs'!$M:$M, $E41)</f>
        <v>1822921.0113350851</v>
      </c>
      <c r="M41" s="22">
        <f>SUMIFS('Capex inputs'!AH:AH,'Capex inputs'!$F:$F, $B41,'Capex inputs'!$H:$H, $C41,'Capex inputs'!$J:$J, $D41,'Capex inputs'!$M:$M, $E41)</f>
        <v>1819179.6970099229</v>
      </c>
      <c r="N41" s="22">
        <f>AVERAGE(I41:M41)</f>
        <v>1804370.4075246819</v>
      </c>
      <c r="O41" s="22">
        <f>AVERAGE(I41:M41)</f>
        <v>1804370.4075246819</v>
      </c>
      <c r="P41" s="22">
        <f>AVERAGE(I41:M41)</f>
        <v>1804370.4075246819</v>
      </c>
      <c r="Q41" t="s">
        <v>301</v>
      </c>
    </row>
    <row r="42" spans="1:17" x14ac:dyDescent="0.2">
      <c r="B42" s="18" t="s">
        <v>212</v>
      </c>
      <c r="C42" s="18" t="s">
        <v>213</v>
      </c>
      <c r="D42" s="18" t="s">
        <v>27</v>
      </c>
      <c r="E42" s="18" t="s">
        <v>187</v>
      </c>
      <c r="F42" s="41">
        <f>IFERROR(INDEX('Asset life inputs'!$C$8:$C$15, MATCH($D42,'Asset life inputs'!$B$8:$B$15,0)), 1)</f>
        <v>1</v>
      </c>
      <c r="G42" s="22">
        <f>SUMIFS('Capex inputs'!AB:AB,'Capex inputs'!$F:$F, $B42,'Capex inputs'!$H:$H, $C42,'Capex inputs'!$J:$J, $D42,'Capex inputs'!$M:$M, $E42)</f>
        <v>954819.1422569612</v>
      </c>
      <c r="H42" s="22">
        <f>SUMIFS('Capex inputs'!AC:AC,'Capex inputs'!$F:$F, $B42,'Capex inputs'!$H:$H, $C42,'Capex inputs'!$J:$J, $D42,'Capex inputs'!$M:$M, $E42)</f>
        <v>1469124.2039500936</v>
      </c>
      <c r="I42" s="22">
        <f>SUMIFS('Capex inputs'!AD:AD,'Capex inputs'!$F:$F, $B42,'Capex inputs'!$H:$H, $C42,'Capex inputs'!$J:$J, $D42,'Capex inputs'!$M:$M, $E42)</f>
        <v>2426517.3276686962</v>
      </c>
      <c r="J42" s="22">
        <f>SUMIFS('Capex inputs'!AE:AE,'Capex inputs'!$F:$F, $B42,'Capex inputs'!$H:$H, $C42,'Capex inputs'!$J:$J, $D42,'Capex inputs'!$M:$M, $E42)</f>
        <v>2445789.4272612818</v>
      </c>
      <c r="K42" s="22">
        <f>SUMIFS('Capex inputs'!AF:AF,'Capex inputs'!$F:$F, $B42,'Capex inputs'!$H:$H, $C42,'Capex inputs'!$J:$J, $D42,'Capex inputs'!$M:$M, $E42)</f>
        <v>2463655.0641251416</v>
      </c>
      <c r="L42" s="22">
        <f>SUMIFS('Capex inputs'!AG:AG,'Capex inputs'!$F:$F, $B42,'Capex inputs'!$H:$H, $C42,'Capex inputs'!$J:$J, $D42,'Capex inputs'!$M:$M, $E42)</f>
        <v>2482621.2453770572</v>
      </c>
      <c r="M42" s="22">
        <f>SUMIFS('Capex inputs'!AH:AH,'Capex inputs'!$F:$F, $B42,'Capex inputs'!$H:$H, $C42,'Capex inputs'!$J:$J, $D42,'Capex inputs'!$M:$M, $E42)</f>
        <v>1905617.2009524906</v>
      </c>
      <c r="N42" s="22">
        <f>AVERAGE(I42:M42)</f>
        <v>2344840.0530769336</v>
      </c>
      <c r="O42" s="22">
        <f>AVERAGE(I42:M42)</f>
        <v>2344840.0530769336</v>
      </c>
      <c r="P42" s="22">
        <f>AVERAGE(I42:M42)</f>
        <v>2344840.0530769336</v>
      </c>
      <c r="Q42" t="s">
        <v>301</v>
      </c>
    </row>
    <row r="43" spans="1:17" x14ac:dyDescent="0.2">
      <c r="B43" s="18" t="s">
        <v>212</v>
      </c>
      <c r="C43" s="18" t="s">
        <v>213</v>
      </c>
      <c r="D43" s="18" t="s">
        <v>28</v>
      </c>
      <c r="E43" s="18" t="s">
        <v>187</v>
      </c>
      <c r="F43" s="41">
        <f>IFERROR(INDEX('Asset life inputs'!$C$8:$C$15, MATCH($D43,'Asset life inputs'!$B$8:$B$15,0)), 1)</f>
        <v>1</v>
      </c>
      <c r="G43" s="22">
        <f>SUMIFS('Capex inputs'!AB:AB,'Capex inputs'!$F:$F, $B43,'Capex inputs'!$H:$H, $C43,'Capex inputs'!$J:$J, $D43,'Capex inputs'!$M:$M, $E43)</f>
        <v>326855.51385671541</v>
      </c>
      <c r="H43" s="22">
        <f>SUMIFS('Capex inputs'!AC:AC,'Capex inputs'!$F:$F, $B43,'Capex inputs'!$H:$H, $C43,'Capex inputs'!$J:$J, $D43,'Capex inputs'!$M:$M, $E43)</f>
        <v>977962.16815481288</v>
      </c>
      <c r="I43" s="22">
        <f>SUMIFS('Capex inputs'!AD:AD,'Capex inputs'!$F:$F, $B43,'Capex inputs'!$H:$H, $C43,'Capex inputs'!$J:$J, $D43,'Capex inputs'!$M:$M, $E43)</f>
        <v>932663.04701461713</v>
      </c>
      <c r="J43" s="22">
        <f>SUMIFS('Capex inputs'!AE:AE,'Capex inputs'!$F:$F, $B43,'Capex inputs'!$H:$H, $C43,'Capex inputs'!$J:$J, $D43,'Capex inputs'!$M:$M, $E43)</f>
        <v>979307.43507367664</v>
      </c>
      <c r="K43" s="22">
        <f>SUMIFS('Capex inputs'!AF:AF,'Capex inputs'!$F:$F, $B43,'Capex inputs'!$H:$H, $C43,'Capex inputs'!$J:$J, $D43,'Capex inputs'!$M:$M, $E43)</f>
        <v>1026534.596141379</v>
      </c>
      <c r="L43" s="22">
        <f>SUMIFS('Capex inputs'!AG:AG,'Capex inputs'!$F:$F, $B43,'Capex inputs'!$H:$H, $C43,'Capex inputs'!$J:$J, $D43,'Capex inputs'!$M:$M, $E43)</f>
        <v>1076770.1867163456</v>
      </c>
      <c r="M43" s="22">
        <f>SUMIFS('Capex inputs'!AH:AH,'Capex inputs'!$F:$F, $B43,'Capex inputs'!$H:$H, $C43,'Capex inputs'!$J:$J, $D43,'Capex inputs'!$M:$M, $E43)</f>
        <v>1137605.5868894481</v>
      </c>
      <c r="N43" s="22">
        <f>AVERAGE(I43:M43)</f>
        <v>1030576.1703670934</v>
      </c>
      <c r="O43" s="22">
        <f>AVERAGE(I43:M43)</f>
        <v>1030576.1703670934</v>
      </c>
      <c r="P43" s="22">
        <f>AVERAGE(I43:M43)</f>
        <v>1030576.1703670934</v>
      </c>
      <c r="Q43" t="s">
        <v>301</v>
      </c>
    </row>
    <row r="44" spans="1:17" x14ac:dyDescent="0.2">
      <c r="B44" s="18" t="s">
        <v>199</v>
      </c>
      <c r="C44" s="18" t="s">
        <v>233</v>
      </c>
      <c r="D44" s="18" t="s">
        <v>13</v>
      </c>
      <c r="E44" s="18" t="s">
        <v>195</v>
      </c>
      <c r="F44" s="41">
        <f>IFERROR(INDEX('Asset life inputs'!$C$8:$C$15, MATCH($D44,'Asset life inputs'!$B$8:$B$15,0)), 1)</f>
        <v>49.467991595960875</v>
      </c>
      <c r="G44" s="22">
        <f>SUMIFS('Capex inputs'!AB:AB,'Capex inputs'!$F:$F, $B44,'Capex inputs'!$H:$H, $C44,'Capex inputs'!$J:$J, $D44,'Capex inputs'!$M:$M, $E44)</f>
        <v>0</v>
      </c>
      <c r="H44" s="22">
        <f>SUMIFS('Capex inputs'!AC:AC,'Capex inputs'!$F:$F, $B44,'Capex inputs'!$H:$H, $C44,'Capex inputs'!$J:$J, $D44,'Capex inputs'!$M:$M, $E44)</f>
        <v>0</v>
      </c>
      <c r="I44" s="22">
        <f>SUMIFS('Capex inputs'!AD:AD,'Capex inputs'!$F:$F, $B44,'Capex inputs'!$H:$H, $C44,'Capex inputs'!$J:$J, $D44,'Capex inputs'!$M:$M, $E44)</f>
        <v>0</v>
      </c>
      <c r="J44" s="22">
        <f>SUMIFS('Capex inputs'!AE:AE,'Capex inputs'!$F:$F, $B44,'Capex inputs'!$H:$H, $C44,'Capex inputs'!$J:$J, $D44,'Capex inputs'!$M:$M, $E44)</f>
        <v>0</v>
      </c>
      <c r="K44" s="22">
        <f>SUMIFS('Capex inputs'!AF:AF,'Capex inputs'!$F:$F, $B44,'Capex inputs'!$H:$H, $C44,'Capex inputs'!$J:$J, $D44,'Capex inputs'!$M:$M, $E44)</f>
        <v>0</v>
      </c>
      <c r="L44" s="22">
        <f>SUMIFS('Capex inputs'!AG:AG,'Capex inputs'!$F:$F, $B44,'Capex inputs'!$H:$H, $C44,'Capex inputs'!$J:$J, $D44,'Capex inputs'!$M:$M, $E44)</f>
        <v>0</v>
      </c>
      <c r="M44" s="22">
        <f>SUMIFS('Capex inputs'!AH:AH,'Capex inputs'!$F:$F, $B44,'Capex inputs'!$H:$H, $C44,'Capex inputs'!$J:$J, $D44,'Capex inputs'!$M:$M, $E44)</f>
        <v>0</v>
      </c>
      <c r="N44" s="22">
        <f>H44</f>
        <v>0</v>
      </c>
      <c r="O44" s="22">
        <f>I44</f>
        <v>0</v>
      </c>
      <c r="P44" s="22">
        <f>J44</f>
        <v>0</v>
      </c>
      <c r="Q44" t="s">
        <v>302</v>
      </c>
    </row>
    <row r="45" spans="1:17" x14ac:dyDescent="0.2">
      <c r="B45" s="18" t="s">
        <v>199</v>
      </c>
      <c r="C45" s="18" t="s">
        <v>233</v>
      </c>
      <c r="D45" s="18" t="s">
        <v>13</v>
      </c>
      <c r="E45" s="18" t="s">
        <v>187</v>
      </c>
      <c r="F45" s="41">
        <f>IFERROR(INDEX('Asset life inputs'!$C$8:$C$15, MATCH($D45,'Asset life inputs'!$B$8:$B$15,0)), 1)</f>
        <v>49.467991595960875</v>
      </c>
      <c r="G45" s="22">
        <f>SUMIFS('Capex inputs'!AB:AB,'Capex inputs'!$F:$F, $B45,'Capex inputs'!$H:$H, $C45,'Capex inputs'!$J:$J, $D45,'Capex inputs'!$M:$M, $E45)</f>
        <v>698230.40406898526</v>
      </c>
      <c r="H45" s="22">
        <f>SUMIFS('Capex inputs'!AC:AC,'Capex inputs'!$F:$F, $B45,'Capex inputs'!$H:$H, $C45,'Capex inputs'!$J:$J, $D45,'Capex inputs'!$M:$M, $E45)</f>
        <v>804096.79230715369</v>
      </c>
      <c r="I45" s="22">
        <f>SUMIFS('Capex inputs'!AD:AD,'Capex inputs'!$F:$F, $B45,'Capex inputs'!$H:$H, $C45,'Capex inputs'!$J:$J, $D45,'Capex inputs'!$M:$M, $E45)</f>
        <v>600255.63756655413</v>
      </c>
      <c r="J45" s="22">
        <f>SUMIFS('Capex inputs'!AE:AE,'Capex inputs'!$F:$F, $B45,'Capex inputs'!$H:$H, $C45,'Capex inputs'!$J:$J, $D45,'Capex inputs'!$M:$M, $E45)</f>
        <v>407759.91398319142</v>
      </c>
      <c r="K45" s="22">
        <f>SUMIFS('Capex inputs'!AF:AF,'Capex inputs'!$F:$F, $B45,'Capex inputs'!$H:$H, $C45,'Capex inputs'!$J:$J, $D45,'Capex inputs'!$M:$M, $E45)</f>
        <v>222393.03374148451</v>
      </c>
      <c r="L45" s="22">
        <f>SUMIFS('Capex inputs'!AG:AG,'Capex inputs'!$F:$F, $B45,'Capex inputs'!$H:$H, $C45,'Capex inputs'!$J:$J, $D45,'Capex inputs'!$M:$M, $E45)</f>
        <v>225970.29830717065</v>
      </c>
      <c r="M45" s="22">
        <f>SUMIFS('Capex inputs'!AH:AH,'Capex inputs'!$F:$F, $B45,'Capex inputs'!$H:$H, $C45,'Capex inputs'!$J:$J, $D45,'Capex inputs'!$M:$M, $E45)</f>
        <v>432520.98634631658</v>
      </c>
      <c r="N45" s="22">
        <f>AVERAGE(I45:M45)</f>
        <v>377779.97398894344</v>
      </c>
      <c r="O45" s="22">
        <f>AVERAGE(I45:M45)</f>
        <v>377779.97398894344</v>
      </c>
      <c r="P45" s="22">
        <f>AVERAGE(I45:M45)</f>
        <v>377779.97398894344</v>
      </c>
      <c r="Q45" t="s">
        <v>301</v>
      </c>
    </row>
    <row r="46" spans="1:17" x14ac:dyDescent="0.2">
      <c r="B46" s="18" t="s">
        <v>199</v>
      </c>
      <c r="C46" s="18" t="s">
        <v>233</v>
      </c>
      <c r="D46" s="18" t="s">
        <v>21</v>
      </c>
      <c r="E46" s="18" t="s">
        <v>195</v>
      </c>
      <c r="F46" s="41">
        <f>IFERROR(INDEX('Asset life inputs'!$C$8:$C$15, MATCH($D46,'Asset life inputs'!$B$8:$B$15,0)), 1)</f>
        <v>53.362142864352577</v>
      </c>
      <c r="G46" s="22">
        <f>SUMIFS('Capex inputs'!AB:AB,'Capex inputs'!$F:$F, $B46,'Capex inputs'!$H:$H, $C46,'Capex inputs'!$J:$J, $D46,'Capex inputs'!$M:$M, $E46)</f>
        <v>0</v>
      </c>
      <c r="H46" s="22">
        <f>SUMIFS('Capex inputs'!AC:AC,'Capex inputs'!$F:$F, $B46,'Capex inputs'!$H:$H, $C46,'Capex inputs'!$J:$J, $D46,'Capex inputs'!$M:$M, $E46)</f>
        <v>404141.326152283</v>
      </c>
      <c r="I46" s="22">
        <f>SUMIFS('Capex inputs'!AD:AD,'Capex inputs'!$F:$F, $B46,'Capex inputs'!$H:$H, $C46,'Capex inputs'!$J:$J, $D46,'Capex inputs'!$M:$M, $E46)</f>
        <v>162573.85108522786</v>
      </c>
      <c r="J46" s="22">
        <f>SUMIFS('Capex inputs'!AE:AE,'Capex inputs'!$F:$F, $B46,'Capex inputs'!$H:$H, $C46,'Capex inputs'!$J:$J, $D46,'Capex inputs'!$M:$M, $E46)</f>
        <v>1686325.0333071407</v>
      </c>
      <c r="K46" s="22">
        <f>SUMIFS('Capex inputs'!AF:AF,'Capex inputs'!$F:$F, $B46,'Capex inputs'!$H:$H, $C46,'Capex inputs'!$J:$J, $D46,'Capex inputs'!$M:$M, $E46)</f>
        <v>498603.21913728886</v>
      </c>
      <c r="L46" s="22">
        <f>SUMIFS('Capex inputs'!AG:AG,'Capex inputs'!$F:$F, $B46,'Capex inputs'!$H:$H, $C46,'Capex inputs'!$J:$J, $D46,'Capex inputs'!$M:$M, $E46)</f>
        <v>0</v>
      </c>
      <c r="M46" s="22">
        <f>SUMIFS('Capex inputs'!AH:AH,'Capex inputs'!$F:$F, $B46,'Capex inputs'!$H:$H, $C46,'Capex inputs'!$J:$J, $D46,'Capex inputs'!$M:$M, $E46)</f>
        <v>0</v>
      </c>
      <c r="N46" s="22">
        <f>H46</f>
        <v>404141.326152283</v>
      </c>
      <c r="O46" s="22">
        <f>I46</f>
        <v>162573.85108522786</v>
      </c>
      <c r="P46" s="22">
        <f>J46</f>
        <v>1686325.0333071407</v>
      </c>
      <c r="Q46" t="s">
        <v>302</v>
      </c>
    </row>
    <row r="47" spans="1:17" x14ac:dyDescent="0.2">
      <c r="B47" s="18" t="s">
        <v>199</v>
      </c>
      <c r="C47" s="18" t="s">
        <v>233</v>
      </c>
      <c r="D47" s="18" t="s">
        <v>21</v>
      </c>
      <c r="E47" s="18" t="s">
        <v>187</v>
      </c>
      <c r="F47" s="41">
        <f>IFERROR(INDEX('Asset life inputs'!$C$8:$C$15, MATCH($D47,'Asset life inputs'!$B$8:$B$15,0)), 1)</f>
        <v>53.362142864352577</v>
      </c>
      <c r="G47" s="22">
        <f>SUMIFS('Capex inputs'!AB:AB,'Capex inputs'!$F:$F, $B47,'Capex inputs'!$H:$H, $C47,'Capex inputs'!$J:$J, $D47,'Capex inputs'!$M:$M, $E47)</f>
        <v>-114622.4962821574</v>
      </c>
      <c r="H47" s="22">
        <f>SUMIFS('Capex inputs'!AC:AC,'Capex inputs'!$F:$F, $B47,'Capex inputs'!$H:$H, $C47,'Capex inputs'!$J:$J, $D47,'Capex inputs'!$M:$M, $E47)</f>
        <v>135302.00664864288</v>
      </c>
      <c r="I47" s="22">
        <f>SUMIFS('Capex inputs'!AD:AD,'Capex inputs'!$F:$F, $B47,'Capex inputs'!$H:$H, $C47,'Capex inputs'!$J:$J, $D47,'Capex inputs'!$M:$M, $E47)</f>
        <v>823735.07190281362</v>
      </c>
      <c r="J47" s="22">
        <f>SUMIFS('Capex inputs'!AE:AE,'Capex inputs'!$F:$F, $B47,'Capex inputs'!$H:$H, $C47,'Capex inputs'!$J:$J, $D47,'Capex inputs'!$M:$M, $E47)</f>
        <v>889393.01056122489</v>
      </c>
      <c r="K47" s="22">
        <f>SUMIFS('Capex inputs'!AF:AF,'Capex inputs'!$F:$F, $B47,'Capex inputs'!$H:$H, $C47,'Capex inputs'!$J:$J, $D47,'Capex inputs'!$M:$M, $E47)</f>
        <v>837095.77221627079</v>
      </c>
      <c r="L47" s="22">
        <f>SUMIFS('Capex inputs'!AG:AG,'Capex inputs'!$F:$F, $B47,'Capex inputs'!$H:$H, $C47,'Capex inputs'!$J:$J, $D47,'Capex inputs'!$M:$M, $E47)</f>
        <v>770229.49458633654</v>
      </c>
      <c r="M47" s="22">
        <f>SUMIFS('Capex inputs'!AH:AH,'Capex inputs'!$F:$F, $B47,'Capex inputs'!$H:$H, $C47,'Capex inputs'!$J:$J, $D47,'Capex inputs'!$M:$M, $E47)</f>
        <v>781995.57356279343</v>
      </c>
      <c r="N47" s="22">
        <f>AVERAGE(I47:M47)</f>
        <v>820489.78456588776</v>
      </c>
      <c r="O47" s="22">
        <f>AVERAGE(I47:M47)</f>
        <v>820489.78456588776</v>
      </c>
      <c r="P47" s="22">
        <f>AVERAGE(I47:M47)</f>
        <v>820489.78456588776</v>
      </c>
      <c r="Q47" t="s">
        <v>301</v>
      </c>
    </row>
    <row r="48" spans="1:17" x14ac:dyDescent="0.2">
      <c r="B48" s="18" t="s">
        <v>199</v>
      </c>
      <c r="C48" s="18" t="s">
        <v>201</v>
      </c>
      <c r="D48" s="18" t="s">
        <v>13</v>
      </c>
      <c r="E48" s="18" t="s">
        <v>187</v>
      </c>
      <c r="F48" s="41">
        <f>IFERROR(INDEX('Asset life inputs'!$C$8:$C$15, MATCH($D48,'Asset life inputs'!$B$8:$B$15,0)), 1)</f>
        <v>49.467991595960875</v>
      </c>
      <c r="G48" s="22">
        <f>SUMIFS('Capex inputs'!AB:AB,'Capex inputs'!$F:$F, $B48,'Capex inputs'!$H:$H, $C48,'Capex inputs'!$J:$J, $D48,'Capex inputs'!$M:$M, $E48)</f>
        <v>1227362.0507177475</v>
      </c>
      <c r="H48" s="22">
        <f>SUMIFS('Capex inputs'!AC:AC,'Capex inputs'!$F:$F, $B48,'Capex inputs'!$H:$H, $C48,'Capex inputs'!$J:$J, $D48,'Capex inputs'!$M:$M, $E48)</f>
        <v>2041915.8992314439</v>
      </c>
      <c r="I48" s="22">
        <f>SUMIFS('Capex inputs'!AD:AD,'Capex inputs'!$F:$F, $B48,'Capex inputs'!$H:$H, $C48,'Capex inputs'!$J:$J, $D48,'Capex inputs'!$M:$M, $E48)</f>
        <v>1127950.1368600167</v>
      </c>
      <c r="J48" s="22">
        <f>SUMIFS('Capex inputs'!AE:AE,'Capex inputs'!$F:$F, $B48,'Capex inputs'!$H:$H, $C48,'Capex inputs'!$J:$J, $D48,'Capex inputs'!$M:$M, $E48)</f>
        <v>1096934.9311597056</v>
      </c>
      <c r="K48" s="22">
        <f>SUMIFS('Capex inputs'!AF:AF,'Capex inputs'!$F:$F, $B48,'Capex inputs'!$H:$H, $C48,'Capex inputs'!$J:$J, $D48,'Capex inputs'!$M:$M, $E48)</f>
        <v>1330257.6551439986</v>
      </c>
      <c r="L48" s="22">
        <f>SUMIFS('Capex inputs'!AG:AG,'Capex inputs'!$F:$F, $B48,'Capex inputs'!$H:$H, $C48,'Capex inputs'!$J:$J, $D48,'Capex inputs'!$M:$M, $E48)</f>
        <v>1476555.9415500187</v>
      </c>
      <c r="M48" s="22">
        <f>SUMIFS('Capex inputs'!AH:AH,'Capex inputs'!$F:$F, $B48,'Capex inputs'!$H:$H, $C48,'Capex inputs'!$J:$J, $D48,'Capex inputs'!$M:$M, $E48)</f>
        <v>1676049.5655100774</v>
      </c>
      <c r="N48" s="22">
        <f>AVERAGE(I48:M48)</f>
        <v>1341549.6460447635</v>
      </c>
      <c r="O48" s="22">
        <f>AVERAGE(I48:M48)</f>
        <v>1341549.6460447635</v>
      </c>
      <c r="P48" s="22">
        <f>AVERAGE(I48:M48)</f>
        <v>1341549.6460447635</v>
      </c>
      <c r="Q48" t="s">
        <v>301</v>
      </c>
    </row>
    <row r="49" spans="2:17" x14ac:dyDescent="0.2">
      <c r="B49" s="18" t="s">
        <v>199</v>
      </c>
      <c r="C49" s="18" t="s">
        <v>201</v>
      </c>
      <c r="D49" s="18" t="s">
        <v>13</v>
      </c>
      <c r="E49" s="18" t="s">
        <v>195</v>
      </c>
      <c r="F49" s="41">
        <f>IFERROR(INDEX('Asset life inputs'!$C$8:$C$15, MATCH($D49,'Asset life inputs'!$B$8:$B$15,0)), 1)</f>
        <v>49.467991595960875</v>
      </c>
      <c r="G49" s="22">
        <f>SUMIFS('Capex inputs'!AB:AB,'Capex inputs'!$F:$F, $B49,'Capex inputs'!$H:$H, $C49,'Capex inputs'!$J:$J, $D49,'Capex inputs'!$M:$M, $E49)</f>
        <v>0</v>
      </c>
      <c r="H49" s="22">
        <f>SUMIFS('Capex inputs'!AC:AC,'Capex inputs'!$F:$F, $B49,'Capex inputs'!$H:$H, $C49,'Capex inputs'!$J:$J, $D49,'Capex inputs'!$M:$M, $E49)</f>
        <v>1760432.4970460348</v>
      </c>
      <c r="I49" s="22">
        <f>SUMIFS('Capex inputs'!AD:AD,'Capex inputs'!$F:$F, $B49,'Capex inputs'!$H:$H, $C49,'Capex inputs'!$J:$J, $D49,'Capex inputs'!$M:$M, $E49)</f>
        <v>0</v>
      </c>
      <c r="J49" s="22">
        <f>SUMIFS('Capex inputs'!AE:AE,'Capex inputs'!$F:$F, $B49,'Capex inputs'!$H:$H, $C49,'Capex inputs'!$J:$J, $D49,'Capex inputs'!$M:$M, $E49)</f>
        <v>0</v>
      </c>
      <c r="K49" s="22">
        <f>SUMIFS('Capex inputs'!AF:AF,'Capex inputs'!$F:$F, $B49,'Capex inputs'!$H:$H, $C49,'Capex inputs'!$J:$J, $D49,'Capex inputs'!$M:$M, $E49)</f>
        <v>0</v>
      </c>
      <c r="L49" s="22">
        <f>SUMIFS('Capex inputs'!AG:AG,'Capex inputs'!$F:$F, $B49,'Capex inputs'!$H:$H, $C49,'Capex inputs'!$J:$J, $D49,'Capex inputs'!$M:$M, $E49)</f>
        <v>0</v>
      </c>
      <c r="M49" s="22">
        <f>SUMIFS('Capex inputs'!AH:AH,'Capex inputs'!$F:$F, $B49,'Capex inputs'!$H:$H, $C49,'Capex inputs'!$J:$J, $D49,'Capex inputs'!$M:$M, $E49)</f>
        <v>0</v>
      </c>
      <c r="N49" s="22">
        <f t="shared" ref="N49:P50" si="8">H49</f>
        <v>1760432.4970460348</v>
      </c>
      <c r="O49" s="22">
        <f t="shared" si="8"/>
        <v>0</v>
      </c>
      <c r="P49" s="22">
        <f t="shared" si="8"/>
        <v>0</v>
      </c>
      <c r="Q49" t="s">
        <v>302</v>
      </c>
    </row>
    <row r="50" spans="2:17" x14ac:dyDescent="0.2">
      <c r="B50" s="18" t="s">
        <v>199</v>
      </c>
      <c r="C50" s="18" t="s">
        <v>201</v>
      </c>
      <c r="D50" s="18" t="s">
        <v>21</v>
      </c>
      <c r="E50" s="18" t="s">
        <v>195</v>
      </c>
      <c r="F50" s="41">
        <f>IFERROR(INDEX('Asset life inputs'!$C$8:$C$15, MATCH($D50,'Asset life inputs'!$B$8:$B$15,0)), 1)</f>
        <v>53.362142864352577</v>
      </c>
      <c r="G50" s="22">
        <f>SUMIFS('Capex inputs'!AB:AB,'Capex inputs'!$F:$F, $B50,'Capex inputs'!$H:$H, $C50,'Capex inputs'!$J:$J, $D50,'Capex inputs'!$M:$M, $E50)</f>
        <v>1192545.2797070337</v>
      </c>
      <c r="H50" s="22">
        <f>SUMIFS('Capex inputs'!AC:AC,'Capex inputs'!$F:$F, $B50,'Capex inputs'!$H:$H, $C50,'Capex inputs'!$J:$J, $D50,'Capex inputs'!$M:$M, $E50)</f>
        <v>939804.67170710396</v>
      </c>
      <c r="I50" s="22">
        <f>SUMIFS('Capex inputs'!AD:AD,'Capex inputs'!$F:$F, $B50,'Capex inputs'!$H:$H, $C50,'Capex inputs'!$J:$J, $D50,'Capex inputs'!$M:$M, $E50)</f>
        <v>0</v>
      </c>
      <c r="J50" s="22">
        <f>SUMIFS('Capex inputs'!AE:AE,'Capex inputs'!$F:$F, $B50,'Capex inputs'!$H:$H, $C50,'Capex inputs'!$J:$J, $D50,'Capex inputs'!$M:$M, $E50)</f>
        <v>0</v>
      </c>
      <c r="K50" s="22">
        <f>SUMIFS('Capex inputs'!AF:AF,'Capex inputs'!$F:$F, $B50,'Capex inputs'!$H:$H, $C50,'Capex inputs'!$J:$J, $D50,'Capex inputs'!$M:$M, $E50)</f>
        <v>0</v>
      </c>
      <c r="L50" s="22">
        <f>SUMIFS('Capex inputs'!AG:AG,'Capex inputs'!$F:$F, $B50,'Capex inputs'!$H:$H, $C50,'Capex inputs'!$J:$J, $D50,'Capex inputs'!$M:$M, $E50)</f>
        <v>0</v>
      </c>
      <c r="M50" s="22">
        <f>SUMIFS('Capex inputs'!AH:AH,'Capex inputs'!$F:$F, $B50,'Capex inputs'!$H:$H, $C50,'Capex inputs'!$J:$J, $D50,'Capex inputs'!$M:$M, $E50)</f>
        <v>0</v>
      </c>
      <c r="N50" s="22">
        <f t="shared" si="8"/>
        <v>939804.67170710396</v>
      </c>
      <c r="O50" s="22">
        <f t="shared" si="8"/>
        <v>0</v>
      </c>
      <c r="P50" s="22">
        <f t="shared" si="8"/>
        <v>0</v>
      </c>
      <c r="Q50" t="s">
        <v>302</v>
      </c>
    </row>
    <row r="51" spans="2:17" x14ac:dyDescent="0.2">
      <c r="B51" s="18" t="s">
        <v>199</v>
      </c>
      <c r="C51" s="18" t="s">
        <v>201</v>
      </c>
      <c r="D51" s="18" t="s">
        <v>21</v>
      </c>
      <c r="E51" s="18" t="s">
        <v>187</v>
      </c>
      <c r="F51" s="41">
        <f>IFERROR(INDEX('Asset life inputs'!$C$8:$C$15, MATCH($D51,'Asset life inputs'!$B$8:$B$15,0)), 1)</f>
        <v>53.362142864352577</v>
      </c>
      <c r="G51" s="22">
        <f>SUMIFS('Capex inputs'!AB:AB,'Capex inputs'!$F:$F, $B51,'Capex inputs'!$H:$H, $C51,'Capex inputs'!$J:$J, $D51,'Capex inputs'!$M:$M, $E51)</f>
        <v>135106.91760139179</v>
      </c>
      <c r="H51" s="22">
        <f>SUMIFS('Capex inputs'!AC:AC,'Capex inputs'!$F:$F, $B51,'Capex inputs'!$H:$H, $C51,'Capex inputs'!$J:$J, $D51,'Capex inputs'!$M:$M, $E51)</f>
        <v>120125.65420738637</v>
      </c>
      <c r="I51" s="22">
        <f>SUMIFS('Capex inputs'!AD:AD,'Capex inputs'!$F:$F, $B51,'Capex inputs'!$H:$H, $C51,'Capex inputs'!$J:$J, $D51,'Capex inputs'!$M:$M, $E51)</f>
        <v>64205.119939216878</v>
      </c>
      <c r="J51" s="22">
        <f>SUMIFS('Capex inputs'!AE:AE,'Capex inputs'!$F:$F, $B51,'Capex inputs'!$H:$H, $C51,'Capex inputs'!$J:$J, $D51,'Capex inputs'!$M:$M, $E51)</f>
        <v>61439.985273314232</v>
      </c>
      <c r="K51" s="22">
        <f>SUMIFS('Capex inputs'!AF:AF,'Capex inputs'!$F:$F, $B51,'Capex inputs'!$H:$H, $C51,'Capex inputs'!$J:$J, $D51,'Capex inputs'!$M:$M, $E51)</f>
        <v>74088.128399180481</v>
      </c>
      <c r="L51" s="22">
        <f>SUMIFS('Capex inputs'!AG:AG,'Capex inputs'!$F:$F, $B51,'Capex inputs'!$H:$H, $C51,'Capex inputs'!$J:$J, $D51,'Capex inputs'!$M:$M, $E51)</f>
        <v>81476.275404816843</v>
      </c>
      <c r="M51" s="22">
        <f>SUMIFS('Capex inputs'!AH:AH,'Capex inputs'!$F:$F, $B51,'Capex inputs'!$H:$H, $C51,'Capex inputs'!$J:$J, $D51,'Capex inputs'!$M:$M, $E51)</f>
        <v>91892.35731500492</v>
      </c>
      <c r="N51" s="22">
        <f>AVERAGE(I51:M51)</f>
        <v>74620.373266306677</v>
      </c>
      <c r="O51" s="22">
        <f>AVERAGE(I51:M51)</f>
        <v>74620.373266306677</v>
      </c>
      <c r="P51" s="22">
        <f>AVERAGE(I51:M51)</f>
        <v>74620.373266306677</v>
      </c>
      <c r="Q51" t="s">
        <v>301</v>
      </c>
    </row>
    <row r="52" spans="2:17" x14ac:dyDescent="0.2">
      <c r="B52" s="18" t="s">
        <v>199</v>
      </c>
      <c r="C52" s="18" t="s">
        <v>200</v>
      </c>
      <c r="D52" s="18" t="s">
        <v>13</v>
      </c>
      <c r="E52" s="18" t="s">
        <v>187</v>
      </c>
      <c r="F52" s="41">
        <f>IFERROR(INDEX('Asset life inputs'!$C$8:$C$15, MATCH($D52,'Asset life inputs'!$B$8:$B$15,0)), 1)</f>
        <v>49.467991595960875</v>
      </c>
      <c r="G52" s="22">
        <f>SUMIFS('Capex inputs'!AB:AB,'Capex inputs'!$F:$F, $B52,'Capex inputs'!$H:$H, $C52,'Capex inputs'!$J:$J, $D52,'Capex inputs'!$M:$M, $E52)</f>
        <v>2625974.9020989398</v>
      </c>
      <c r="H52" s="22">
        <f>SUMIFS('Capex inputs'!AC:AC,'Capex inputs'!$F:$F, $B52,'Capex inputs'!$H:$H, $C52,'Capex inputs'!$J:$J, $D52,'Capex inputs'!$M:$M, $E52)</f>
        <v>2660339.2513278108</v>
      </c>
      <c r="I52" s="22">
        <f>SUMIFS('Capex inputs'!AD:AD,'Capex inputs'!$F:$F, $B52,'Capex inputs'!$H:$H, $C52,'Capex inputs'!$J:$J, $D52,'Capex inputs'!$M:$M, $E52)</f>
        <v>2647369.8509118999</v>
      </c>
      <c r="J52" s="22">
        <f>SUMIFS('Capex inputs'!AE:AE,'Capex inputs'!$F:$F, $B52,'Capex inputs'!$H:$H, $C52,'Capex inputs'!$J:$J, $D52,'Capex inputs'!$M:$M, $E52)</f>
        <v>2659426.2331549576</v>
      </c>
      <c r="K52" s="22">
        <f>SUMIFS('Capex inputs'!AF:AF,'Capex inputs'!$F:$F, $B52,'Capex inputs'!$H:$H, $C52,'Capex inputs'!$J:$J, $D52,'Capex inputs'!$M:$M, $E52)</f>
        <v>2744481.2175346059</v>
      </c>
      <c r="L52" s="22">
        <f>SUMIFS('Capex inputs'!AG:AG,'Capex inputs'!$F:$F, $B52,'Capex inputs'!$H:$H, $C52,'Capex inputs'!$J:$J, $D52,'Capex inputs'!$M:$M, $E52)</f>
        <v>2799135.5397344227</v>
      </c>
      <c r="M52" s="22">
        <f>SUMIFS('Capex inputs'!AH:AH,'Capex inputs'!$F:$F, $B52,'Capex inputs'!$H:$H, $C52,'Capex inputs'!$J:$J, $D52,'Capex inputs'!$M:$M, $E52)</f>
        <v>2869362.5752782673</v>
      </c>
      <c r="N52" s="22">
        <f>AVERAGE(I52:M52)</f>
        <v>2743955.083322831</v>
      </c>
      <c r="O52" s="22">
        <f>AVERAGE(I52:M52)</f>
        <v>2743955.083322831</v>
      </c>
      <c r="P52" s="22">
        <f>AVERAGE(I52:M52)</f>
        <v>2743955.083322831</v>
      </c>
      <c r="Q52" t="s">
        <v>301</v>
      </c>
    </row>
    <row r="53" spans="2:17" x14ac:dyDescent="0.2">
      <c r="B53" s="18" t="s">
        <v>199</v>
      </c>
      <c r="C53" s="18" t="s">
        <v>237</v>
      </c>
      <c r="D53" s="18" t="s">
        <v>13</v>
      </c>
      <c r="E53" s="18" t="s">
        <v>195</v>
      </c>
      <c r="F53" s="41">
        <f>IFERROR(INDEX('Asset life inputs'!$C$8:$C$15, MATCH($D53,'Asset life inputs'!$B$8:$B$15,0)), 1)</f>
        <v>49.467991595960875</v>
      </c>
      <c r="G53" s="22">
        <f>SUMIFS('Capex inputs'!AB:AB,'Capex inputs'!$F:$F, $B53,'Capex inputs'!$H:$H, $C53,'Capex inputs'!$J:$J, $D53,'Capex inputs'!$M:$M, $E53)</f>
        <v>0</v>
      </c>
      <c r="H53" s="22">
        <f>SUMIFS('Capex inputs'!AC:AC,'Capex inputs'!$F:$F, $B53,'Capex inputs'!$H:$H, $C53,'Capex inputs'!$J:$J, $D53,'Capex inputs'!$M:$M, $E53)</f>
        <v>113858.10780468976</v>
      </c>
      <c r="I53" s="22">
        <f>SUMIFS('Capex inputs'!AD:AD,'Capex inputs'!$F:$F, $B53,'Capex inputs'!$H:$H, $C53,'Capex inputs'!$J:$J, $D53,'Capex inputs'!$M:$M, $E53)</f>
        <v>0</v>
      </c>
      <c r="J53" s="22">
        <f>SUMIFS('Capex inputs'!AE:AE,'Capex inputs'!$F:$F, $B53,'Capex inputs'!$H:$H, $C53,'Capex inputs'!$J:$J, $D53,'Capex inputs'!$M:$M, $E53)</f>
        <v>249333.19557259278</v>
      </c>
      <c r="K53" s="22">
        <f>SUMIFS('Capex inputs'!AF:AF,'Capex inputs'!$F:$F, $B53,'Capex inputs'!$H:$H, $C53,'Capex inputs'!$J:$J, $D53,'Capex inputs'!$M:$M, $E53)</f>
        <v>512191.37931224972</v>
      </c>
      <c r="L53" s="22">
        <f>SUMIFS('Capex inputs'!AG:AG,'Capex inputs'!$F:$F, $B53,'Capex inputs'!$H:$H, $C53,'Capex inputs'!$J:$J, $D53,'Capex inputs'!$M:$M, $E53)</f>
        <v>259972.01154516291</v>
      </c>
      <c r="M53" s="22">
        <f>SUMIFS('Capex inputs'!AH:AH,'Capex inputs'!$F:$F, $B53,'Capex inputs'!$H:$H, $C53,'Capex inputs'!$J:$J, $D53,'Capex inputs'!$M:$M, $E53)</f>
        <v>0</v>
      </c>
      <c r="N53" s="22">
        <f>H53</f>
        <v>113858.10780468976</v>
      </c>
      <c r="O53" s="22">
        <f>I53</f>
        <v>0</v>
      </c>
      <c r="P53" s="22">
        <f>J53</f>
        <v>249333.19557259278</v>
      </c>
      <c r="Q53" t="s">
        <v>302</v>
      </c>
    </row>
    <row r="54" spans="2:17" x14ac:dyDescent="0.2">
      <c r="B54" s="18" t="s">
        <v>199</v>
      </c>
      <c r="C54" s="18" t="s">
        <v>237</v>
      </c>
      <c r="D54" s="18" t="s">
        <v>13</v>
      </c>
      <c r="E54" s="18" t="s">
        <v>187</v>
      </c>
      <c r="F54" s="41">
        <f>IFERROR(INDEX('Asset life inputs'!$C$8:$C$15, MATCH($D54,'Asset life inputs'!$B$8:$B$15,0)), 1)</f>
        <v>49.467991595960875</v>
      </c>
      <c r="G54" s="22">
        <f>SUMIFS('Capex inputs'!AB:AB,'Capex inputs'!$F:$F, $B54,'Capex inputs'!$H:$H, $C54,'Capex inputs'!$J:$J, $D54,'Capex inputs'!$M:$M, $E54)</f>
        <v>430713.26722034381</v>
      </c>
      <c r="H54" s="22">
        <f>SUMIFS('Capex inputs'!AC:AC,'Capex inputs'!$F:$F, $B54,'Capex inputs'!$H:$H, $C54,'Capex inputs'!$J:$J, $D54,'Capex inputs'!$M:$M, $E54)</f>
        <v>1413642.8250508111</v>
      </c>
      <c r="I54" s="22">
        <f>SUMIFS('Capex inputs'!AD:AD,'Capex inputs'!$F:$F, $B54,'Capex inputs'!$H:$H, $C54,'Capex inputs'!$J:$J, $D54,'Capex inputs'!$M:$M, $E54)</f>
        <v>2564329.4223148385</v>
      </c>
      <c r="J54" s="22">
        <f>SUMIFS('Capex inputs'!AE:AE,'Capex inputs'!$F:$F, $B54,'Capex inputs'!$H:$H, $C54,'Capex inputs'!$J:$J, $D54,'Capex inputs'!$M:$M, $E54)</f>
        <v>2522790.9323274577</v>
      </c>
      <c r="K54" s="22">
        <f>SUMIFS('Capex inputs'!AF:AF,'Capex inputs'!$F:$F, $B54,'Capex inputs'!$H:$H, $C54,'Capex inputs'!$J:$J, $D54,'Capex inputs'!$M:$M, $E54)</f>
        <v>2593073.0934010614</v>
      </c>
      <c r="L54" s="22">
        <f>SUMIFS('Capex inputs'!AG:AG,'Capex inputs'!$F:$F, $B54,'Capex inputs'!$H:$H, $C54,'Capex inputs'!$J:$J, $D54,'Capex inputs'!$M:$M, $E54)</f>
        <v>2674031.6476664655</v>
      </c>
      <c r="M54" s="22">
        <f>SUMIFS('Capex inputs'!AH:AH,'Capex inputs'!$F:$F, $B54,'Capex inputs'!$H:$H, $C54,'Capex inputs'!$J:$J, $D54,'Capex inputs'!$M:$M, $E54)</f>
        <v>2720873.4570149351</v>
      </c>
      <c r="N54" s="22">
        <f>AVERAGE(I54:M54)</f>
        <v>2615019.7105449517</v>
      </c>
      <c r="O54" s="22">
        <f>AVERAGE(I54:M54)</f>
        <v>2615019.7105449517</v>
      </c>
      <c r="P54" s="22">
        <f>AVERAGE(I54:M54)</f>
        <v>2615019.7105449517</v>
      </c>
      <c r="Q54" t="s">
        <v>301</v>
      </c>
    </row>
    <row r="55" spans="2:17" x14ac:dyDescent="0.2">
      <c r="B55" s="18" t="s">
        <v>199</v>
      </c>
      <c r="C55" s="18" t="s">
        <v>235</v>
      </c>
      <c r="D55" s="18" t="s">
        <v>13</v>
      </c>
      <c r="E55" s="18" t="s">
        <v>187</v>
      </c>
      <c r="F55" s="41">
        <f>IFERROR(INDEX('Asset life inputs'!$C$8:$C$15, MATCH($D55,'Asset life inputs'!$B$8:$B$15,0)), 1)</f>
        <v>49.467991595960875</v>
      </c>
      <c r="G55" s="22">
        <f>SUMIFS('Capex inputs'!AB:AB,'Capex inputs'!$F:$F, $B55,'Capex inputs'!$H:$H, $C55,'Capex inputs'!$J:$J, $D55,'Capex inputs'!$M:$M, $E55)</f>
        <v>1401405.8868924782</v>
      </c>
      <c r="H55" s="22">
        <f>SUMIFS('Capex inputs'!AC:AC,'Capex inputs'!$F:$F, $B55,'Capex inputs'!$H:$H, $C55,'Capex inputs'!$J:$J, $D55,'Capex inputs'!$M:$M, $E55)</f>
        <v>7071990.6455193963</v>
      </c>
      <c r="I55" s="22">
        <f>SUMIFS('Capex inputs'!AD:AD,'Capex inputs'!$F:$F, $B55,'Capex inputs'!$H:$H, $C55,'Capex inputs'!$J:$J, $D55,'Capex inputs'!$M:$M, $E55)</f>
        <v>5669150.5832777703</v>
      </c>
      <c r="J55" s="22">
        <f>SUMIFS('Capex inputs'!AE:AE,'Capex inputs'!$F:$F, $B55,'Capex inputs'!$H:$H, $C55,'Capex inputs'!$J:$J, $D55,'Capex inputs'!$M:$M, $E55)</f>
        <v>5663504.1728499532</v>
      </c>
      <c r="K55" s="22">
        <f>SUMIFS('Capex inputs'!AF:AF,'Capex inputs'!$F:$F, $B55,'Capex inputs'!$H:$H, $C55,'Capex inputs'!$J:$J, $D55,'Capex inputs'!$M:$M, $E55)</f>
        <v>5819085.5229378622</v>
      </c>
      <c r="L55" s="22">
        <f>SUMIFS('Capex inputs'!AG:AG,'Capex inputs'!$F:$F, $B55,'Capex inputs'!$H:$H, $C55,'Capex inputs'!$J:$J, $D55,'Capex inputs'!$M:$M, $E55)</f>
        <v>5909131.6684265407</v>
      </c>
      <c r="M55" s="22">
        <f>SUMIFS('Capex inputs'!AH:AH,'Capex inputs'!$F:$F, $B55,'Capex inputs'!$H:$H, $C55,'Capex inputs'!$J:$J, $D55,'Capex inputs'!$M:$M, $E55)</f>
        <v>6018635.328213146</v>
      </c>
      <c r="N55" s="22">
        <f>AVERAGE(I55:M55)</f>
        <v>5815901.4551410545</v>
      </c>
      <c r="O55" s="22">
        <f>AVERAGE(I55:M55)</f>
        <v>5815901.4551410545</v>
      </c>
      <c r="P55" s="22">
        <f>AVERAGE(I55:M55)</f>
        <v>5815901.4551410545</v>
      </c>
      <c r="Q55" t="s">
        <v>301</v>
      </c>
    </row>
    <row r="56" spans="2:17" x14ac:dyDescent="0.2">
      <c r="B56" s="18" t="s">
        <v>199</v>
      </c>
      <c r="C56" s="18" t="s">
        <v>235</v>
      </c>
      <c r="D56" s="18" t="s">
        <v>21</v>
      </c>
      <c r="E56" s="18" t="s">
        <v>187</v>
      </c>
      <c r="F56" s="41">
        <f>IFERROR(INDEX('Asset life inputs'!$C$8:$C$15, MATCH($D56,'Asset life inputs'!$B$8:$B$15,0)), 1)</f>
        <v>53.362142864352577</v>
      </c>
      <c r="G56" s="22">
        <f>SUMIFS('Capex inputs'!AB:AB,'Capex inputs'!$F:$F, $B56,'Capex inputs'!$H:$H, $C56,'Capex inputs'!$J:$J, $D56,'Capex inputs'!$M:$M, $E56)</f>
        <v>49681.869637535041</v>
      </c>
      <c r="H56" s="22">
        <f>SUMIFS('Capex inputs'!AC:AC,'Capex inputs'!$F:$F, $B56,'Capex inputs'!$H:$H, $C56,'Capex inputs'!$J:$J, $D56,'Capex inputs'!$M:$M, $E56)</f>
        <v>238312.93619592578</v>
      </c>
      <c r="I56" s="22">
        <f>SUMIFS('Capex inputs'!AD:AD,'Capex inputs'!$F:$F, $B56,'Capex inputs'!$H:$H, $C56,'Capex inputs'!$J:$J, $D56,'Capex inputs'!$M:$M, $E56)</f>
        <v>197178.29718120329</v>
      </c>
      <c r="J56" s="22">
        <f>SUMIFS('Capex inputs'!AE:AE,'Capex inputs'!$F:$F, $B56,'Capex inputs'!$H:$H, $C56,'Capex inputs'!$J:$J, $D56,'Capex inputs'!$M:$M, $E56)</f>
        <v>195574.29861468065</v>
      </c>
      <c r="K56" s="22">
        <f>SUMIFS('Capex inputs'!AF:AF,'Capex inputs'!$F:$F, $B56,'Capex inputs'!$H:$H, $C56,'Capex inputs'!$J:$J, $D56,'Capex inputs'!$M:$M, $E56)</f>
        <v>211062.80446334145</v>
      </c>
      <c r="L56" s="22">
        <f>SUMIFS('Capex inputs'!AG:AG,'Capex inputs'!$F:$F, $B56,'Capex inputs'!$H:$H, $C56,'Capex inputs'!$J:$J, $D56,'Capex inputs'!$M:$M, $E56)</f>
        <v>224557.84047523292</v>
      </c>
      <c r="M56" s="22">
        <f>SUMIFS('Capex inputs'!AH:AH,'Capex inputs'!$F:$F, $B56,'Capex inputs'!$H:$H, $C56,'Capex inputs'!$J:$J, $D56,'Capex inputs'!$M:$M, $E56)</f>
        <v>219285.74970894004</v>
      </c>
      <c r="N56" s="22">
        <f>AVERAGE(I56:M56)</f>
        <v>209531.79808867967</v>
      </c>
      <c r="O56" s="22">
        <f>AVERAGE(I56:M56)</f>
        <v>209531.79808867967</v>
      </c>
      <c r="P56" s="22">
        <f>AVERAGE(I56:M56)</f>
        <v>209531.79808867967</v>
      </c>
      <c r="Q56" t="s">
        <v>301</v>
      </c>
    </row>
    <row r="57" spans="2:17" x14ac:dyDescent="0.2">
      <c r="B57" s="18" t="s">
        <v>199</v>
      </c>
      <c r="C57" s="18" t="s">
        <v>238</v>
      </c>
      <c r="D57" s="18" t="s">
        <v>13</v>
      </c>
      <c r="E57" s="18" t="s">
        <v>187</v>
      </c>
      <c r="F57" s="41">
        <f>IFERROR(INDEX('Asset life inputs'!$C$8:$C$15, MATCH($D57,'Asset life inputs'!$B$8:$B$15,0)), 1)</f>
        <v>49.467991595960875</v>
      </c>
      <c r="G57" s="22">
        <f>SUMIFS('Capex inputs'!AB:AB,'Capex inputs'!$F:$F, $B57,'Capex inputs'!$H:$H, $C57,'Capex inputs'!$J:$J, $D57,'Capex inputs'!$M:$M, $E57)</f>
        <v>5960732.1140991393</v>
      </c>
      <c r="H57" s="22">
        <f>SUMIFS('Capex inputs'!AC:AC,'Capex inputs'!$F:$F, $B57,'Capex inputs'!$H:$H, $C57,'Capex inputs'!$J:$J, $D57,'Capex inputs'!$M:$M, $E57)</f>
        <v>3045894.5903279879</v>
      </c>
      <c r="I57" s="22">
        <f>SUMIFS('Capex inputs'!AD:AD,'Capex inputs'!$F:$F, $B57,'Capex inputs'!$H:$H, $C57,'Capex inputs'!$J:$J, $D57,'Capex inputs'!$M:$M, $E57)</f>
        <v>3802999.4752785363</v>
      </c>
      <c r="J57" s="22">
        <f>SUMIFS('Capex inputs'!AE:AE,'Capex inputs'!$F:$F, $B57,'Capex inputs'!$H:$H, $C57,'Capex inputs'!$J:$J, $D57,'Capex inputs'!$M:$M, $E57)</f>
        <v>3894315.2285646736</v>
      </c>
      <c r="K57" s="22">
        <f>SUMIFS('Capex inputs'!AF:AF,'Capex inputs'!$F:$F, $B57,'Capex inputs'!$H:$H, $C57,'Capex inputs'!$J:$J, $D57,'Capex inputs'!$M:$M, $E57)</f>
        <v>3996527.3708414426</v>
      </c>
      <c r="L57" s="22">
        <f>SUMIFS('Capex inputs'!AG:AG,'Capex inputs'!$F:$F, $B57,'Capex inputs'!$H:$H, $C57,'Capex inputs'!$J:$J, $D57,'Capex inputs'!$M:$M, $E57)</f>
        <v>4053388.3235760694</v>
      </c>
      <c r="M57" s="22">
        <f>SUMIFS('Capex inputs'!AH:AH,'Capex inputs'!$F:$F, $B57,'Capex inputs'!$H:$H, $C57,'Capex inputs'!$J:$J, $D57,'Capex inputs'!$M:$M, $E57)</f>
        <v>3998307.4877349157</v>
      </c>
      <c r="N57" s="22">
        <f>AVERAGE(I57:M57)</f>
        <v>3949107.5771991285</v>
      </c>
      <c r="O57" s="22">
        <f>AVERAGE(I57:M57)</f>
        <v>3949107.5771991285</v>
      </c>
      <c r="P57" s="22">
        <f>AVERAGE(I57:M57)</f>
        <v>3949107.5771991285</v>
      </c>
      <c r="Q57" t="s">
        <v>301</v>
      </c>
    </row>
    <row r="58" spans="2:17" x14ac:dyDescent="0.2">
      <c r="B58" s="18" t="s">
        <v>199</v>
      </c>
      <c r="C58" s="18" t="s">
        <v>238</v>
      </c>
      <c r="D58" s="18" t="s">
        <v>21</v>
      </c>
      <c r="E58" s="18" t="s">
        <v>187</v>
      </c>
      <c r="F58" s="41">
        <f>IFERROR(INDEX('Asset life inputs'!$C$8:$C$15, MATCH($D58,'Asset life inputs'!$B$8:$B$15,0)), 1)</f>
        <v>53.362142864352577</v>
      </c>
      <c r="G58" s="22">
        <f>SUMIFS('Capex inputs'!AB:AB,'Capex inputs'!$F:$F, $B58,'Capex inputs'!$H:$H, $C58,'Capex inputs'!$J:$J, $D58,'Capex inputs'!$M:$M, $E58)</f>
        <v>393323.96690653474</v>
      </c>
      <c r="H58" s="22">
        <f>SUMIFS('Capex inputs'!AC:AC,'Capex inputs'!$F:$F, $B58,'Capex inputs'!$H:$H, $C58,'Capex inputs'!$J:$J, $D58,'Capex inputs'!$M:$M, $E58)</f>
        <v>340956.42139138043</v>
      </c>
      <c r="I58" s="22">
        <f>SUMIFS('Capex inputs'!AD:AD,'Capex inputs'!$F:$F, $B58,'Capex inputs'!$H:$H, $C58,'Capex inputs'!$J:$J, $D58,'Capex inputs'!$M:$M, $E58)</f>
        <v>369451.36465809942</v>
      </c>
      <c r="J58" s="22">
        <f>SUMIFS('Capex inputs'!AE:AE,'Capex inputs'!$F:$F, $B58,'Capex inputs'!$H:$H, $C58,'Capex inputs'!$J:$J, $D58,'Capex inputs'!$M:$M, $E58)</f>
        <v>367868.75018214283</v>
      </c>
      <c r="K58" s="22">
        <f>SUMIFS('Capex inputs'!AF:AF,'Capex inputs'!$F:$F, $B58,'Capex inputs'!$H:$H, $C58,'Capex inputs'!$J:$J, $D58,'Capex inputs'!$M:$M, $E58)</f>
        <v>375781.09381033474</v>
      </c>
      <c r="L58" s="22">
        <f>SUMIFS('Capex inputs'!AG:AG,'Capex inputs'!$F:$F, $B58,'Capex inputs'!$H:$H, $C58,'Capex inputs'!$J:$J, $D58,'Capex inputs'!$M:$M, $E58)</f>
        <v>379372.80093836581</v>
      </c>
      <c r="M58" s="22">
        <f>SUMIFS('Capex inputs'!AH:AH,'Capex inputs'!$F:$F, $B58,'Capex inputs'!$H:$H, $C58,'Capex inputs'!$J:$J, $D58,'Capex inputs'!$M:$M, $E58)</f>
        <v>385974.49339929031</v>
      </c>
      <c r="N58" s="22">
        <f>AVERAGE(I58:M58)</f>
        <v>375689.70059764665</v>
      </c>
      <c r="O58" s="22">
        <f>AVERAGE(I58:M58)</f>
        <v>375689.70059764665</v>
      </c>
      <c r="P58" s="22">
        <f>AVERAGE(I58:M58)</f>
        <v>375689.70059764665</v>
      </c>
      <c r="Q58" t="s">
        <v>301</v>
      </c>
    </row>
    <row r="59" spans="2:17" x14ac:dyDescent="0.2">
      <c r="B59" s="18" t="s">
        <v>199</v>
      </c>
      <c r="C59" s="18" t="s">
        <v>207</v>
      </c>
      <c r="D59" s="18" t="s">
        <v>26</v>
      </c>
      <c r="E59" s="18" t="s">
        <v>11</v>
      </c>
      <c r="F59" s="41">
        <f>IFERROR(INDEX('Asset life inputs'!$C$8:$C$15, MATCH($D59,'Asset life inputs'!$B$8:$B$15,0)), 1)</f>
        <v>10</v>
      </c>
      <c r="G59" s="22">
        <f>SUMIFS('Capex inputs'!AB:AB,'Capex inputs'!$F:$F, $B59,'Capex inputs'!$H:$H, $C59,'Capex inputs'!$J:$J, $D59,'Capex inputs'!$M:$M, $E59)</f>
        <v>0</v>
      </c>
      <c r="H59" s="22">
        <f>SUMIFS('Capex inputs'!AC:AC,'Capex inputs'!$F:$F, $B59,'Capex inputs'!$H:$H, $C59,'Capex inputs'!$J:$J, $D59,'Capex inputs'!$M:$M, $E59)</f>
        <v>0</v>
      </c>
      <c r="I59" s="22">
        <f>SUMIFS('Capex inputs'!AD:AD,'Capex inputs'!$F:$F, $B59,'Capex inputs'!$H:$H, $C59,'Capex inputs'!$J:$J, $D59,'Capex inputs'!$M:$M, $E59)</f>
        <v>0</v>
      </c>
      <c r="J59" s="22">
        <f>SUMIFS('Capex inputs'!AE:AE,'Capex inputs'!$F:$F, $B59,'Capex inputs'!$H:$H, $C59,'Capex inputs'!$J:$J, $D59,'Capex inputs'!$M:$M, $E59)</f>
        <v>0</v>
      </c>
      <c r="K59" s="22">
        <f>SUMIFS('Capex inputs'!AF:AF,'Capex inputs'!$F:$F, $B59,'Capex inputs'!$H:$H, $C59,'Capex inputs'!$J:$J, $D59,'Capex inputs'!$M:$M, $E59)</f>
        <v>0</v>
      </c>
      <c r="L59" s="22">
        <f>SUMIFS('Capex inputs'!AG:AG,'Capex inputs'!$F:$F, $B59,'Capex inputs'!$H:$H, $C59,'Capex inputs'!$J:$J, $D59,'Capex inputs'!$M:$M, $E59)</f>
        <v>0</v>
      </c>
      <c r="M59" s="22">
        <f>SUMIFS('Capex inputs'!AH:AH,'Capex inputs'!$F:$F, $B59,'Capex inputs'!$H:$H, $C59,'Capex inputs'!$J:$J, $D59,'Capex inputs'!$M:$M, $E59)</f>
        <v>0</v>
      </c>
      <c r="N59" s="22">
        <f>H59</f>
        <v>0</v>
      </c>
      <c r="O59" s="22">
        <f>I59</f>
        <v>0</v>
      </c>
      <c r="P59" s="22">
        <f>J59</f>
        <v>0</v>
      </c>
      <c r="Q59" t="s">
        <v>302</v>
      </c>
    </row>
    <row r="60" spans="2:17" x14ac:dyDescent="0.2">
      <c r="B60" s="18" t="s">
        <v>199</v>
      </c>
      <c r="C60" s="18" t="s">
        <v>207</v>
      </c>
      <c r="D60" s="18" t="s">
        <v>26</v>
      </c>
      <c r="E60" s="18" t="s">
        <v>187</v>
      </c>
      <c r="F60" s="41">
        <f>IFERROR(INDEX('Asset life inputs'!$C$8:$C$15, MATCH($D60,'Asset life inputs'!$B$8:$B$15,0)), 1)</f>
        <v>10</v>
      </c>
      <c r="G60" s="22">
        <f>SUMIFS('Capex inputs'!AB:AB,'Capex inputs'!$F:$F, $B60,'Capex inputs'!$H:$H, $C60,'Capex inputs'!$J:$J, $D60,'Capex inputs'!$M:$M, $E60)</f>
        <v>0</v>
      </c>
      <c r="H60" s="22">
        <f>SUMIFS('Capex inputs'!AC:AC,'Capex inputs'!$F:$F, $B60,'Capex inputs'!$H:$H, $C60,'Capex inputs'!$J:$J, $D60,'Capex inputs'!$M:$M, $E60)</f>
        <v>424687.93819627137</v>
      </c>
      <c r="I60" s="22">
        <f>SUMIFS('Capex inputs'!AD:AD,'Capex inputs'!$F:$F, $B60,'Capex inputs'!$H:$H, $C60,'Capex inputs'!$J:$J, $D60,'Capex inputs'!$M:$M, $E60)</f>
        <v>323005.1320884506</v>
      </c>
      <c r="J60" s="22">
        <f>SUMIFS('Capex inputs'!AE:AE,'Capex inputs'!$F:$F, $B60,'Capex inputs'!$H:$H, $C60,'Capex inputs'!$J:$J, $D60,'Capex inputs'!$M:$M, $E60)</f>
        <v>377354.60443037719</v>
      </c>
      <c r="K60" s="22">
        <f>SUMIFS('Capex inputs'!AF:AF,'Capex inputs'!$F:$F, $B60,'Capex inputs'!$H:$H, $C60,'Capex inputs'!$J:$J, $D60,'Capex inputs'!$M:$M, $E60)</f>
        <v>311646.60603888065</v>
      </c>
      <c r="L60" s="22">
        <f>SUMIFS('Capex inputs'!AG:AG,'Capex inputs'!$F:$F, $B60,'Capex inputs'!$H:$H, $C60,'Capex inputs'!$J:$J, $D60,'Capex inputs'!$M:$M, $E60)</f>
        <v>259010.55526653808</v>
      </c>
      <c r="M60" s="22">
        <f>SUMIFS('Capex inputs'!AH:AH,'Capex inputs'!$F:$F, $B60,'Capex inputs'!$H:$H, $C60,'Capex inputs'!$J:$J, $D60,'Capex inputs'!$M:$M, $E60)</f>
        <v>272279.87707567541</v>
      </c>
      <c r="N60" s="22">
        <f>AVERAGE(I60:M60)</f>
        <v>308659.35497998435</v>
      </c>
      <c r="O60" s="22">
        <f>AVERAGE(I60:M60)</f>
        <v>308659.35497998435</v>
      </c>
      <c r="P60" s="22">
        <f>AVERAGE(I60:M60)</f>
        <v>308659.35497998435</v>
      </c>
      <c r="Q60" t="s">
        <v>301</v>
      </c>
    </row>
    <row r="61" spans="2:17" x14ac:dyDescent="0.2">
      <c r="B61" s="80" t="s">
        <v>199</v>
      </c>
      <c r="C61" s="80" t="s">
        <v>207</v>
      </c>
      <c r="D61" s="80" t="s">
        <v>26</v>
      </c>
      <c r="E61" s="81" t="s">
        <v>195</v>
      </c>
      <c r="F61" s="41">
        <f>IFERROR(INDEX('Asset life inputs'!$C$8:$C$15, MATCH($D61,'Asset life inputs'!$B$8:$B$15,0)), 1)</f>
        <v>10</v>
      </c>
      <c r="G61" s="22">
        <f>SUMIFS('Capex inputs'!AB:AB,'Capex inputs'!$F:$F, $B61,'Capex inputs'!$H:$H, $C61,'Capex inputs'!$J:$J, $D61,'Capex inputs'!$M:$M, $E61)</f>
        <v>0</v>
      </c>
      <c r="H61" s="22">
        <f>SUMIFS('Capex inputs'!AC:AC,'Capex inputs'!$F:$F, $B61,'Capex inputs'!$H:$H, $C61,'Capex inputs'!$J:$J, $D61,'Capex inputs'!$M:$M, $E61)</f>
        <v>0</v>
      </c>
      <c r="I61" s="22">
        <f>SUMIFS('Capex inputs'!AD:AD,'Capex inputs'!$F:$F, $B61,'Capex inputs'!$H:$H, $C61,'Capex inputs'!$J:$J, $D61,'Capex inputs'!$M:$M, $E61)</f>
        <v>0</v>
      </c>
      <c r="J61" s="22">
        <f>SUMIFS('Capex inputs'!AE:AE,'Capex inputs'!$F:$F, $B61,'Capex inputs'!$H:$H, $C61,'Capex inputs'!$J:$J, $D61,'Capex inputs'!$M:$M, $E61)</f>
        <v>0</v>
      </c>
      <c r="K61" s="22">
        <f>SUMIFS('Capex inputs'!AF:AF,'Capex inputs'!$F:$F, $B61,'Capex inputs'!$H:$H, $C61,'Capex inputs'!$J:$J, $D61,'Capex inputs'!$M:$M, $E61)</f>
        <v>0</v>
      </c>
      <c r="L61" s="22">
        <f>SUMIFS('Capex inputs'!AG:AG,'Capex inputs'!$F:$F, $B61,'Capex inputs'!$H:$H, $C61,'Capex inputs'!$J:$J, $D61,'Capex inputs'!$M:$M, $E61)</f>
        <v>0</v>
      </c>
      <c r="M61" s="22">
        <f>SUMIFS('Capex inputs'!AH:AH,'Capex inputs'!$F:$F, $B61,'Capex inputs'!$H:$H, $C61,'Capex inputs'!$J:$J, $D61,'Capex inputs'!$M:$M, $E61)</f>
        <v>0</v>
      </c>
      <c r="N61" s="22">
        <f>AVERAGE(I61:M61)</f>
        <v>0</v>
      </c>
      <c r="O61" s="22">
        <f>AVERAGE(I61:M61)</f>
        <v>0</v>
      </c>
      <c r="P61" s="22">
        <f>AVERAGE(I61:M61)</f>
        <v>0</v>
      </c>
      <c r="Q61" t="s">
        <v>301</v>
      </c>
    </row>
    <row r="62" spans="2:17" x14ac:dyDescent="0.2">
      <c r="B62" s="80" t="s">
        <v>199</v>
      </c>
      <c r="C62" s="80" t="s">
        <v>207</v>
      </c>
      <c r="D62" s="80" t="s">
        <v>21</v>
      </c>
      <c r="E62" s="80" t="s">
        <v>195</v>
      </c>
      <c r="F62" s="41">
        <f>IFERROR(INDEX('Asset life inputs'!$C$8:$C$15, MATCH($D62,'Asset life inputs'!$B$8:$B$15,0)), 1)</f>
        <v>53.362142864352577</v>
      </c>
      <c r="G62" s="22">
        <f>SUMIFS('Capex inputs'!AB:AB,'Capex inputs'!$F:$F, $B62,'Capex inputs'!$H:$H, $C62,'Capex inputs'!$J:$J, $D62,'Capex inputs'!$M:$M, $E62)</f>
        <v>0</v>
      </c>
      <c r="H62" s="22">
        <f>SUMIFS('Capex inputs'!AC:AC,'Capex inputs'!$F:$F, $B62,'Capex inputs'!$H:$H, $C62,'Capex inputs'!$J:$J, $D62,'Capex inputs'!$M:$M, $E62)</f>
        <v>0</v>
      </c>
      <c r="I62" s="22">
        <f>SUMIFS('Capex inputs'!AD:AD,'Capex inputs'!$F:$F, $B62,'Capex inputs'!$H:$H, $C62,'Capex inputs'!$J:$J, $D62,'Capex inputs'!$M:$M, $E62)</f>
        <v>346191.62056738173</v>
      </c>
      <c r="J62" s="22">
        <f>SUMIFS('Capex inputs'!AE:AE,'Capex inputs'!$F:$F, $B62,'Capex inputs'!$H:$H, $C62,'Capex inputs'!$J:$J, $D62,'Capex inputs'!$M:$M, $E62)</f>
        <v>591173.5390874088</v>
      </c>
      <c r="K62" s="22">
        <f>SUMIFS('Capex inputs'!AF:AF,'Capex inputs'!$F:$F, $B62,'Capex inputs'!$H:$H, $C62,'Capex inputs'!$J:$J, $D62,'Capex inputs'!$M:$M, $E62)</f>
        <v>251999.48311969929</v>
      </c>
      <c r="L62" s="22">
        <f>SUMIFS('Capex inputs'!AG:AG,'Capex inputs'!$F:$F, $B62,'Capex inputs'!$H:$H, $C62,'Capex inputs'!$J:$J, $D62,'Capex inputs'!$M:$M, $E62)</f>
        <v>210424.96684303557</v>
      </c>
      <c r="M62" s="22">
        <f>SUMIFS('Capex inputs'!AH:AH,'Capex inputs'!$F:$F, $B62,'Capex inputs'!$H:$H, $C62,'Capex inputs'!$J:$J, $D62,'Capex inputs'!$M:$M, $E62)</f>
        <v>214062.1551156888</v>
      </c>
      <c r="N62" s="22">
        <f>H62</f>
        <v>0</v>
      </c>
      <c r="O62" s="22">
        <f>I62</f>
        <v>346191.62056738173</v>
      </c>
      <c r="P62" s="22">
        <f>J62</f>
        <v>591173.5390874088</v>
      </c>
      <c r="Q62" t="s">
        <v>302</v>
      </c>
    </row>
    <row r="63" spans="2:17" x14ac:dyDescent="0.2">
      <c r="B63" s="80" t="s">
        <v>199</v>
      </c>
      <c r="C63" s="80" t="s">
        <v>207</v>
      </c>
      <c r="D63" s="80" t="s">
        <v>21</v>
      </c>
      <c r="E63" s="80" t="s">
        <v>187</v>
      </c>
      <c r="F63" s="41">
        <f>IFERROR(INDEX('Asset life inputs'!$C$8:$C$15, MATCH($D63,'Asset life inputs'!$B$8:$B$15,0)), 1)</f>
        <v>53.362142864352577</v>
      </c>
      <c r="G63" s="22">
        <f>SUMIFS('Capex inputs'!AB:AB,'Capex inputs'!$F:$F, $B63,'Capex inputs'!$H:$H, $C63,'Capex inputs'!$J:$J, $D63,'Capex inputs'!$M:$M, $E63)</f>
        <v>278207.18501939753</v>
      </c>
      <c r="H63" s="22">
        <f>SUMIFS('Capex inputs'!AC:AC,'Capex inputs'!$F:$F, $B63,'Capex inputs'!$H:$H, $C63,'Capex inputs'!$J:$J, $D63,'Capex inputs'!$M:$M, $E63)</f>
        <v>275980.76361127023</v>
      </c>
      <c r="I63" s="22">
        <f>SUMIFS('Capex inputs'!AD:AD,'Capex inputs'!$F:$F, $B63,'Capex inputs'!$H:$H, $C63,'Capex inputs'!$J:$J, $D63,'Capex inputs'!$M:$M, $E63)</f>
        <v>360381.52756708476</v>
      </c>
      <c r="J63" s="22">
        <f>SUMIFS('Capex inputs'!AE:AE,'Capex inputs'!$F:$F, $B63,'Capex inputs'!$H:$H, $C63,'Capex inputs'!$J:$J, $D63,'Capex inputs'!$M:$M, $E63)</f>
        <v>310041.47282858263</v>
      </c>
      <c r="K63" s="22">
        <f>SUMIFS('Capex inputs'!AF:AF,'Capex inputs'!$F:$F, $B63,'Capex inputs'!$H:$H, $C63,'Capex inputs'!$J:$J, $D63,'Capex inputs'!$M:$M, $E63)</f>
        <v>277199.43143166922</v>
      </c>
      <c r="L63" s="22">
        <f>SUMIFS('Capex inputs'!AG:AG,'Capex inputs'!$F:$F, $B63,'Capex inputs'!$H:$H, $C63,'Capex inputs'!$J:$J, $D63,'Capex inputs'!$M:$M, $E63)</f>
        <v>385141.45446422265</v>
      </c>
      <c r="M63" s="22">
        <f>SUMIFS('Capex inputs'!AH:AH,'Capex inputs'!$F:$F, $B63,'Capex inputs'!$H:$H, $C63,'Capex inputs'!$J:$J, $D63,'Capex inputs'!$M:$M, $E63)</f>
        <v>424880.94424477621</v>
      </c>
      <c r="N63" s="22">
        <f>AVERAGE(I63:M63)</f>
        <v>351528.96610726707</v>
      </c>
      <c r="O63" s="22">
        <f>AVERAGE(I63:M63)</f>
        <v>351528.96610726707</v>
      </c>
      <c r="P63" s="22">
        <f>AVERAGE(I63:M63)</f>
        <v>351528.96610726707</v>
      </c>
      <c r="Q63" t="s">
        <v>301</v>
      </c>
    </row>
    <row r="64" spans="2:17" x14ac:dyDescent="0.2">
      <c r="B64" s="80" t="s">
        <v>199</v>
      </c>
      <c r="C64" s="80" t="s">
        <v>211</v>
      </c>
      <c r="D64" s="80" t="s">
        <v>13</v>
      </c>
      <c r="E64" s="80" t="s">
        <v>195</v>
      </c>
      <c r="F64" s="41">
        <f>IFERROR(INDEX('Asset life inputs'!$C$8:$C$15, MATCH($D64,'Asset life inputs'!$B$8:$B$15,0)), 1)</f>
        <v>49.467991595960875</v>
      </c>
      <c r="G64" s="22">
        <f>SUMIFS('Capex inputs'!AB:AB,'Capex inputs'!$F:$F, $B64,'Capex inputs'!$H:$H, $C64,'Capex inputs'!$J:$J, $D64,'Capex inputs'!$M:$M, $E64)</f>
        <v>0</v>
      </c>
      <c r="H64" s="22">
        <f>SUMIFS('Capex inputs'!AC:AC,'Capex inputs'!$F:$F, $B64,'Capex inputs'!$H:$H, $C64,'Capex inputs'!$J:$J, $D64,'Capex inputs'!$M:$M, $E64)</f>
        <v>0</v>
      </c>
      <c r="I64" s="22">
        <f>SUMIFS('Capex inputs'!AD:AD,'Capex inputs'!$F:$F, $B64,'Capex inputs'!$H:$H, $C64,'Capex inputs'!$J:$J, $D64,'Capex inputs'!$M:$M, $E64)</f>
        <v>865609.82352494483</v>
      </c>
      <c r="J64" s="22">
        <f>SUMIFS('Capex inputs'!AE:AE,'Capex inputs'!$F:$F, $B64,'Capex inputs'!$H:$H, $C64,'Capex inputs'!$J:$J, $D64,'Capex inputs'!$M:$M, $E64)</f>
        <v>0</v>
      </c>
      <c r="K64" s="22">
        <f>SUMIFS('Capex inputs'!AF:AF,'Capex inputs'!$F:$F, $B64,'Capex inputs'!$H:$H, $C64,'Capex inputs'!$J:$J, $D64,'Capex inputs'!$M:$M, $E64)</f>
        <v>0</v>
      </c>
      <c r="L64" s="22">
        <f>SUMIFS('Capex inputs'!AG:AG,'Capex inputs'!$F:$F, $B64,'Capex inputs'!$H:$H, $C64,'Capex inputs'!$J:$J, $D64,'Capex inputs'!$M:$M, $E64)</f>
        <v>0</v>
      </c>
      <c r="M64" s="22">
        <f>SUMIFS('Capex inputs'!AH:AH,'Capex inputs'!$F:$F, $B64,'Capex inputs'!$H:$H, $C64,'Capex inputs'!$J:$J, $D64,'Capex inputs'!$M:$M, $E64)</f>
        <v>0</v>
      </c>
      <c r="N64" s="22">
        <f t="shared" ref="N64" si="9">H64</f>
        <v>0</v>
      </c>
      <c r="O64" s="22">
        <f t="shared" ref="O64" si="10">I64</f>
        <v>865609.82352494483</v>
      </c>
      <c r="P64" s="22">
        <f t="shared" ref="P64" si="11">J64</f>
        <v>0</v>
      </c>
      <c r="Q64" t="s">
        <v>302</v>
      </c>
    </row>
    <row r="65" spans="2:17" x14ac:dyDescent="0.2">
      <c r="B65" s="80" t="s">
        <v>199</v>
      </c>
      <c r="C65" s="80" t="s">
        <v>211</v>
      </c>
      <c r="D65" s="80" t="s">
        <v>26</v>
      </c>
      <c r="E65" s="80" t="s">
        <v>195</v>
      </c>
      <c r="F65" s="41">
        <f>IFERROR(INDEX('Asset life inputs'!$C$8:$C$15, MATCH($D65,'Asset life inputs'!$B$8:$B$15,0)), 1)</f>
        <v>10</v>
      </c>
      <c r="G65" s="22">
        <f>SUMIFS('Capex inputs'!AB:AB,'Capex inputs'!$F:$F, $B65,'Capex inputs'!$H:$H, $C65,'Capex inputs'!$J:$J, $D65,'Capex inputs'!$M:$M, $E65)</f>
        <v>0</v>
      </c>
      <c r="H65" s="22">
        <f>SUMIFS('Capex inputs'!AC:AC,'Capex inputs'!$F:$F, $B65,'Capex inputs'!$H:$H, $C65,'Capex inputs'!$J:$J, $D65,'Capex inputs'!$M:$M, $E65)</f>
        <v>0</v>
      </c>
      <c r="I65" s="22">
        <f>SUMIFS('Capex inputs'!AD:AD,'Capex inputs'!$F:$F, $B65,'Capex inputs'!$H:$H, $C65,'Capex inputs'!$J:$J, $D65,'Capex inputs'!$M:$M, $E65)</f>
        <v>157374.09981540512</v>
      </c>
      <c r="J65" s="22">
        <f>SUMIFS('Capex inputs'!AE:AE,'Capex inputs'!$F:$F, $B65,'Capex inputs'!$H:$H, $C65,'Capex inputs'!$J:$J, $D65,'Capex inputs'!$M:$M, $E65)</f>
        <v>0</v>
      </c>
      <c r="K65" s="22">
        <f>SUMIFS('Capex inputs'!AF:AF,'Capex inputs'!$F:$F, $B65,'Capex inputs'!$H:$H, $C65,'Capex inputs'!$J:$J, $D65,'Capex inputs'!$M:$M, $E65)</f>
        <v>0</v>
      </c>
      <c r="L65" s="22">
        <f>SUMIFS('Capex inputs'!AG:AG,'Capex inputs'!$F:$F, $B65,'Capex inputs'!$H:$H, $C65,'Capex inputs'!$J:$J, $D65,'Capex inputs'!$M:$M, $E65)</f>
        <v>0</v>
      </c>
      <c r="M65" s="22">
        <f>SUMIFS('Capex inputs'!AH:AH,'Capex inputs'!$F:$F, $B65,'Capex inputs'!$H:$H, $C65,'Capex inputs'!$J:$J, $D65,'Capex inputs'!$M:$M, $E65)</f>
        <v>0</v>
      </c>
      <c r="N65" s="22">
        <f t="shared" ref="N65:P68" si="12">H65</f>
        <v>0</v>
      </c>
      <c r="O65" s="22">
        <f t="shared" si="12"/>
        <v>157374.09981540512</v>
      </c>
      <c r="P65" s="22">
        <f t="shared" si="12"/>
        <v>0</v>
      </c>
      <c r="Q65" t="s">
        <v>302</v>
      </c>
    </row>
    <row r="66" spans="2:17" x14ac:dyDescent="0.2">
      <c r="B66" s="80" t="s">
        <v>199</v>
      </c>
      <c r="C66" s="80" t="s">
        <v>211</v>
      </c>
      <c r="D66" s="80" t="s">
        <v>21</v>
      </c>
      <c r="E66" s="80" t="s">
        <v>195</v>
      </c>
      <c r="F66" s="41">
        <f>IFERROR(INDEX('Asset life inputs'!$C$8:$C$15, MATCH($D66,'Asset life inputs'!$B$8:$B$15,0)), 1)</f>
        <v>53.362142864352577</v>
      </c>
      <c r="G66" s="22">
        <f>SUMIFS('Capex inputs'!AB:AB,'Capex inputs'!$F:$F, $B66,'Capex inputs'!$H:$H, $C66,'Capex inputs'!$J:$J, $D66,'Capex inputs'!$M:$M, $E66)</f>
        <v>752550.60112036509</v>
      </c>
      <c r="H66" s="22">
        <f>SUMIFS('Capex inputs'!AC:AC,'Capex inputs'!$F:$F, $B66,'Capex inputs'!$H:$H, $C66,'Capex inputs'!$J:$J, $D66,'Capex inputs'!$M:$M, $E66)</f>
        <v>0</v>
      </c>
      <c r="I66" s="22">
        <f>SUMIFS('Capex inputs'!AD:AD,'Capex inputs'!$F:$F, $B66,'Capex inputs'!$H:$H, $C66,'Capex inputs'!$J:$J, $D66,'Capex inputs'!$M:$M, $E66)</f>
        <v>0</v>
      </c>
      <c r="J66" s="22">
        <f>SUMIFS('Capex inputs'!AE:AE,'Capex inputs'!$F:$F, $B66,'Capex inputs'!$H:$H, $C66,'Capex inputs'!$J:$J, $D66,'Capex inputs'!$M:$M, $E66)</f>
        <v>0</v>
      </c>
      <c r="K66" s="22">
        <f>SUMIFS('Capex inputs'!AF:AF,'Capex inputs'!$F:$F, $B66,'Capex inputs'!$H:$H, $C66,'Capex inputs'!$J:$J, $D66,'Capex inputs'!$M:$M, $E66)</f>
        <v>0</v>
      </c>
      <c r="L66" s="22">
        <f>SUMIFS('Capex inputs'!AG:AG,'Capex inputs'!$F:$F, $B66,'Capex inputs'!$H:$H, $C66,'Capex inputs'!$J:$J, $D66,'Capex inputs'!$M:$M, $E66)</f>
        <v>330032.5727015197</v>
      </c>
      <c r="M66" s="22">
        <f>SUMIFS('Capex inputs'!AH:AH,'Capex inputs'!$F:$F, $B66,'Capex inputs'!$H:$H, $C66,'Capex inputs'!$J:$J, $D66,'Capex inputs'!$M:$M, $E66)</f>
        <v>335074.17308491562</v>
      </c>
      <c r="N66" s="22">
        <f t="shared" si="12"/>
        <v>0</v>
      </c>
      <c r="O66" s="22">
        <f t="shared" si="12"/>
        <v>0</v>
      </c>
      <c r="P66" s="22">
        <f t="shared" si="12"/>
        <v>0</v>
      </c>
      <c r="Q66" t="s">
        <v>302</v>
      </c>
    </row>
    <row r="67" spans="2:17" x14ac:dyDescent="0.2">
      <c r="B67" s="80" t="s">
        <v>199</v>
      </c>
      <c r="C67" s="80" t="s">
        <v>231</v>
      </c>
      <c r="D67" s="80" t="s">
        <v>21</v>
      </c>
      <c r="E67" s="80" t="s">
        <v>195</v>
      </c>
      <c r="F67" s="41">
        <f>IFERROR(INDEX('Asset life inputs'!$C$8:$C$15, MATCH($D67,'Asset life inputs'!$B$8:$B$15,0)), 1)</f>
        <v>53.362142864352577</v>
      </c>
      <c r="G67" s="22">
        <f>SUMIFS('Capex inputs'!AB:AB,'Capex inputs'!$F:$F, $B67,'Capex inputs'!$H:$H, $C67,'Capex inputs'!$J:$J, $D67,'Capex inputs'!$M:$M, $E67)</f>
        <v>4275497.4409395289</v>
      </c>
      <c r="H67" s="22">
        <f>SUMIFS('Capex inputs'!AC:AC,'Capex inputs'!$F:$F, $B67,'Capex inputs'!$H:$H, $C67,'Capex inputs'!$J:$J, $D67,'Capex inputs'!$M:$M, $E67)</f>
        <v>2302067.0455101039</v>
      </c>
      <c r="I67" s="22">
        <f>SUMIFS('Capex inputs'!AD:AD,'Capex inputs'!$F:$F, $B67,'Capex inputs'!$H:$H, $C67,'Capex inputs'!$J:$J, $D67,'Capex inputs'!$M:$M, $E67)</f>
        <v>4498060.2159764189</v>
      </c>
      <c r="J67" s="22">
        <f>SUMIFS('Capex inputs'!AE:AE,'Capex inputs'!$F:$F, $B67,'Capex inputs'!$H:$H, $C67,'Capex inputs'!$J:$J, $D67,'Capex inputs'!$M:$M, $E67)</f>
        <v>4628616.1156640351</v>
      </c>
      <c r="K67" s="22">
        <f>SUMIFS('Capex inputs'!AF:AF,'Capex inputs'!$F:$F, $B67,'Capex inputs'!$H:$H, $C67,'Capex inputs'!$J:$J, $D67,'Capex inputs'!$M:$M, $E67)</f>
        <v>4369564.2229590658</v>
      </c>
      <c r="L67" s="22">
        <f>SUMIFS('Capex inputs'!AG:AG,'Capex inputs'!$F:$F, $B67,'Capex inputs'!$H:$H, $C67,'Capex inputs'!$J:$J, $D67,'Capex inputs'!$M:$M, $E67)</f>
        <v>5418974.5068499576</v>
      </c>
      <c r="M67" s="22">
        <f>SUMIFS('Capex inputs'!AH:AH,'Capex inputs'!$F:$F, $B67,'Capex inputs'!$H:$H, $C67,'Capex inputs'!$J:$J, $D67,'Capex inputs'!$M:$M, $E67)</f>
        <v>7119936.4480323382</v>
      </c>
      <c r="N67" s="22">
        <f t="shared" si="12"/>
        <v>2302067.0455101039</v>
      </c>
      <c r="O67" s="22">
        <f t="shared" si="12"/>
        <v>4498060.2159764189</v>
      </c>
      <c r="P67" s="22">
        <f t="shared" si="12"/>
        <v>4628616.1156640351</v>
      </c>
      <c r="Q67" t="s">
        <v>302</v>
      </c>
    </row>
    <row r="68" spans="2:17" x14ac:dyDescent="0.2">
      <c r="B68" s="80" t="s">
        <v>199</v>
      </c>
      <c r="C68" s="80" t="s">
        <v>231</v>
      </c>
      <c r="D68" s="80" t="s">
        <v>21</v>
      </c>
      <c r="E68" s="80" t="s">
        <v>187</v>
      </c>
      <c r="F68" s="41">
        <f>IFERROR(INDEX('Asset life inputs'!$C$8:$C$15, MATCH($D68,'Asset life inputs'!$B$8:$B$15,0)), 1)</f>
        <v>53.362142864352577</v>
      </c>
      <c r="G68" s="22">
        <f>SUMIFS('Capex inputs'!AB:AB,'Capex inputs'!$F:$F, $B68,'Capex inputs'!$H:$H, $C68,'Capex inputs'!$J:$J, $D68,'Capex inputs'!$M:$M, $E68)</f>
        <v>0</v>
      </c>
      <c r="H68" s="22">
        <f>SUMIFS('Capex inputs'!AC:AC,'Capex inputs'!$F:$F, $B68,'Capex inputs'!$H:$H, $C68,'Capex inputs'!$J:$J, $D68,'Capex inputs'!$M:$M, $E68)</f>
        <v>0</v>
      </c>
      <c r="I68" s="22">
        <f>SUMIFS('Capex inputs'!AD:AD,'Capex inputs'!$F:$F, $B68,'Capex inputs'!$H:$H, $C68,'Capex inputs'!$J:$J, $D68,'Capex inputs'!$M:$M, $E68)</f>
        <v>65576.50178219282</v>
      </c>
      <c r="J68" s="22">
        <f>SUMIFS('Capex inputs'!AE:AE,'Capex inputs'!$F:$F, $B68,'Capex inputs'!$H:$H, $C68,'Capex inputs'!$J:$J, $D68,'Capex inputs'!$M:$M, $E68)</f>
        <v>65371.383319593238</v>
      </c>
      <c r="K68" s="22">
        <f>SUMIFS('Capex inputs'!AF:AF,'Capex inputs'!$F:$F, $B68,'Capex inputs'!$H:$H, $C68,'Capex inputs'!$J:$J, $D68,'Capex inputs'!$M:$M, $E68)</f>
        <v>66948.072681702717</v>
      </c>
      <c r="L68" s="22">
        <f>SUMIFS('Capex inputs'!AG:AG,'Capex inputs'!$F:$F, $B68,'Capex inputs'!$H:$H, $C68,'Capex inputs'!$J:$J, $D68,'Capex inputs'!$M:$M, $E68)</f>
        <v>0</v>
      </c>
      <c r="M68" s="22">
        <f>SUMIFS('Capex inputs'!AH:AH,'Capex inputs'!$F:$F, $B68,'Capex inputs'!$H:$H, $C68,'Capex inputs'!$J:$J, $D68,'Capex inputs'!$M:$M, $E68)</f>
        <v>0</v>
      </c>
      <c r="N68" s="22">
        <f t="shared" si="12"/>
        <v>0</v>
      </c>
      <c r="O68" s="22">
        <f t="shared" si="12"/>
        <v>65576.50178219282</v>
      </c>
      <c r="P68" s="22">
        <f t="shared" si="12"/>
        <v>65371.383319593238</v>
      </c>
      <c r="Q68" t="s">
        <v>302</v>
      </c>
    </row>
    <row r="69" spans="2:17" x14ac:dyDescent="0.2">
      <c r="B69" s="80" t="s">
        <v>199</v>
      </c>
      <c r="C69" s="80" t="s">
        <v>231</v>
      </c>
      <c r="D69" s="80" t="s">
        <v>13</v>
      </c>
      <c r="E69" s="80" t="s">
        <v>187</v>
      </c>
      <c r="F69" s="41">
        <f>IFERROR(INDEX('Asset life inputs'!$C$8:$C$15, MATCH($D69,'Asset life inputs'!$B$8:$B$15,0)), 1)</f>
        <v>49.467991595960875</v>
      </c>
      <c r="G69" s="22">
        <f>SUMIFS('Capex inputs'!AB:AB,'Capex inputs'!$F:$F, $B69,'Capex inputs'!$H:$H, $C69,'Capex inputs'!$J:$J, $D69,'Capex inputs'!$M:$M, $E69)</f>
        <v>0</v>
      </c>
      <c r="H69" s="22">
        <f>SUMIFS('Capex inputs'!AC:AC,'Capex inputs'!$F:$F, $B69,'Capex inputs'!$H:$H, $C69,'Capex inputs'!$J:$J, $D69,'Capex inputs'!$M:$M, $E69)</f>
        <v>0</v>
      </c>
      <c r="I69" s="22">
        <f>SUMIFS('Capex inputs'!AD:AD,'Capex inputs'!$F:$F, $B69,'Capex inputs'!$H:$H, $C69,'Capex inputs'!$J:$J, $D69,'Capex inputs'!$M:$M, $E69)</f>
        <v>152526.77339102491</v>
      </c>
      <c r="J69" s="22">
        <f>SUMIFS('Capex inputs'!AE:AE,'Capex inputs'!$F:$F, $B69,'Capex inputs'!$H:$H, $C69,'Capex inputs'!$J:$J, $D69,'Capex inputs'!$M:$M, $E69)</f>
        <v>184961.06724732238</v>
      </c>
      <c r="K69" s="22">
        <f>SUMIFS('Capex inputs'!AF:AF,'Capex inputs'!$F:$F, $B69,'Capex inputs'!$H:$H, $C69,'Capex inputs'!$J:$J, $D69,'Capex inputs'!$M:$M, $E69)</f>
        <v>192419.27871970026</v>
      </c>
      <c r="L69" s="22">
        <f>SUMIFS('Capex inputs'!AG:AG,'Capex inputs'!$F:$F, $B69,'Capex inputs'!$H:$H, $C69,'Capex inputs'!$J:$J, $D69,'Capex inputs'!$M:$M, $E69)</f>
        <v>137201.59926612268</v>
      </c>
      <c r="M69" s="22">
        <f>SUMIFS('Capex inputs'!AH:AH,'Capex inputs'!$F:$F, $B69,'Capex inputs'!$H:$H, $C69,'Capex inputs'!$J:$J, $D69,'Capex inputs'!$M:$M, $E69)</f>
        <v>112593.36649590143</v>
      </c>
      <c r="N69" s="22">
        <f>AVERAGE(I69:M69)</f>
        <v>155940.41702401434</v>
      </c>
      <c r="O69" s="22">
        <f>AVERAGE(I69:M69)</f>
        <v>155940.41702401434</v>
      </c>
      <c r="P69" s="22">
        <f>AVERAGE(I69:M69)</f>
        <v>155940.41702401434</v>
      </c>
      <c r="Q69" t="s">
        <v>301</v>
      </c>
    </row>
    <row r="70" spans="2:17" x14ac:dyDescent="0.2">
      <c r="B70" s="80" t="s">
        <v>199</v>
      </c>
      <c r="C70" s="80" t="s">
        <v>236</v>
      </c>
      <c r="D70" s="80" t="s">
        <v>13</v>
      </c>
      <c r="E70" s="80" t="s">
        <v>187</v>
      </c>
      <c r="F70" s="41">
        <f>IFERROR(INDEX('Asset life inputs'!$C$8:$C$15, MATCH($D70,'Asset life inputs'!$B$8:$B$15,0)), 1)</f>
        <v>49.467991595960875</v>
      </c>
      <c r="G70" s="22">
        <f>SUMIFS('Capex inputs'!AB:AB,'Capex inputs'!$F:$F, $B70,'Capex inputs'!$H:$H, $C70,'Capex inputs'!$J:$J, $D70,'Capex inputs'!$M:$M, $E70)</f>
        <v>4658990.4476310434</v>
      </c>
      <c r="H70" s="22">
        <f>SUMIFS('Capex inputs'!AC:AC,'Capex inputs'!$F:$F, $B70,'Capex inputs'!$H:$H, $C70,'Capex inputs'!$J:$J, $D70,'Capex inputs'!$M:$M, $E70)</f>
        <v>4181670.2242255951</v>
      </c>
      <c r="I70" s="22">
        <f>SUMIFS('Capex inputs'!AD:AD,'Capex inputs'!$F:$F, $B70,'Capex inputs'!$H:$H, $C70,'Capex inputs'!$J:$J, $D70,'Capex inputs'!$M:$M, $E70)</f>
        <v>4734732.9464469478</v>
      </c>
      <c r="J70" s="22">
        <f>SUMIFS('Capex inputs'!AE:AE,'Capex inputs'!$F:$F, $B70,'Capex inputs'!$H:$H, $C70,'Capex inputs'!$J:$J, $D70,'Capex inputs'!$M:$M, $E70)</f>
        <v>4711357.3737347666</v>
      </c>
      <c r="K70" s="22">
        <f>SUMIFS('Capex inputs'!AF:AF,'Capex inputs'!$F:$F, $B70,'Capex inputs'!$H:$H, $C70,'Capex inputs'!$J:$J, $D70,'Capex inputs'!$M:$M, $E70)</f>
        <v>4820218.5359633742</v>
      </c>
      <c r="L70" s="22">
        <f>SUMIFS('Capex inputs'!AG:AG,'Capex inputs'!$F:$F, $B70,'Capex inputs'!$H:$H, $C70,'Capex inputs'!$J:$J, $D70,'Capex inputs'!$M:$M, $E70)</f>
        <v>4873921.5226297108</v>
      </c>
      <c r="M70" s="22">
        <f>SUMIFS('Capex inputs'!AH:AH,'Capex inputs'!$F:$F, $B70,'Capex inputs'!$H:$H, $C70,'Capex inputs'!$J:$J, $D70,'Capex inputs'!$M:$M, $E70)</f>
        <v>4944268.0739039872</v>
      </c>
      <c r="N70" s="22">
        <f>AVERAGE(I70:M70)</f>
        <v>4816899.6905357568</v>
      </c>
      <c r="O70" s="22">
        <f>AVERAGE(I70:M70)</f>
        <v>4816899.6905357568</v>
      </c>
      <c r="P70" s="22">
        <f>AVERAGE(I70:M70)</f>
        <v>4816899.6905357568</v>
      </c>
      <c r="Q70" t="s">
        <v>301</v>
      </c>
    </row>
    <row r="71" spans="2:17" x14ac:dyDescent="0.2">
      <c r="B71" s="80" t="s">
        <v>199</v>
      </c>
      <c r="C71" s="80" t="s">
        <v>234</v>
      </c>
      <c r="D71" s="80" t="s">
        <v>13</v>
      </c>
      <c r="E71" s="80" t="s">
        <v>187</v>
      </c>
      <c r="F71" s="41">
        <f>IFERROR(INDEX('Asset life inputs'!$C$8:$C$15, MATCH($D71,'Asset life inputs'!$B$8:$B$15,0)), 1)</f>
        <v>49.467991595960875</v>
      </c>
      <c r="G71" s="22">
        <f>SUMIFS('Capex inputs'!AB:AB,'Capex inputs'!$F:$F, $B71,'Capex inputs'!$H:$H, $C71,'Capex inputs'!$J:$J, $D71,'Capex inputs'!$M:$M, $E71)</f>
        <v>1015886.4139788366</v>
      </c>
      <c r="H71" s="22">
        <f>SUMIFS('Capex inputs'!AC:AC,'Capex inputs'!$F:$F, $B71,'Capex inputs'!$H:$H, $C71,'Capex inputs'!$J:$J, $D71,'Capex inputs'!$M:$M, $E71)</f>
        <v>1327673.4288773176</v>
      </c>
      <c r="I71" s="22">
        <f>SUMIFS('Capex inputs'!AD:AD,'Capex inputs'!$F:$F, $B71,'Capex inputs'!$H:$H, $C71,'Capex inputs'!$J:$J, $D71,'Capex inputs'!$M:$M, $E71)</f>
        <v>1633161.1817840112</v>
      </c>
      <c r="J71" s="22">
        <f>SUMIFS('Capex inputs'!AE:AE,'Capex inputs'!$F:$F, $B71,'Capex inputs'!$H:$H, $C71,'Capex inputs'!$J:$J, $D71,'Capex inputs'!$M:$M, $E71)</f>
        <v>1545629.4808857113</v>
      </c>
      <c r="K71" s="22">
        <f>SUMIFS('Capex inputs'!AF:AF,'Capex inputs'!$F:$F, $B71,'Capex inputs'!$H:$H, $C71,'Capex inputs'!$J:$J, $D71,'Capex inputs'!$M:$M, $E71)</f>
        <v>1602786.4587854359</v>
      </c>
      <c r="L71" s="22">
        <f>SUMIFS('Capex inputs'!AG:AG,'Capex inputs'!$F:$F, $B71,'Capex inputs'!$H:$H, $C71,'Capex inputs'!$J:$J, $D71,'Capex inputs'!$M:$M, $E71)</f>
        <v>1602065.3276935976</v>
      </c>
      <c r="M71" s="22">
        <f>SUMIFS('Capex inputs'!AH:AH,'Capex inputs'!$F:$F, $B71,'Capex inputs'!$H:$H, $C71,'Capex inputs'!$J:$J, $D71,'Capex inputs'!$M:$M, $E71)</f>
        <v>1674847.3941613918</v>
      </c>
      <c r="N71" s="22">
        <f>AVERAGE(I71:M71)</f>
        <v>1611697.9686620296</v>
      </c>
      <c r="O71" s="22">
        <f>AVERAGE(I71:M71)</f>
        <v>1611697.9686620296</v>
      </c>
      <c r="P71" s="22">
        <f>AVERAGE(I71:M71)</f>
        <v>1611697.9686620296</v>
      </c>
      <c r="Q71" t="s">
        <v>301</v>
      </c>
    </row>
    <row r="72" spans="2:17" x14ac:dyDescent="0.2">
      <c r="B72" s="80" t="s">
        <v>199</v>
      </c>
      <c r="C72" s="80" t="s">
        <v>234</v>
      </c>
      <c r="D72" s="80" t="s">
        <v>21</v>
      </c>
      <c r="E72" s="80" t="s">
        <v>195</v>
      </c>
      <c r="F72" s="41">
        <f>IFERROR(INDEX('Asset life inputs'!$C$8:$C$15, MATCH($D72,'Asset life inputs'!$B$8:$B$15,0)), 1)</f>
        <v>53.362142864352577</v>
      </c>
      <c r="G72" s="22">
        <f>SUMIFS('Capex inputs'!AB:AB,'Capex inputs'!$F:$F, $B72,'Capex inputs'!$H:$H, $C72,'Capex inputs'!$J:$J, $D72,'Capex inputs'!$M:$M, $E72)</f>
        <v>1027614.1875611523</v>
      </c>
      <c r="H72" s="22">
        <f>SUMIFS('Capex inputs'!AC:AC,'Capex inputs'!$F:$F, $B72,'Capex inputs'!$H:$H, $C72,'Capex inputs'!$J:$J, $D72,'Capex inputs'!$M:$M, $E72)</f>
        <v>6894482.2290630843</v>
      </c>
      <c r="I72" s="22">
        <f>SUMIFS('Capex inputs'!AD:AD,'Capex inputs'!$F:$F, $B72,'Capex inputs'!$H:$H, $C72,'Capex inputs'!$J:$J, $D72,'Capex inputs'!$M:$M, $E72)</f>
        <v>4708766.127279683</v>
      </c>
      <c r="J72" s="22">
        <f>SUMIFS('Capex inputs'!AE:AE,'Capex inputs'!$F:$F, $B72,'Capex inputs'!$H:$H, $C72,'Capex inputs'!$J:$J, $D72,'Capex inputs'!$M:$M, $E72)</f>
        <v>3665140.7462633224</v>
      </c>
      <c r="K72" s="22">
        <f>SUMIFS('Capex inputs'!AF:AF,'Capex inputs'!$F:$F, $B72,'Capex inputs'!$H:$H, $C72,'Capex inputs'!$J:$J, $D72,'Capex inputs'!$M:$M, $E72)</f>
        <v>4366145.8971632347</v>
      </c>
      <c r="L72" s="22">
        <f>SUMIFS('Capex inputs'!AG:AG,'Capex inputs'!$F:$F, $B72,'Capex inputs'!$H:$H, $C72,'Capex inputs'!$J:$J, $D72,'Capex inputs'!$M:$M, $E72)</f>
        <v>4258597.4937296845</v>
      </c>
      <c r="M72" s="22">
        <f>SUMIFS('Capex inputs'!AH:AH,'Capex inputs'!$F:$F, $B72,'Capex inputs'!$H:$H, $C72,'Capex inputs'!$J:$J, $D72,'Capex inputs'!$M:$M, $E72)</f>
        <v>4107272.8898313614</v>
      </c>
      <c r="N72" s="22">
        <f>H72</f>
        <v>6894482.2290630843</v>
      </c>
      <c r="O72" s="22">
        <f>I72</f>
        <v>4708766.127279683</v>
      </c>
      <c r="P72" s="22">
        <f>J72</f>
        <v>3665140.7462633224</v>
      </c>
      <c r="Q72" t="s">
        <v>302</v>
      </c>
    </row>
    <row r="73" spans="2:17" x14ac:dyDescent="0.2">
      <c r="B73" s="80" t="s">
        <v>199</v>
      </c>
      <c r="C73" s="80" t="s">
        <v>234</v>
      </c>
      <c r="D73" s="80" t="s">
        <v>21</v>
      </c>
      <c r="E73" s="80" t="s">
        <v>187</v>
      </c>
      <c r="F73" s="82">
        <f>IFERROR(INDEX('Asset life inputs'!$C$8:$C$15, MATCH($D73,'Asset life inputs'!$B$8:$B$15,0)), 1)</f>
        <v>53.362142864352577</v>
      </c>
      <c r="G73" s="22">
        <f>SUMIFS('Capex inputs'!AB:AB,'Capex inputs'!$F:$F, $B73,'Capex inputs'!$H:$H, $C73,'Capex inputs'!$J:$J, $D73,'Capex inputs'!$M:$M, $E73)</f>
        <v>0</v>
      </c>
      <c r="H73" s="22">
        <f>SUMIFS('Capex inputs'!AC:AC,'Capex inputs'!$F:$F, $B73,'Capex inputs'!$H:$H, $C73,'Capex inputs'!$J:$J, $D73,'Capex inputs'!$M:$M, $E73)</f>
        <v>0</v>
      </c>
      <c r="I73" s="22">
        <f>SUMIFS('Capex inputs'!AD:AD,'Capex inputs'!$F:$F, $B73,'Capex inputs'!$H:$H, $C73,'Capex inputs'!$J:$J, $D73,'Capex inputs'!$M:$M, $E73)</f>
        <v>226453.26425969481</v>
      </c>
      <c r="J73" s="22">
        <f>SUMIFS('Capex inputs'!AE:AE,'Capex inputs'!$F:$F, $B73,'Capex inputs'!$H:$H, $C73,'Capex inputs'!$J:$J, $D73,'Capex inputs'!$M:$M, $E73)</f>
        <v>225323.21873089159</v>
      </c>
      <c r="K73" s="22">
        <f>SUMIFS('Capex inputs'!AF:AF,'Capex inputs'!$F:$F, $B73,'Capex inputs'!$H:$H, $C73,'Capex inputs'!$J:$J, $D73,'Capex inputs'!$M:$M, $E73)</f>
        <v>229388.75438034779</v>
      </c>
      <c r="L73" s="22">
        <f>SUMIFS('Capex inputs'!AG:AG,'Capex inputs'!$F:$F, $B73,'Capex inputs'!$H:$H, $C73,'Capex inputs'!$J:$J, $D73,'Capex inputs'!$M:$M, $E73)</f>
        <v>231022.80089106399</v>
      </c>
      <c r="M73" s="22">
        <f>SUMIFS('Capex inputs'!AH:AH,'Capex inputs'!$F:$F, $B73,'Capex inputs'!$H:$H, $C73,'Capex inputs'!$J:$J, $D73,'Capex inputs'!$M:$M, $E73)</f>
        <v>100522.25192547479</v>
      </c>
      <c r="N73" s="22">
        <f>AVERAGE(I73:M73)</f>
        <v>202542.0580374946</v>
      </c>
      <c r="O73" s="22">
        <f>AVERAGE(I73:M73)</f>
        <v>202542.0580374946</v>
      </c>
      <c r="P73" s="22">
        <f>AVERAGE(I73:M73)</f>
        <v>202542.0580374946</v>
      </c>
      <c r="Q73" t="s">
        <v>301</v>
      </c>
    </row>
    <row r="74" spans="2:17" x14ac:dyDescent="0.2">
      <c r="B74" s="18" t="s">
        <v>199</v>
      </c>
      <c r="C74" s="18" t="s">
        <v>232</v>
      </c>
      <c r="D74" s="18" t="s">
        <v>13</v>
      </c>
      <c r="E74" s="18" t="s">
        <v>187</v>
      </c>
      <c r="F74" s="41">
        <f>IFERROR(INDEX('Asset life inputs'!$C$8:$C$15, MATCH($D74,'Asset life inputs'!$B$8:$B$15,0)), 1)</f>
        <v>49.467991595960875</v>
      </c>
      <c r="G74" s="22">
        <f>SUMIFS('Capex inputs'!AB:AB,'Capex inputs'!$F:$F, $B74,'Capex inputs'!$H:$H, $C74,'Capex inputs'!$J:$J, $D74,'Capex inputs'!$M:$M, $E74)</f>
        <v>474556.01954971766</v>
      </c>
      <c r="H74" s="22">
        <f>SUMIFS('Capex inputs'!AC:AC,'Capex inputs'!$F:$F, $B74,'Capex inputs'!$H:$H, $C74,'Capex inputs'!$J:$J, $D74,'Capex inputs'!$M:$M, $E74)</f>
        <v>987296.18299133307</v>
      </c>
      <c r="I74" s="22">
        <f>SUMIFS('Capex inputs'!AD:AD,'Capex inputs'!$F:$F, $B74,'Capex inputs'!$H:$H, $C74,'Capex inputs'!$J:$J, $D74,'Capex inputs'!$M:$M, $E74)</f>
        <v>1740977.6381627705</v>
      </c>
      <c r="J74" s="22">
        <f>SUMIFS('Capex inputs'!AE:AE,'Capex inputs'!$F:$F, $B74,'Capex inputs'!$H:$H, $C74,'Capex inputs'!$J:$J, $D74,'Capex inputs'!$M:$M, $E74)</f>
        <v>1723111.8069945751</v>
      </c>
      <c r="K74" s="22">
        <f>SUMIFS('Capex inputs'!AF:AF,'Capex inputs'!$F:$F, $B74,'Capex inputs'!$H:$H, $C74,'Capex inputs'!$J:$J, $D74,'Capex inputs'!$M:$M, $E74)</f>
        <v>1768198.1044645859</v>
      </c>
      <c r="L74" s="22">
        <f>SUMIFS('Capex inputs'!AG:AG,'Capex inputs'!$F:$F, $B74,'Capex inputs'!$H:$H, $C74,'Capex inputs'!$J:$J, $D74,'Capex inputs'!$M:$M, $E74)</f>
        <v>1803319.2345096138</v>
      </c>
      <c r="M74" s="22">
        <f>SUMIFS('Capex inputs'!AH:AH,'Capex inputs'!$F:$F, $B74,'Capex inputs'!$H:$H, $C74,'Capex inputs'!$J:$J, $D74,'Capex inputs'!$M:$M, $E74)</f>
        <v>1825046.2452079512</v>
      </c>
      <c r="N74" s="22">
        <f>AVERAGE(I74:M74)</f>
        <v>1772130.6058678993</v>
      </c>
      <c r="O74" s="22">
        <f>AVERAGE(I74:M74)</f>
        <v>1772130.6058678993</v>
      </c>
      <c r="P74" s="22">
        <f>AVERAGE(I74:M74)</f>
        <v>1772130.6058678993</v>
      </c>
      <c r="Q74" t="s">
        <v>301</v>
      </c>
    </row>
    <row r="75" spans="2:17" x14ac:dyDescent="0.2">
      <c r="B75" s="18" t="s">
        <v>199</v>
      </c>
      <c r="C75" s="18" t="s">
        <v>232</v>
      </c>
      <c r="D75" s="18" t="s">
        <v>21</v>
      </c>
      <c r="E75" s="18" t="s">
        <v>195</v>
      </c>
      <c r="F75" s="41">
        <f>IFERROR(INDEX('Asset life inputs'!$C$8:$C$15, MATCH($D75,'Asset life inputs'!$B$8:$B$15,0)), 1)</f>
        <v>53.362142864352577</v>
      </c>
      <c r="G75" s="22">
        <f>SUMIFS('Capex inputs'!AB:AB,'Capex inputs'!$F:$F, $B75,'Capex inputs'!$H:$H, $C75,'Capex inputs'!$J:$J, $D75,'Capex inputs'!$M:$M, $E75)</f>
        <v>12451856.922922015</v>
      </c>
      <c r="H75" s="22">
        <f>SUMIFS('Capex inputs'!AC:AC,'Capex inputs'!$F:$F, $B75,'Capex inputs'!$H:$H, $C75,'Capex inputs'!$J:$J, $D75,'Capex inputs'!$M:$M, $E75)</f>
        <v>3976627.2239136379</v>
      </c>
      <c r="I75" s="22">
        <f>SUMIFS('Capex inputs'!AD:AD,'Capex inputs'!$F:$F, $B75,'Capex inputs'!$H:$H, $C75,'Capex inputs'!$J:$J, $D75,'Capex inputs'!$M:$M, $E75)</f>
        <v>6011439.8843904473</v>
      </c>
      <c r="J75" s="22">
        <f>SUMIFS('Capex inputs'!AE:AE,'Capex inputs'!$F:$F, $B75,'Capex inputs'!$H:$H, $C75,'Capex inputs'!$J:$J, $D75,'Capex inputs'!$M:$M, $E75)</f>
        <v>133153.09741332094</v>
      </c>
      <c r="K75" s="22">
        <f>SUMIFS('Capex inputs'!AF:AF,'Capex inputs'!$F:$F, $B75,'Capex inputs'!$H:$H, $C75,'Capex inputs'!$J:$J, $D75,'Capex inputs'!$M:$M, $E75)</f>
        <v>37395.241435296637</v>
      </c>
      <c r="L75" s="22">
        <f>SUMIFS('Capex inputs'!AG:AG,'Capex inputs'!$F:$F, $B75,'Capex inputs'!$H:$H, $C75,'Capex inputs'!$J:$J, $D75,'Capex inputs'!$M:$M, $E75)</f>
        <v>136784.8195260856</v>
      </c>
      <c r="M75" s="22">
        <f>SUMIFS('Capex inputs'!AH:AH,'Capex inputs'!$F:$F, $B75,'Capex inputs'!$H:$H, $C75,'Capex inputs'!$J:$J, $D75,'Capex inputs'!$M:$M, $E75)</f>
        <v>138874.35387998447</v>
      </c>
      <c r="N75" s="22">
        <f>H75</f>
        <v>3976627.2239136379</v>
      </c>
      <c r="O75" s="22">
        <f>I75</f>
        <v>6011439.8843904473</v>
      </c>
      <c r="P75" s="22">
        <f>J75</f>
        <v>133153.09741332094</v>
      </c>
      <c r="Q75" t="s">
        <v>302</v>
      </c>
    </row>
    <row r="76" spans="2:17" x14ac:dyDescent="0.2">
      <c r="B76" s="18" t="s">
        <v>199</v>
      </c>
      <c r="C76" s="18" t="s">
        <v>230</v>
      </c>
      <c r="D76" s="18" t="s">
        <v>13</v>
      </c>
      <c r="E76" s="18" t="s">
        <v>187</v>
      </c>
      <c r="F76" s="41">
        <f>IFERROR(INDEX('Asset life inputs'!$C$8:$C$15, MATCH($D76,'Asset life inputs'!$B$8:$B$15,0)), 1)</f>
        <v>49.467991595960875</v>
      </c>
      <c r="G76" s="22">
        <f>SUMIFS('Capex inputs'!AB:AB,'Capex inputs'!$F:$F, $B76,'Capex inputs'!$H:$H, $C76,'Capex inputs'!$J:$J, $D76,'Capex inputs'!$M:$M, $E76)</f>
        <v>2761254.5410053497</v>
      </c>
      <c r="H76" s="22">
        <f>SUMIFS('Capex inputs'!AC:AC,'Capex inputs'!$F:$F, $B76,'Capex inputs'!$H:$H, $C76,'Capex inputs'!$J:$J, $D76,'Capex inputs'!$M:$M, $E76)</f>
        <v>1974114.2939154292</v>
      </c>
      <c r="I76" s="22">
        <f>SUMIFS('Capex inputs'!AD:AD,'Capex inputs'!$F:$F, $B76,'Capex inputs'!$H:$H, $C76,'Capex inputs'!$J:$J, $D76,'Capex inputs'!$M:$M, $E76)</f>
        <v>2151366.1849513315</v>
      </c>
      <c r="J76" s="22">
        <f>SUMIFS('Capex inputs'!AE:AE,'Capex inputs'!$F:$F, $B76,'Capex inputs'!$H:$H, $C76,'Capex inputs'!$J:$J, $D76,'Capex inputs'!$M:$M, $E76)</f>
        <v>2143331.6292908769</v>
      </c>
      <c r="K76" s="22">
        <f>SUMIFS('Capex inputs'!AF:AF,'Capex inputs'!$F:$F, $B76,'Capex inputs'!$H:$H, $C76,'Capex inputs'!$J:$J, $D76,'Capex inputs'!$M:$M, $E76)</f>
        <v>2197121.0736842803</v>
      </c>
      <c r="L76" s="22">
        <f>SUMIFS('Capex inputs'!AG:AG,'Capex inputs'!$F:$F, $B76,'Capex inputs'!$H:$H, $C76,'Capex inputs'!$J:$J, $D76,'Capex inputs'!$M:$M, $E76)</f>
        <v>2225910.1205243967</v>
      </c>
      <c r="M76" s="22">
        <f>SUMIFS('Capex inputs'!AH:AH,'Capex inputs'!$F:$F, $B76,'Capex inputs'!$H:$H, $C76,'Capex inputs'!$J:$J, $D76,'Capex inputs'!$M:$M, $E76)</f>
        <v>2259340.2835772187</v>
      </c>
      <c r="N76" s="22">
        <f>AVERAGE(I76:M76)</f>
        <v>2195413.8584056208</v>
      </c>
      <c r="O76" s="22">
        <f>AVERAGE(I76:M76)</f>
        <v>2195413.8584056208</v>
      </c>
      <c r="P76" s="22">
        <f>AVERAGE(I76:M76)</f>
        <v>2195413.8584056208</v>
      </c>
      <c r="Q76" t="s">
        <v>301</v>
      </c>
    </row>
    <row r="77" spans="2:17" x14ac:dyDescent="0.2">
      <c r="B77" s="18" t="s">
        <v>199</v>
      </c>
      <c r="C77" s="18" t="s">
        <v>230</v>
      </c>
      <c r="D77" s="18" t="s">
        <v>21</v>
      </c>
      <c r="E77" s="18" t="s">
        <v>195</v>
      </c>
      <c r="F77" s="41">
        <f>IFERROR(INDEX('Asset life inputs'!$C$8:$C$15, MATCH($D77,'Asset life inputs'!$B$8:$B$15,0)), 1)</f>
        <v>53.362142864352577</v>
      </c>
      <c r="G77" s="22">
        <f>SUMIFS('Capex inputs'!AB:AB,'Capex inputs'!$F:$F, $B77,'Capex inputs'!$H:$H, $C77,'Capex inputs'!$J:$J, $D77,'Capex inputs'!$M:$M, $E77)</f>
        <v>489253.45612811903</v>
      </c>
      <c r="H77" s="22">
        <f>SUMIFS('Capex inputs'!AC:AC,'Capex inputs'!$F:$F, $B77,'Capex inputs'!$H:$H, $C77,'Capex inputs'!$J:$J, $D77,'Capex inputs'!$M:$M, $E77)</f>
        <v>977526.20502501796</v>
      </c>
      <c r="I77" s="22">
        <f>SUMIFS('Capex inputs'!AD:AD,'Capex inputs'!$F:$F, $B77,'Capex inputs'!$H:$H, $C77,'Capex inputs'!$J:$J, $D77,'Capex inputs'!$M:$M, $E77)</f>
        <v>0</v>
      </c>
      <c r="J77" s="22">
        <f>SUMIFS('Capex inputs'!AE:AE,'Capex inputs'!$F:$F, $B77,'Capex inputs'!$H:$H, $C77,'Capex inputs'!$J:$J, $D77,'Capex inputs'!$M:$M, $E77)</f>
        <v>0</v>
      </c>
      <c r="K77" s="22">
        <f>SUMIFS('Capex inputs'!AF:AF,'Capex inputs'!$F:$F, $B77,'Capex inputs'!$H:$H, $C77,'Capex inputs'!$J:$J, $D77,'Capex inputs'!$M:$M, $E77)</f>
        <v>0</v>
      </c>
      <c r="L77" s="22">
        <f>SUMIFS('Capex inputs'!AG:AG,'Capex inputs'!$F:$F, $B77,'Capex inputs'!$H:$H, $C77,'Capex inputs'!$J:$J, $D77,'Capex inputs'!$M:$M, $E77)</f>
        <v>0</v>
      </c>
      <c r="M77" s="22">
        <f>SUMIFS('Capex inputs'!AH:AH,'Capex inputs'!$F:$F, $B77,'Capex inputs'!$H:$H, $C77,'Capex inputs'!$J:$J, $D77,'Capex inputs'!$M:$M, $E77)</f>
        <v>0</v>
      </c>
      <c r="N77" s="22">
        <f>H77</f>
        <v>977526.20502501796</v>
      </c>
      <c r="O77" s="22">
        <f>I77</f>
        <v>0</v>
      </c>
      <c r="P77" s="22">
        <f>J77</f>
        <v>0</v>
      </c>
      <c r="Q77" t="s">
        <v>302</v>
      </c>
    </row>
    <row r="78" spans="2:17" x14ac:dyDescent="0.2">
      <c r="B78" s="18" t="s">
        <v>198</v>
      </c>
      <c r="C78" s="18" t="s">
        <v>198</v>
      </c>
      <c r="D78" s="18" t="s">
        <v>20</v>
      </c>
      <c r="E78" s="18" t="s">
        <v>11</v>
      </c>
      <c r="F78" s="41">
        <f>IFERROR(INDEX('Asset life inputs'!$C$8:$C$15, MATCH($D78,'Asset life inputs'!$B$8:$B$15,0)), 1)</f>
        <v>1</v>
      </c>
      <c r="G78" s="22">
        <f>SUMIFS('Capex inputs'!AB:AB,'Capex inputs'!$F:$F, $B78,'Capex inputs'!$H:$H, $C78,'Capex inputs'!$J:$J, $D78,'Capex inputs'!$M:$M, $E78)</f>
        <v>249683.10837377945</v>
      </c>
      <c r="H78" s="22">
        <f>SUMIFS('Capex inputs'!AC:AC,'Capex inputs'!$F:$F, $B78,'Capex inputs'!$H:$H, $C78,'Capex inputs'!$J:$J, $D78,'Capex inputs'!$M:$M, $E78)</f>
        <v>241491.59838993533</v>
      </c>
      <c r="I78" s="22">
        <f>SUMIFS('Capex inputs'!AD:AD,'Capex inputs'!$F:$F, $B78,'Capex inputs'!$H:$H, $C78,'Capex inputs'!$J:$J, $D78,'Capex inputs'!$M:$M, $E78)</f>
        <v>152327.89067800448</v>
      </c>
      <c r="J78" s="22">
        <f>SUMIFS('Capex inputs'!AE:AE,'Capex inputs'!$F:$F, $B78,'Capex inputs'!$H:$H, $C78,'Capex inputs'!$J:$J, $D78,'Capex inputs'!$M:$M, $E78)</f>
        <v>153014.3771903179</v>
      </c>
      <c r="K78" s="22">
        <f>SUMIFS('Capex inputs'!AF:AF,'Capex inputs'!$F:$F, $B78,'Capex inputs'!$H:$H, $C78,'Capex inputs'!$J:$J, $D78,'Capex inputs'!$M:$M, $E78)</f>
        <v>153734.58254023705</v>
      </c>
      <c r="L78" s="22">
        <f>SUMIFS('Capex inputs'!AG:AG,'Capex inputs'!$F:$F, $B78,'Capex inputs'!$H:$H, $C78,'Capex inputs'!$J:$J, $D78,'Capex inputs'!$M:$M, $E78)</f>
        <v>154465.52779310124</v>
      </c>
      <c r="M78" s="22">
        <f>SUMIFS('Capex inputs'!AH:AH,'Capex inputs'!$F:$F, $B78,'Capex inputs'!$H:$H, $C78,'Capex inputs'!$J:$J, $D78,'Capex inputs'!$M:$M, $E78)</f>
        <v>155205.47127656947</v>
      </c>
      <c r="N78" s="22">
        <f>AVERAGE(I78:M78)</f>
        <v>153749.56989564601</v>
      </c>
      <c r="O78" s="22">
        <f>AVERAGE(I78:M78)</f>
        <v>153749.56989564601</v>
      </c>
      <c r="P78" s="22">
        <f>AVERAGE(I78:M78)</f>
        <v>153749.56989564601</v>
      </c>
      <c r="Q78" t="s">
        <v>301</v>
      </c>
    </row>
    <row r="79" spans="2:17" x14ac:dyDescent="0.2">
      <c r="B79" s="18" t="s">
        <v>221</v>
      </c>
      <c r="C79" s="18" t="s">
        <v>225</v>
      </c>
      <c r="D79" s="18" t="s">
        <v>13</v>
      </c>
      <c r="E79" s="18" t="s">
        <v>223</v>
      </c>
      <c r="F79" s="41">
        <f>IFERROR(INDEX('Asset life inputs'!$C$8:$C$15, MATCH($D79,'Asset life inputs'!$B$8:$B$15,0)), 1)</f>
        <v>49.467991595960875</v>
      </c>
      <c r="G79" s="22">
        <f>SUMIFS('Capex inputs'!AB:AB,'Capex inputs'!$F:$F, $B79,'Capex inputs'!$H:$H, $C79,'Capex inputs'!$J:$J, $D79,'Capex inputs'!$M:$M, $E79)</f>
        <v>3543253.4679920273</v>
      </c>
      <c r="H79" s="22">
        <f>SUMIFS('Capex inputs'!AC:AC,'Capex inputs'!$F:$F, $B79,'Capex inputs'!$H:$H, $C79,'Capex inputs'!$J:$J, $D79,'Capex inputs'!$M:$M, $E79)</f>
        <v>7774870.4852255573</v>
      </c>
      <c r="I79" s="22">
        <f>SUMIFS('Capex inputs'!AD:AD,'Capex inputs'!$F:$F, $B79,'Capex inputs'!$H:$H, $C79,'Capex inputs'!$J:$J, $D79,'Capex inputs'!$M:$M, $E79)</f>
        <v>8465554.3061083779</v>
      </c>
      <c r="J79" s="22">
        <f>SUMIFS('Capex inputs'!AE:AE,'Capex inputs'!$F:$F, $B79,'Capex inputs'!$H:$H, $C79,'Capex inputs'!$J:$J, $D79,'Capex inputs'!$M:$M, $E79)</f>
        <v>12517731.189816728</v>
      </c>
      <c r="K79" s="22">
        <f>SUMIFS('Capex inputs'!AF:AF,'Capex inputs'!$F:$F, $B79,'Capex inputs'!$H:$H, $C79,'Capex inputs'!$J:$J, $D79,'Capex inputs'!$M:$M, $E79)</f>
        <v>19191071.996252459</v>
      </c>
      <c r="L79" s="22">
        <f>SUMIFS('Capex inputs'!AG:AG,'Capex inputs'!$F:$F, $B79,'Capex inputs'!$H:$H, $C79,'Capex inputs'!$J:$J, $D79,'Capex inputs'!$M:$M, $E79)</f>
        <v>13159365.63266949</v>
      </c>
      <c r="M79" s="22">
        <f>SUMIFS('Capex inputs'!AH:AH,'Capex inputs'!$F:$F, $B79,'Capex inputs'!$H:$H, $C79,'Capex inputs'!$J:$J, $D79,'Capex inputs'!$M:$M, $E79)</f>
        <v>3928015.4894121909</v>
      </c>
      <c r="N79" s="22">
        <f>AVERAGE(I79:M79)</f>
        <v>11452347.722851848</v>
      </c>
      <c r="O79" s="22">
        <f>AVERAGE(I79:M79)</f>
        <v>11452347.722851848</v>
      </c>
      <c r="P79" s="22">
        <f>AVERAGE(I79:M79)</f>
        <v>11452347.722851848</v>
      </c>
      <c r="Q79" t="s">
        <v>301</v>
      </c>
    </row>
    <row r="80" spans="2:17" x14ac:dyDescent="0.2">
      <c r="B80" s="18"/>
      <c r="C80" s="18"/>
      <c r="D80" s="18"/>
      <c r="E80" s="18"/>
      <c r="F80" s="41">
        <f>IFERROR(INDEX('Asset life inputs'!$C$8:$C$15, MATCH($D80,'Asset life inputs'!$B$8:$B$15,0)), 1)</f>
        <v>1</v>
      </c>
      <c r="G80" s="22">
        <f>SUMIFS('Capex inputs'!AB:AB,'Capex inputs'!$F:$F, $B80,'Capex inputs'!$H:$H, $C80,'Capex inputs'!$J:$J, $D80,'Capex inputs'!$M:$M, $E80)</f>
        <v>0</v>
      </c>
      <c r="H80" s="22">
        <f>SUMIFS('Capex inputs'!AC:AC,'Capex inputs'!$F:$F, $B80,'Capex inputs'!$H:$H, $C80,'Capex inputs'!$J:$J, $D80,'Capex inputs'!$M:$M, $E80)</f>
        <v>0</v>
      </c>
      <c r="I80" s="22">
        <f>SUMIFS('Capex inputs'!AD:AD,'Capex inputs'!$F:$F, $B80,'Capex inputs'!$H:$H, $C80,'Capex inputs'!$J:$J, $D80,'Capex inputs'!$M:$M, $E80)</f>
        <v>0</v>
      </c>
      <c r="J80" s="22">
        <f>SUMIFS('Capex inputs'!AE:AE,'Capex inputs'!$F:$F, $B80,'Capex inputs'!$H:$H, $C80,'Capex inputs'!$J:$J, $D80,'Capex inputs'!$M:$M, $E80)</f>
        <v>0</v>
      </c>
      <c r="K80" s="22">
        <f>SUMIFS('Capex inputs'!AF:AF,'Capex inputs'!$F:$F, $B80,'Capex inputs'!$H:$H, $C80,'Capex inputs'!$J:$J, $D80,'Capex inputs'!$M:$M, $E80)</f>
        <v>0</v>
      </c>
      <c r="L80" s="22">
        <f>SUMIFS('Capex inputs'!AG:AG,'Capex inputs'!$F:$F, $B80,'Capex inputs'!$H:$H, $C80,'Capex inputs'!$J:$J, $D80,'Capex inputs'!$M:$M, $E80)</f>
        <v>0</v>
      </c>
      <c r="M80" s="22">
        <f>SUMIFS('Capex inputs'!AH:AH,'Capex inputs'!$F:$F, $B80,'Capex inputs'!$H:$H, $C80,'Capex inputs'!$J:$J, $D80,'Capex inputs'!$M:$M, $E80)</f>
        <v>0</v>
      </c>
      <c r="N80" s="22">
        <f>SUMIFS('Capex inputs'!AI:AI,'Capex inputs'!$F:$F, $B80,'Capex inputs'!$H:$H, $C80,'Capex inputs'!$J:$J, $D80,'Capex inputs'!$M:$M, $E80)</f>
        <v>0</v>
      </c>
      <c r="O80" s="22">
        <f>SUMIFS('Capex inputs'!AJ:AJ,'Capex inputs'!$F:$F, $B80,'Capex inputs'!$H:$H, $C80,'Capex inputs'!$J:$J, $D80,'Capex inputs'!$M:$M, $E80)</f>
        <v>0</v>
      </c>
      <c r="P80" s="22">
        <f>SUMIFS('Capex inputs'!AK:AK,'Capex inputs'!$F:$F, $B80,'Capex inputs'!$H:$H, $C80,'Capex inputs'!$J:$J, $D80,'Capex inputs'!$M:$M, $E80)</f>
        <v>0</v>
      </c>
    </row>
    <row r="81" spans="2:17" x14ac:dyDescent="0.2">
      <c r="B81" s="18"/>
      <c r="C81" s="18"/>
      <c r="D81" s="18"/>
      <c r="E81" s="18"/>
      <c r="F81" s="41">
        <f>IFERROR(INDEX('Asset life inputs'!$C$8:$C$15, MATCH($D81,'Asset life inputs'!$B$8:$B$15,0)), 1)</f>
        <v>1</v>
      </c>
      <c r="G81" s="22">
        <f>SUMIFS('Capex inputs'!AB:AB,'Capex inputs'!$F:$F, $B81,'Capex inputs'!$H:$H, $C81,'Capex inputs'!$J:$J, $D81,'Capex inputs'!$M:$M, $E81)</f>
        <v>0</v>
      </c>
      <c r="H81" s="22">
        <f>SUMIFS('Capex inputs'!AC:AC,'Capex inputs'!$F:$F, $B81,'Capex inputs'!$H:$H, $C81,'Capex inputs'!$J:$J, $D81,'Capex inputs'!$M:$M, $E81)</f>
        <v>0</v>
      </c>
      <c r="I81" s="22">
        <f>SUMIFS('Capex inputs'!AD:AD,'Capex inputs'!$F:$F, $B81,'Capex inputs'!$H:$H, $C81,'Capex inputs'!$J:$J, $D81,'Capex inputs'!$M:$M, $E81)</f>
        <v>0</v>
      </c>
      <c r="J81" s="22">
        <f>SUMIFS('Capex inputs'!AE:AE,'Capex inputs'!$F:$F, $B81,'Capex inputs'!$H:$H, $C81,'Capex inputs'!$J:$J, $D81,'Capex inputs'!$M:$M, $E81)</f>
        <v>0</v>
      </c>
      <c r="K81" s="22">
        <f>SUMIFS('Capex inputs'!AF:AF,'Capex inputs'!$F:$F, $B81,'Capex inputs'!$H:$H, $C81,'Capex inputs'!$J:$J, $D81,'Capex inputs'!$M:$M, $E81)</f>
        <v>0</v>
      </c>
      <c r="L81" s="22">
        <f>SUMIFS('Capex inputs'!AG:AG,'Capex inputs'!$F:$F, $B81,'Capex inputs'!$H:$H, $C81,'Capex inputs'!$J:$J, $D81,'Capex inputs'!$M:$M, $E81)</f>
        <v>0</v>
      </c>
      <c r="M81" s="22">
        <f>SUMIFS('Capex inputs'!AH:AH,'Capex inputs'!$F:$F, $B81,'Capex inputs'!$H:$H, $C81,'Capex inputs'!$J:$J, $D81,'Capex inputs'!$M:$M, $E81)</f>
        <v>0</v>
      </c>
      <c r="N81" s="22">
        <f>SUMIFS('Capex inputs'!AI:AI,'Capex inputs'!$F:$F, $B81,'Capex inputs'!$H:$H, $C81,'Capex inputs'!$J:$J, $D81,'Capex inputs'!$M:$M, $E81)</f>
        <v>0</v>
      </c>
      <c r="O81" s="22">
        <f>SUMIFS('Capex inputs'!AJ:AJ,'Capex inputs'!$F:$F, $B81,'Capex inputs'!$H:$H, $C81,'Capex inputs'!$J:$J, $D81,'Capex inputs'!$M:$M, $E81)</f>
        <v>0</v>
      </c>
      <c r="P81" s="22">
        <f>SUMIFS('Capex inputs'!AK:AK,'Capex inputs'!$F:$F, $B81,'Capex inputs'!$H:$H, $C81,'Capex inputs'!$J:$J, $D81,'Capex inputs'!$M:$M, $E81)</f>
        <v>0</v>
      </c>
    </row>
    <row r="82" spans="2:17" x14ac:dyDescent="0.2">
      <c r="B82" s="18"/>
      <c r="C82" s="18"/>
      <c r="D82" s="18"/>
      <c r="E82" s="18"/>
      <c r="F82" s="41">
        <f>IFERROR(INDEX('Asset life inputs'!$C$8:$C$15, MATCH($D82,'Asset life inputs'!$B$8:$B$15,0)), 1)</f>
        <v>1</v>
      </c>
      <c r="G82" s="22">
        <f>SUMIFS('Capex inputs'!AB:AB,'Capex inputs'!$F:$F, $B82,'Capex inputs'!$H:$H, $C82,'Capex inputs'!$J:$J, $D82,'Capex inputs'!$M:$M, $E82)</f>
        <v>0</v>
      </c>
      <c r="H82" s="22">
        <f>SUMIFS('Capex inputs'!AC:AC,'Capex inputs'!$F:$F, $B82,'Capex inputs'!$H:$H, $C82,'Capex inputs'!$J:$J, $D82,'Capex inputs'!$M:$M, $E82)</f>
        <v>0</v>
      </c>
      <c r="I82" s="22">
        <f>SUMIFS('Capex inputs'!AD:AD,'Capex inputs'!$F:$F, $B82,'Capex inputs'!$H:$H, $C82,'Capex inputs'!$J:$J, $D82,'Capex inputs'!$M:$M, $E82)</f>
        <v>0</v>
      </c>
      <c r="J82" s="22">
        <f>SUMIFS('Capex inputs'!AE:AE,'Capex inputs'!$F:$F, $B82,'Capex inputs'!$H:$H, $C82,'Capex inputs'!$J:$J, $D82,'Capex inputs'!$M:$M, $E82)</f>
        <v>0</v>
      </c>
      <c r="K82" s="22">
        <f>SUMIFS('Capex inputs'!AF:AF,'Capex inputs'!$F:$F, $B82,'Capex inputs'!$H:$H, $C82,'Capex inputs'!$J:$J, $D82,'Capex inputs'!$M:$M, $E82)</f>
        <v>0</v>
      </c>
      <c r="L82" s="22">
        <f>SUMIFS('Capex inputs'!AG:AG,'Capex inputs'!$F:$F, $B82,'Capex inputs'!$H:$H, $C82,'Capex inputs'!$J:$J, $D82,'Capex inputs'!$M:$M, $E82)</f>
        <v>0</v>
      </c>
      <c r="M82" s="22">
        <f>SUMIFS('Capex inputs'!AH:AH,'Capex inputs'!$F:$F, $B82,'Capex inputs'!$H:$H, $C82,'Capex inputs'!$J:$J, $D82,'Capex inputs'!$M:$M, $E82)</f>
        <v>0</v>
      </c>
      <c r="N82" s="22">
        <f>SUMIFS('Capex inputs'!AI:AI,'Capex inputs'!$F:$F, $B82,'Capex inputs'!$H:$H, $C82,'Capex inputs'!$J:$J, $D82,'Capex inputs'!$M:$M, $E82)</f>
        <v>0</v>
      </c>
      <c r="O82" s="22">
        <f>SUMIFS('Capex inputs'!AJ:AJ,'Capex inputs'!$F:$F, $B82,'Capex inputs'!$H:$H, $C82,'Capex inputs'!$J:$J, $D82,'Capex inputs'!$M:$M, $E82)</f>
        <v>0</v>
      </c>
      <c r="P82" s="22">
        <f>SUMIFS('Capex inputs'!AK:AK,'Capex inputs'!$F:$F, $B82,'Capex inputs'!$H:$H, $C82,'Capex inputs'!$J:$J, $D82,'Capex inputs'!$M:$M, $E82)</f>
        <v>0</v>
      </c>
    </row>
    <row r="83" spans="2:17" x14ac:dyDescent="0.2">
      <c r="B83" s="18"/>
      <c r="C83" s="18"/>
      <c r="D83" s="18"/>
      <c r="E83" s="18"/>
      <c r="F83" s="41">
        <f>IFERROR(INDEX('Asset life inputs'!$C$8:$C$15, MATCH($D83,'Asset life inputs'!$B$8:$B$15,0)), 1)</f>
        <v>1</v>
      </c>
      <c r="G83" s="22">
        <f>SUMIFS('Capex inputs'!AB:AB,'Capex inputs'!$F:$F, $B83,'Capex inputs'!$H:$H, $C83,'Capex inputs'!$J:$J, $D83,'Capex inputs'!$M:$M, $E83)</f>
        <v>0</v>
      </c>
      <c r="H83" s="22">
        <f>SUMIFS('Capex inputs'!AC:AC,'Capex inputs'!$F:$F, $B83,'Capex inputs'!$H:$H, $C83,'Capex inputs'!$J:$J, $D83,'Capex inputs'!$M:$M, $E83)</f>
        <v>0</v>
      </c>
      <c r="I83" s="22">
        <f>SUMIFS('Capex inputs'!AD:AD,'Capex inputs'!$F:$F, $B83,'Capex inputs'!$H:$H, $C83,'Capex inputs'!$J:$J, $D83,'Capex inputs'!$M:$M, $E83)</f>
        <v>0</v>
      </c>
      <c r="J83" s="22">
        <f>SUMIFS('Capex inputs'!AE:AE,'Capex inputs'!$F:$F, $B83,'Capex inputs'!$H:$H, $C83,'Capex inputs'!$J:$J, $D83,'Capex inputs'!$M:$M, $E83)</f>
        <v>0</v>
      </c>
      <c r="K83" s="22">
        <f>SUMIFS('Capex inputs'!AF:AF,'Capex inputs'!$F:$F, $B83,'Capex inputs'!$H:$H, $C83,'Capex inputs'!$J:$J, $D83,'Capex inputs'!$M:$M, $E83)</f>
        <v>0</v>
      </c>
      <c r="L83" s="22">
        <f>SUMIFS('Capex inputs'!AG:AG,'Capex inputs'!$F:$F, $B83,'Capex inputs'!$H:$H, $C83,'Capex inputs'!$J:$J, $D83,'Capex inputs'!$M:$M, $E83)</f>
        <v>0</v>
      </c>
      <c r="M83" s="22">
        <f>SUMIFS('Capex inputs'!AH:AH,'Capex inputs'!$F:$F, $B83,'Capex inputs'!$H:$H, $C83,'Capex inputs'!$J:$J, $D83,'Capex inputs'!$M:$M, $E83)</f>
        <v>0</v>
      </c>
      <c r="N83" s="22">
        <f>SUMIFS('Capex inputs'!AI:AI,'Capex inputs'!$F:$F, $B83,'Capex inputs'!$H:$H, $C83,'Capex inputs'!$J:$J, $D83,'Capex inputs'!$M:$M, $E83)</f>
        <v>0</v>
      </c>
      <c r="O83" s="22">
        <f>SUMIFS('Capex inputs'!AJ:AJ,'Capex inputs'!$F:$F, $B83,'Capex inputs'!$H:$H, $C83,'Capex inputs'!$J:$J, $D83,'Capex inputs'!$M:$M, $E83)</f>
        <v>0</v>
      </c>
      <c r="P83" s="22">
        <f>SUMIFS('Capex inputs'!AK:AK,'Capex inputs'!$F:$F, $B83,'Capex inputs'!$H:$H, $C83,'Capex inputs'!$J:$J, $D83,'Capex inputs'!$M:$M, $E83)</f>
        <v>0</v>
      </c>
    </row>
    <row r="84" spans="2:17" x14ac:dyDescent="0.2">
      <c r="B84" s="18"/>
      <c r="C84" s="18"/>
      <c r="D84" s="18"/>
      <c r="E84" s="18"/>
      <c r="F84" s="41">
        <f>IFERROR(INDEX('Asset life inputs'!$C$8:$C$15, MATCH($D84,'Asset life inputs'!$B$8:$B$15,0)), 1)</f>
        <v>1</v>
      </c>
      <c r="G84" s="22">
        <f>SUMIFS('Capex inputs'!AB:AB,'Capex inputs'!$F:$F, $B84,'Capex inputs'!$H:$H, $C84,'Capex inputs'!$J:$J, $D84,'Capex inputs'!$M:$M, $E84)</f>
        <v>0</v>
      </c>
      <c r="H84" s="22">
        <f>SUMIFS('Capex inputs'!AC:AC,'Capex inputs'!$F:$F, $B84,'Capex inputs'!$H:$H, $C84,'Capex inputs'!$J:$J, $D84,'Capex inputs'!$M:$M, $E84)</f>
        <v>0</v>
      </c>
      <c r="I84" s="22">
        <f>SUMIFS('Capex inputs'!AD:AD,'Capex inputs'!$F:$F, $B84,'Capex inputs'!$H:$H, $C84,'Capex inputs'!$J:$J, $D84,'Capex inputs'!$M:$M, $E84)</f>
        <v>0</v>
      </c>
      <c r="J84" s="22">
        <f>SUMIFS('Capex inputs'!AE:AE,'Capex inputs'!$F:$F, $B84,'Capex inputs'!$H:$H, $C84,'Capex inputs'!$J:$J, $D84,'Capex inputs'!$M:$M, $E84)</f>
        <v>0</v>
      </c>
      <c r="K84" s="22">
        <f>SUMIFS('Capex inputs'!AF:AF,'Capex inputs'!$F:$F, $B84,'Capex inputs'!$H:$H, $C84,'Capex inputs'!$J:$J, $D84,'Capex inputs'!$M:$M, $E84)</f>
        <v>0</v>
      </c>
      <c r="L84" s="22">
        <f>SUMIFS('Capex inputs'!AG:AG,'Capex inputs'!$F:$F, $B84,'Capex inputs'!$H:$H, $C84,'Capex inputs'!$J:$J, $D84,'Capex inputs'!$M:$M, $E84)</f>
        <v>0</v>
      </c>
      <c r="M84" s="22">
        <f>SUMIFS('Capex inputs'!AH:AH,'Capex inputs'!$F:$F, $B84,'Capex inputs'!$H:$H, $C84,'Capex inputs'!$J:$J, $D84,'Capex inputs'!$M:$M, $E84)</f>
        <v>0</v>
      </c>
      <c r="N84" s="22">
        <f>SUMIFS('Capex inputs'!AI:AI,'Capex inputs'!$F:$F, $B84,'Capex inputs'!$H:$H, $C84,'Capex inputs'!$J:$J, $D84,'Capex inputs'!$M:$M, $E84)</f>
        <v>0</v>
      </c>
      <c r="O84" s="22">
        <f>SUMIFS('Capex inputs'!AJ:AJ,'Capex inputs'!$F:$F, $B84,'Capex inputs'!$H:$H, $C84,'Capex inputs'!$J:$J, $D84,'Capex inputs'!$M:$M, $E84)</f>
        <v>0</v>
      </c>
      <c r="P84" s="22">
        <f>SUMIFS('Capex inputs'!AK:AK,'Capex inputs'!$F:$F, $B84,'Capex inputs'!$H:$H, $C84,'Capex inputs'!$J:$J, $D84,'Capex inputs'!$M:$M, $E84)</f>
        <v>0</v>
      </c>
    </row>
    <row r="85" spans="2:17" x14ac:dyDescent="0.2">
      <c r="B85" s="18"/>
      <c r="C85" s="18"/>
      <c r="D85" s="18"/>
      <c r="E85" s="18"/>
      <c r="F85" s="41">
        <f>IFERROR(INDEX('Asset life inputs'!$C$8:$C$15, MATCH($D85,'Asset life inputs'!$B$8:$B$15,0)), 1)</f>
        <v>1</v>
      </c>
      <c r="G85" s="22">
        <f>SUMIFS('Capex inputs'!AB:AB,'Capex inputs'!$F:$F, $B85,'Capex inputs'!$H:$H, $C85,'Capex inputs'!$J:$J, $D85,'Capex inputs'!$M:$M, $E85)</f>
        <v>0</v>
      </c>
      <c r="H85" s="22">
        <f>SUMIFS('Capex inputs'!AC:AC,'Capex inputs'!$F:$F, $B85,'Capex inputs'!$H:$H, $C85,'Capex inputs'!$J:$J, $D85,'Capex inputs'!$M:$M, $E85)</f>
        <v>0</v>
      </c>
      <c r="I85" s="22">
        <f>SUMIFS('Capex inputs'!AD:AD,'Capex inputs'!$F:$F, $B85,'Capex inputs'!$H:$H, $C85,'Capex inputs'!$J:$J, $D85,'Capex inputs'!$M:$M, $E85)</f>
        <v>0</v>
      </c>
      <c r="J85" s="22">
        <f>SUMIFS('Capex inputs'!AE:AE,'Capex inputs'!$F:$F, $B85,'Capex inputs'!$H:$H, $C85,'Capex inputs'!$J:$J, $D85,'Capex inputs'!$M:$M, $E85)</f>
        <v>0</v>
      </c>
      <c r="K85" s="22">
        <f>SUMIFS('Capex inputs'!AF:AF,'Capex inputs'!$F:$F, $B85,'Capex inputs'!$H:$H, $C85,'Capex inputs'!$J:$J, $D85,'Capex inputs'!$M:$M, $E85)</f>
        <v>0</v>
      </c>
      <c r="L85" s="22">
        <f>SUMIFS('Capex inputs'!AG:AG,'Capex inputs'!$F:$F, $B85,'Capex inputs'!$H:$H, $C85,'Capex inputs'!$J:$J, $D85,'Capex inputs'!$M:$M, $E85)</f>
        <v>0</v>
      </c>
      <c r="M85" s="22">
        <f>SUMIFS('Capex inputs'!AH:AH,'Capex inputs'!$F:$F, $B85,'Capex inputs'!$H:$H, $C85,'Capex inputs'!$J:$J, $D85,'Capex inputs'!$M:$M, $E85)</f>
        <v>0</v>
      </c>
      <c r="N85" s="22">
        <f>SUMIFS('Capex inputs'!AI:AI,'Capex inputs'!$F:$F, $B85,'Capex inputs'!$H:$H, $C85,'Capex inputs'!$J:$J, $D85,'Capex inputs'!$M:$M, $E85)</f>
        <v>0</v>
      </c>
      <c r="O85" s="22">
        <f>SUMIFS('Capex inputs'!AJ:AJ,'Capex inputs'!$F:$F, $B85,'Capex inputs'!$H:$H, $C85,'Capex inputs'!$J:$J, $D85,'Capex inputs'!$M:$M, $E85)</f>
        <v>0</v>
      </c>
      <c r="P85" s="22">
        <f>SUMIFS('Capex inputs'!AK:AK,'Capex inputs'!$F:$F, $B85,'Capex inputs'!$H:$H, $C85,'Capex inputs'!$J:$J, $D85,'Capex inputs'!$M:$M, $E85)</f>
        <v>0</v>
      </c>
      <c r="Q85" s="30"/>
    </row>
    <row r="86" spans="2:17" x14ac:dyDescent="0.2">
      <c r="B86" s="18"/>
      <c r="C86" s="18"/>
      <c r="D86" s="18"/>
      <c r="E86" s="18"/>
      <c r="F86" s="41">
        <f>IFERROR(INDEX('Asset life inputs'!$C$8:$C$15, MATCH($D86,'Asset life inputs'!$B$8:$B$15,0)), 1)</f>
        <v>1</v>
      </c>
      <c r="G86" s="22">
        <f>SUMIFS('Capex inputs'!AB:AB,'Capex inputs'!$F:$F, $B86,'Capex inputs'!$H:$H, $C86,'Capex inputs'!$J:$J, $D86,'Capex inputs'!$M:$M, $E86)</f>
        <v>0</v>
      </c>
      <c r="H86" s="22">
        <f>SUMIFS('Capex inputs'!AC:AC,'Capex inputs'!$F:$F, $B86,'Capex inputs'!$H:$H, $C86,'Capex inputs'!$J:$J, $D86,'Capex inputs'!$M:$M, $E86)</f>
        <v>0</v>
      </c>
      <c r="I86" s="22">
        <f>SUMIFS('Capex inputs'!AD:AD,'Capex inputs'!$F:$F, $B86,'Capex inputs'!$H:$H, $C86,'Capex inputs'!$J:$J, $D86,'Capex inputs'!$M:$M, $E86)</f>
        <v>0</v>
      </c>
      <c r="J86" s="22">
        <f>SUMIFS('Capex inputs'!AE:AE,'Capex inputs'!$F:$F, $B86,'Capex inputs'!$H:$H, $C86,'Capex inputs'!$J:$J, $D86,'Capex inputs'!$M:$M, $E86)</f>
        <v>0</v>
      </c>
      <c r="K86" s="22">
        <f>SUMIFS('Capex inputs'!AF:AF,'Capex inputs'!$F:$F, $B86,'Capex inputs'!$H:$H, $C86,'Capex inputs'!$J:$J, $D86,'Capex inputs'!$M:$M, $E86)</f>
        <v>0</v>
      </c>
      <c r="L86" s="22">
        <f>SUMIFS('Capex inputs'!AG:AG,'Capex inputs'!$F:$F, $B86,'Capex inputs'!$H:$H, $C86,'Capex inputs'!$J:$J, $D86,'Capex inputs'!$M:$M, $E86)</f>
        <v>0</v>
      </c>
      <c r="M86" s="22">
        <f>SUMIFS('Capex inputs'!AH:AH,'Capex inputs'!$F:$F, $B86,'Capex inputs'!$H:$H, $C86,'Capex inputs'!$J:$J, $D86,'Capex inputs'!$M:$M, $E86)</f>
        <v>0</v>
      </c>
      <c r="N86" s="22">
        <f>SUMIFS('Capex inputs'!AI:AI,'Capex inputs'!$F:$F, $B86,'Capex inputs'!$H:$H, $C86,'Capex inputs'!$J:$J, $D86,'Capex inputs'!$M:$M, $E86)</f>
        <v>0</v>
      </c>
      <c r="O86" s="22">
        <f>SUMIFS('Capex inputs'!AJ:AJ,'Capex inputs'!$F:$F, $B86,'Capex inputs'!$H:$H, $C86,'Capex inputs'!$J:$J, $D86,'Capex inputs'!$M:$M, $E86)</f>
        <v>0</v>
      </c>
      <c r="P86" s="22">
        <f>SUMIFS('Capex inputs'!AK:AK,'Capex inputs'!$F:$F, $B86,'Capex inputs'!$H:$H, $C86,'Capex inputs'!$J:$J, $D86,'Capex inputs'!$M:$M, $E86)</f>
        <v>0</v>
      </c>
    </row>
    <row r="87" spans="2:17" x14ac:dyDescent="0.2">
      <c r="B87" s="18"/>
      <c r="C87" s="18"/>
      <c r="D87" s="18"/>
      <c r="E87" s="18"/>
      <c r="F87" s="41">
        <f>IFERROR(INDEX('Asset life inputs'!$C$8:$C$15, MATCH($D87,'Asset life inputs'!$B$8:$B$15,0)), 1)</f>
        <v>1</v>
      </c>
      <c r="G87" s="22">
        <f>SUMIFS('Capex inputs'!AB:AB,'Capex inputs'!$F:$F, $B87,'Capex inputs'!$H:$H, $C87,'Capex inputs'!$J:$J, $D87,'Capex inputs'!$M:$M, $E87)</f>
        <v>0</v>
      </c>
      <c r="H87" s="22">
        <f>SUMIFS('Capex inputs'!AC:AC,'Capex inputs'!$F:$F, $B87,'Capex inputs'!$H:$H, $C87,'Capex inputs'!$J:$J, $D87,'Capex inputs'!$M:$M, $E87)</f>
        <v>0</v>
      </c>
      <c r="I87" s="22">
        <f>SUMIFS('Capex inputs'!AD:AD,'Capex inputs'!$F:$F, $B87,'Capex inputs'!$H:$H, $C87,'Capex inputs'!$J:$J, $D87,'Capex inputs'!$M:$M, $E87)</f>
        <v>0</v>
      </c>
      <c r="J87" s="22">
        <f>SUMIFS('Capex inputs'!AE:AE,'Capex inputs'!$F:$F, $B87,'Capex inputs'!$H:$H, $C87,'Capex inputs'!$J:$J, $D87,'Capex inputs'!$M:$M, $E87)</f>
        <v>0</v>
      </c>
      <c r="K87" s="22">
        <f>SUMIFS('Capex inputs'!AF:AF,'Capex inputs'!$F:$F, $B87,'Capex inputs'!$H:$H, $C87,'Capex inputs'!$J:$J, $D87,'Capex inputs'!$M:$M, $E87)</f>
        <v>0</v>
      </c>
      <c r="L87" s="22">
        <f>SUMIFS('Capex inputs'!AG:AG,'Capex inputs'!$F:$F, $B87,'Capex inputs'!$H:$H, $C87,'Capex inputs'!$J:$J, $D87,'Capex inputs'!$M:$M, $E87)</f>
        <v>0</v>
      </c>
      <c r="M87" s="22">
        <f>SUMIFS('Capex inputs'!AH:AH,'Capex inputs'!$F:$F, $B87,'Capex inputs'!$H:$H, $C87,'Capex inputs'!$J:$J, $D87,'Capex inputs'!$M:$M, $E87)</f>
        <v>0</v>
      </c>
      <c r="N87" s="22">
        <f>SUMIFS('Capex inputs'!AI:AI,'Capex inputs'!$F:$F, $B87,'Capex inputs'!$H:$H, $C87,'Capex inputs'!$J:$J, $D87,'Capex inputs'!$M:$M, $E87)</f>
        <v>0</v>
      </c>
      <c r="O87" s="22">
        <f>SUMIFS('Capex inputs'!AJ:AJ,'Capex inputs'!$F:$F, $B87,'Capex inputs'!$H:$H, $C87,'Capex inputs'!$J:$J, $D87,'Capex inputs'!$M:$M, $E87)</f>
        <v>0</v>
      </c>
      <c r="P87" s="22">
        <f>SUMIFS('Capex inputs'!AK:AK,'Capex inputs'!$F:$F, $B87,'Capex inputs'!$H:$H, $C87,'Capex inputs'!$J:$J, $D87,'Capex inputs'!$M:$M, $E87)</f>
        <v>0</v>
      </c>
    </row>
    <row r="88" spans="2:17" x14ac:dyDescent="0.2">
      <c r="B88" s="18"/>
      <c r="C88" s="18"/>
      <c r="D88" s="18"/>
      <c r="E88" s="18"/>
      <c r="F88" s="41">
        <f>IFERROR(INDEX('Asset life inputs'!$C$8:$C$15, MATCH($D88,'Asset life inputs'!$B$8:$B$15,0)), 1)</f>
        <v>1</v>
      </c>
      <c r="G88" s="22">
        <f>SUMIFS('Capex inputs'!AB:AB,'Capex inputs'!$F:$F, $B88,'Capex inputs'!$H:$H, $C88,'Capex inputs'!$J:$J, $D88,'Capex inputs'!$M:$M, $E88)</f>
        <v>0</v>
      </c>
      <c r="H88" s="22">
        <f>SUMIFS('Capex inputs'!AC:AC,'Capex inputs'!$F:$F, $B88,'Capex inputs'!$H:$H, $C88,'Capex inputs'!$J:$J, $D88,'Capex inputs'!$M:$M, $E88)</f>
        <v>0</v>
      </c>
      <c r="I88" s="22">
        <f>SUMIFS('Capex inputs'!AD:AD,'Capex inputs'!$F:$F, $B88,'Capex inputs'!$H:$H, $C88,'Capex inputs'!$J:$J, $D88,'Capex inputs'!$M:$M, $E88)</f>
        <v>0</v>
      </c>
      <c r="J88" s="22">
        <f>SUMIFS('Capex inputs'!AE:AE,'Capex inputs'!$F:$F, $B88,'Capex inputs'!$H:$H, $C88,'Capex inputs'!$J:$J, $D88,'Capex inputs'!$M:$M, $E88)</f>
        <v>0</v>
      </c>
      <c r="K88" s="22">
        <f>SUMIFS('Capex inputs'!AF:AF,'Capex inputs'!$F:$F, $B88,'Capex inputs'!$H:$H, $C88,'Capex inputs'!$J:$J, $D88,'Capex inputs'!$M:$M, $E88)</f>
        <v>0</v>
      </c>
      <c r="L88" s="22">
        <f>SUMIFS('Capex inputs'!AG:AG,'Capex inputs'!$F:$F, $B88,'Capex inputs'!$H:$H, $C88,'Capex inputs'!$J:$J, $D88,'Capex inputs'!$M:$M, $E88)</f>
        <v>0</v>
      </c>
      <c r="M88" s="22">
        <f>SUMIFS('Capex inputs'!AH:AH,'Capex inputs'!$F:$F, $B88,'Capex inputs'!$H:$H, $C88,'Capex inputs'!$J:$J, $D88,'Capex inputs'!$M:$M, $E88)</f>
        <v>0</v>
      </c>
      <c r="N88" s="22">
        <f>SUMIFS('Capex inputs'!AI:AI,'Capex inputs'!$F:$F, $B88,'Capex inputs'!$H:$H, $C88,'Capex inputs'!$J:$J, $D88,'Capex inputs'!$M:$M, $E88)</f>
        <v>0</v>
      </c>
      <c r="O88" s="22">
        <f>SUMIFS('Capex inputs'!AJ:AJ,'Capex inputs'!$F:$F, $B88,'Capex inputs'!$H:$H, $C88,'Capex inputs'!$J:$J, $D88,'Capex inputs'!$M:$M, $E88)</f>
        <v>0</v>
      </c>
      <c r="P88" s="22">
        <f>SUMIFS('Capex inputs'!AK:AK,'Capex inputs'!$F:$F, $B88,'Capex inputs'!$H:$H, $C88,'Capex inputs'!$J:$J, $D88,'Capex inputs'!$M:$M, $E88)</f>
        <v>0</v>
      </c>
    </row>
    <row r="89" spans="2:17" x14ac:dyDescent="0.2">
      <c r="B89" s="18"/>
      <c r="C89" s="18"/>
      <c r="D89" s="18"/>
      <c r="E89" s="18"/>
      <c r="F89" s="41">
        <f>IFERROR(INDEX('Asset life inputs'!$C$8:$C$15, MATCH($D89,'Asset life inputs'!$B$8:$B$15,0)), 1)</f>
        <v>1</v>
      </c>
      <c r="G89" s="22">
        <f>SUMIFS('Capex inputs'!AB:AB,'Capex inputs'!$F:$F, $B89,'Capex inputs'!$H:$H, $C89,'Capex inputs'!$J:$J, $D89,'Capex inputs'!$M:$M, $E89)</f>
        <v>0</v>
      </c>
      <c r="H89" s="22">
        <f>SUMIFS('Capex inputs'!AC:AC,'Capex inputs'!$F:$F, $B89,'Capex inputs'!$H:$H, $C89,'Capex inputs'!$J:$J, $D89,'Capex inputs'!$M:$M, $E89)</f>
        <v>0</v>
      </c>
      <c r="I89" s="22">
        <f>SUMIFS('Capex inputs'!AD:AD,'Capex inputs'!$F:$F, $B89,'Capex inputs'!$H:$H, $C89,'Capex inputs'!$J:$J, $D89,'Capex inputs'!$M:$M, $E89)</f>
        <v>0</v>
      </c>
      <c r="J89" s="22">
        <f>SUMIFS('Capex inputs'!AE:AE,'Capex inputs'!$F:$F, $B89,'Capex inputs'!$H:$H, $C89,'Capex inputs'!$J:$J, $D89,'Capex inputs'!$M:$M, $E89)</f>
        <v>0</v>
      </c>
      <c r="K89" s="22">
        <f>SUMIFS('Capex inputs'!AF:AF,'Capex inputs'!$F:$F, $B89,'Capex inputs'!$H:$H, $C89,'Capex inputs'!$J:$J, $D89,'Capex inputs'!$M:$M, $E89)</f>
        <v>0</v>
      </c>
      <c r="L89" s="22">
        <f>SUMIFS('Capex inputs'!AG:AG,'Capex inputs'!$F:$F, $B89,'Capex inputs'!$H:$H, $C89,'Capex inputs'!$J:$J, $D89,'Capex inputs'!$M:$M, $E89)</f>
        <v>0</v>
      </c>
      <c r="M89" s="22">
        <f>SUMIFS('Capex inputs'!AH:AH,'Capex inputs'!$F:$F, $B89,'Capex inputs'!$H:$H, $C89,'Capex inputs'!$J:$J, $D89,'Capex inputs'!$M:$M, $E89)</f>
        <v>0</v>
      </c>
      <c r="N89" s="22">
        <f>SUMIFS('Capex inputs'!AI:AI,'Capex inputs'!$F:$F, $B89,'Capex inputs'!$H:$H, $C89,'Capex inputs'!$J:$J, $D89,'Capex inputs'!$M:$M, $E89)</f>
        <v>0</v>
      </c>
      <c r="O89" s="22">
        <f>SUMIFS('Capex inputs'!AJ:AJ,'Capex inputs'!$F:$F, $B89,'Capex inputs'!$H:$H, $C89,'Capex inputs'!$J:$J, $D89,'Capex inputs'!$M:$M, $E89)</f>
        <v>0</v>
      </c>
      <c r="P89" s="22">
        <f>SUMIFS('Capex inputs'!AK:AK,'Capex inputs'!$F:$F, $B89,'Capex inputs'!$H:$H, $C89,'Capex inputs'!$J:$J, $D89,'Capex inputs'!$M:$M, $E89)</f>
        <v>0</v>
      </c>
    </row>
    <row r="90" spans="2:17" x14ac:dyDescent="0.2">
      <c r="B90" s="18"/>
      <c r="C90" s="18"/>
      <c r="D90" s="18"/>
      <c r="E90" s="18"/>
      <c r="F90" s="41">
        <f>IFERROR(INDEX('Asset life inputs'!$C$8:$C$15, MATCH($D90,'Asset life inputs'!$B$8:$B$15,0)), 1)</f>
        <v>1</v>
      </c>
      <c r="G90" s="22">
        <f>SUMIFS('Capex inputs'!AB:AB,'Capex inputs'!$F:$F, $B90,'Capex inputs'!$H:$H, $C90,'Capex inputs'!$J:$J, $D90,'Capex inputs'!$M:$M, $E90)</f>
        <v>0</v>
      </c>
      <c r="H90" s="22">
        <f>SUMIFS('Capex inputs'!AC:AC,'Capex inputs'!$F:$F, $B90,'Capex inputs'!$H:$H, $C90,'Capex inputs'!$J:$J, $D90,'Capex inputs'!$M:$M, $E90)</f>
        <v>0</v>
      </c>
      <c r="I90" s="22">
        <f>SUMIFS('Capex inputs'!AD:AD,'Capex inputs'!$F:$F, $B90,'Capex inputs'!$H:$H, $C90,'Capex inputs'!$J:$J, $D90,'Capex inputs'!$M:$M, $E90)</f>
        <v>0</v>
      </c>
      <c r="J90" s="22">
        <f>SUMIFS('Capex inputs'!AE:AE,'Capex inputs'!$F:$F, $B90,'Capex inputs'!$H:$H, $C90,'Capex inputs'!$J:$J, $D90,'Capex inputs'!$M:$M, $E90)</f>
        <v>0</v>
      </c>
      <c r="K90" s="22">
        <f>SUMIFS('Capex inputs'!AF:AF,'Capex inputs'!$F:$F, $B90,'Capex inputs'!$H:$H, $C90,'Capex inputs'!$J:$J, $D90,'Capex inputs'!$M:$M, $E90)</f>
        <v>0</v>
      </c>
      <c r="L90" s="22">
        <f>SUMIFS('Capex inputs'!AG:AG,'Capex inputs'!$F:$F, $B90,'Capex inputs'!$H:$H, $C90,'Capex inputs'!$J:$J, $D90,'Capex inputs'!$M:$M, $E90)</f>
        <v>0</v>
      </c>
      <c r="M90" s="22">
        <f>SUMIFS('Capex inputs'!AH:AH,'Capex inputs'!$F:$F, $B90,'Capex inputs'!$H:$H, $C90,'Capex inputs'!$J:$J, $D90,'Capex inputs'!$M:$M, $E90)</f>
        <v>0</v>
      </c>
      <c r="N90" s="22">
        <f>SUMIFS('Capex inputs'!AI:AI,'Capex inputs'!$F:$F, $B90,'Capex inputs'!$H:$H, $C90,'Capex inputs'!$J:$J, $D90,'Capex inputs'!$M:$M, $E90)</f>
        <v>0</v>
      </c>
      <c r="O90" s="22">
        <f>SUMIFS('Capex inputs'!AJ:AJ,'Capex inputs'!$F:$F, $B90,'Capex inputs'!$H:$H, $C90,'Capex inputs'!$J:$J, $D90,'Capex inputs'!$M:$M, $E90)</f>
        <v>0</v>
      </c>
      <c r="P90" s="22">
        <f>SUMIFS('Capex inputs'!AK:AK,'Capex inputs'!$F:$F, $B90,'Capex inputs'!$H:$H, $C90,'Capex inputs'!$J:$J, $D90,'Capex inputs'!$M:$M, $E90)</f>
        <v>0</v>
      </c>
    </row>
    <row r="91" spans="2:17" x14ac:dyDescent="0.2">
      <c r="B91" s="18"/>
      <c r="C91" s="18"/>
      <c r="D91" s="18"/>
      <c r="E91" s="18"/>
      <c r="F91" s="41">
        <f>IFERROR(INDEX('Asset life inputs'!$C$8:$C$15, MATCH($D91,'Asset life inputs'!$B$8:$B$15,0)), 1)</f>
        <v>1</v>
      </c>
      <c r="G91" s="22">
        <f>SUMIFS('Capex inputs'!AB:AB,'Capex inputs'!$F:$F, $B91,'Capex inputs'!$H:$H, $C91,'Capex inputs'!$J:$J, $D91,'Capex inputs'!$M:$M, $E91)</f>
        <v>0</v>
      </c>
      <c r="H91" s="22">
        <f>SUMIFS('Capex inputs'!AC:AC,'Capex inputs'!$F:$F, $B91,'Capex inputs'!$H:$H, $C91,'Capex inputs'!$J:$J, $D91,'Capex inputs'!$M:$M, $E91)</f>
        <v>0</v>
      </c>
      <c r="I91" s="22">
        <f>SUMIFS('Capex inputs'!AD:AD,'Capex inputs'!$F:$F, $B91,'Capex inputs'!$H:$H, $C91,'Capex inputs'!$J:$J, $D91,'Capex inputs'!$M:$M, $E91)</f>
        <v>0</v>
      </c>
      <c r="J91" s="22">
        <f>SUMIFS('Capex inputs'!AE:AE,'Capex inputs'!$F:$F, $B91,'Capex inputs'!$H:$H, $C91,'Capex inputs'!$J:$J, $D91,'Capex inputs'!$M:$M, $E91)</f>
        <v>0</v>
      </c>
      <c r="K91" s="22">
        <f>SUMIFS('Capex inputs'!AF:AF,'Capex inputs'!$F:$F, $B91,'Capex inputs'!$H:$H, $C91,'Capex inputs'!$J:$J, $D91,'Capex inputs'!$M:$M, $E91)</f>
        <v>0</v>
      </c>
      <c r="L91" s="22">
        <f>SUMIFS('Capex inputs'!AG:AG,'Capex inputs'!$F:$F, $B91,'Capex inputs'!$H:$H, $C91,'Capex inputs'!$J:$J, $D91,'Capex inputs'!$M:$M, $E91)</f>
        <v>0</v>
      </c>
      <c r="M91" s="22">
        <f>SUMIFS('Capex inputs'!AH:AH,'Capex inputs'!$F:$F, $B91,'Capex inputs'!$H:$H, $C91,'Capex inputs'!$J:$J, $D91,'Capex inputs'!$M:$M, $E91)</f>
        <v>0</v>
      </c>
      <c r="N91" s="22">
        <f>SUMIFS('Capex inputs'!AI:AI,'Capex inputs'!$F:$F, $B91,'Capex inputs'!$H:$H, $C91,'Capex inputs'!$J:$J, $D91,'Capex inputs'!$M:$M, $E91)</f>
        <v>0</v>
      </c>
      <c r="O91" s="22">
        <f>SUMIFS('Capex inputs'!AJ:AJ,'Capex inputs'!$F:$F, $B91,'Capex inputs'!$H:$H, $C91,'Capex inputs'!$J:$J, $D91,'Capex inputs'!$M:$M, $E91)</f>
        <v>0</v>
      </c>
      <c r="P91" s="22">
        <f>SUMIFS('Capex inputs'!AK:AK,'Capex inputs'!$F:$F, $B91,'Capex inputs'!$H:$H, $C91,'Capex inputs'!$J:$J, $D91,'Capex inputs'!$M:$M, $E91)</f>
        <v>0</v>
      </c>
    </row>
    <row r="92" spans="2:17" x14ac:dyDescent="0.2">
      <c r="B92" s="18"/>
      <c r="C92" s="18"/>
      <c r="D92" s="18"/>
      <c r="E92" s="18"/>
      <c r="F92" s="41">
        <f>IFERROR(INDEX('Asset life inputs'!$C$8:$C$15, MATCH($D92,'Asset life inputs'!$B$8:$B$15,0)), 1)</f>
        <v>1</v>
      </c>
      <c r="G92" s="22">
        <f>SUMIFS('Capex inputs'!AB:AB,'Capex inputs'!$F:$F, $B92,'Capex inputs'!$H:$H, $C92,'Capex inputs'!$J:$J, $D92,'Capex inputs'!$M:$M, $E92)</f>
        <v>0</v>
      </c>
      <c r="H92" s="22">
        <f>SUMIFS('Capex inputs'!AC:AC,'Capex inputs'!$F:$F, $B92,'Capex inputs'!$H:$H, $C92,'Capex inputs'!$J:$J, $D92,'Capex inputs'!$M:$M, $E92)</f>
        <v>0</v>
      </c>
      <c r="I92" s="22">
        <f>SUMIFS('Capex inputs'!AD:AD,'Capex inputs'!$F:$F, $B92,'Capex inputs'!$H:$H, $C92,'Capex inputs'!$J:$J, $D92,'Capex inputs'!$M:$M, $E92)</f>
        <v>0</v>
      </c>
      <c r="J92" s="22">
        <f>SUMIFS('Capex inputs'!AE:AE,'Capex inputs'!$F:$F, $B92,'Capex inputs'!$H:$H, $C92,'Capex inputs'!$J:$J, $D92,'Capex inputs'!$M:$M, $E92)</f>
        <v>0</v>
      </c>
      <c r="K92" s="22">
        <f>SUMIFS('Capex inputs'!AF:AF,'Capex inputs'!$F:$F, $B92,'Capex inputs'!$H:$H, $C92,'Capex inputs'!$J:$J, $D92,'Capex inputs'!$M:$M, $E92)</f>
        <v>0</v>
      </c>
      <c r="L92" s="22">
        <f>SUMIFS('Capex inputs'!AG:AG,'Capex inputs'!$F:$F, $B92,'Capex inputs'!$H:$H, $C92,'Capex inputs'!$J:$J, $D92,'Capex inputs'!$M:$M, $E92)</f>
        <v>0</v>
      </c>
      <c r="M92" s="22">
        <f>SUMIFS('Capex inputs'!AH:AH,'Capex inputs'!$F:$F, $B92,'Capex inputs'!$H:$H, $C92,'Capex inputs'!$J:$J, $D92,'Capex inputs'!$M:$M, $E92)</f>
        <v>0</v>
      </c>
      <c r="N92" s="22">
        <f>SUMIFS('Capex inputs'!AI:AI,'Capex inputs'!$F:$F, $B92,'Capex inputs'!$H:$H, $C92,'Capex inputs'!$J:$J, $D92,'Capex inputs'!$M:$M, $E92)</f>
        <v>0</v>
      </c>
      <c r="O92" s="22">
        <f>SUMIFS('Capex inputs'!AJ:AJ,'Capex inputs'!$F:$F, $B92,'Capex inputs'!$H:$H, $C92,'Capex inputs'!$J:$J, $D92,'Capex inputs'!$M:$M, $E92)</f>
        <v>0</v>
      </c>
      <c r="P92" s="22">
        <f>SUMIFS('Capex inputs'!AK:AK,'Capex inputs'!$F:$F, $B92,'Capex inputs'!$H:$H, $C92,'Capex inputs'!$J:$J, $D92,'Capex inputs'!$M:$M, $E92)</f>
        <v>0</v>
      </c>
    </row>
    <row r="93" spans="2:17" x14ac:dyDescent="0.2">
      <c r="B93" s="18"/>
      <c r="C93" s="18"/>
      <c r="D93" s="18"/>
      <c r="E93" s="18"/>
      <c r="F93" s="41">
        <f>IFERROR(INDEX('Asset life inputs'!$C$8:$C$15, MATCH($D93,'Asset life inputs'!$B$8:$B$15,0)), 1)</f>
        <v>1</v>
      </c>
      <c r="G93" s="22">
        <f>SUMIFS('Capex inputs'!AB:AB,'Capex inputs'!$F:$F, $B93,'Capex inputs'!$H:$H, $C93,'Capex inputs'!$J:$J, $D93,'Capex inputs'!$M:$M, $E93)</f>
        <v>0</v>
      </c>
      <c r="H93" s="22">
        <f>SUMIFS('Capex inputs'!AC:AC,'Capex inputs'!$F:$F, $B93,'Capex inputs'!$H:$H, $C93,'Capex inputs'!$J:$J, $D93,'Capex inputs'!$M:$M, $E93)</f>
        <v>0</v>
      </c>
      <c r="I93" s="22">
        <f>SUMIFS('Capex inputs'!AD:AD,'Capex inputs'!$F:$F, $B93,'Capex inputs'!$H:$H, $C93,'Capex inputs'!$J:$J, $D93,'Capex inputs'!$M:$M, $E93)</f>
        <v>0</v>
      </c>
      <c r="J93" s="22">
        <f>SUMIFS('Capex inputs'!AE:AE,'Capex inputs'!$F:$F, $B93,'Capex inputs'!$H:$H, $C93,'Capex inputs'!$J:$J, $D93,'Capex inputs'!$M:$M, $E93)</f>
        <v>0</v>
      </c>
      <c r="K93" s="22">
        <f>SUMIFS('Capex inputs'!AF:AF,'Capex inputs'!$F:$F, $B93,'Capex inputs'!$H:$H, $C93,'Capex inputs'!$J:$J, $D93,'Capex inputs'!$M:$M, $E93)</f>
        <v>0</v>
      </c>
      <c r="L93" s="22">
        <f>SUMIFS('Capex inputs'!AG:AG,'Capex inputs'!$F:$F, $B93,'Capex inputs'!$H:$H, $C93,'Capex inputs'!$J:$J, $D93,'Capex inputs'!$M:$M, $E93)</f>
        <v>0</v>
      </c>
      <c r="M93" s="22">
        <f>SUMIFS('Capex inputs'!AH:AH,'Capex inputs'!$F:$F, $B93,'Capex inputs'!$H:$H, $C93,'Capex inputs'!$J:$J, $D93,'Capex inputs'!$M:$M, $E93)</f>
        <v>0</v>
      </c>
      <c r="N93" s="22">
        <f>SUMIFS('Capex inputs'!AI:AI,'Capex inputs'!$F:$F, $B93,'Capex inputs'!$H:$H, $C93,'Capex inputs'!$J:$J, $D93,'Capex inputs'!$M:$M, $E93)</f>
        <v>0</v>
      </c>
      <c r="O93" s="22">
        <f>SUMIFS('Capex inputs'!AJ:AJ,'Capex inputs'!$F:$F, $B93,'Capex inputs'!$H:$H, $C93,'Capex inputs'!$J:$J, $D93,'Capex inputs'!$M:$M, $E93)</f>
        <v>0</v>
      </c>
      <c r="P93" s="22">
        <f>SUMIFS('Capex inputs'!AK:AK,'Capex inputs'!$F:$F, $B93,'Capex inputs'!$H:$H, $C93,'Capex inputs'!$J:$J, $D93,'Capex inputs'!$M:$M, $E93)</f>
        <v>0</v>
      </c>
    </row>
    <row r="94" spans="2:17" x14ac:dyDescent="0.2">
      <c r="B94" s="18"/>
      <c r="C94" s="18"/>
      <c r="D94" s="18"/>
      <c r="E94" s="18"/>
      <c r="F94" s="41">
        <f>IFERROR(INDEX('Asset life inputs'!$C$8:$C$15, MATCH($D94,'Asset life inputs'!$B$8:$B$15,0)), 1)</f>
        <v>1</v>
      </c>
      <c r="G94" s="22">
        <f>SUMIFS('Capex inputs'!AB:AB,'Capex inputs'!$F:$F, $B94,'Capex inputs'!$H:$H, $C94,'Capex inputs'!$J:$J, $D94,'Capex inputs'!$M:$M, $E94)</f>
        <v>0</v>
      </c>
      <c r="H94" s="22">
        <f>SUMIFS('Capex inputs'!AC:AC,'Capex inputs'!$F:$F, $B94,'Capex inputs'!$H:$H, $C94,'Capex inputs'!$J:$J, $D94,'Capex inputs'!$M:$M, $E94)</f>
        <v>0</v>
      </c>
      <c r="I94" s="22">
        <f>SUMIFS('Capex inputs'!AD:AD,'Capex inputs'!$F:$F, $B94,'Capex inputs'!$H:$H, $C94,'Capex inputs'!$J:$J, $D94,'Capex inputs'!$M:$M, $E94)</f>
        <v>0</v>
      </c>
      <c r="J94" s="22">
        <f>SUMIFS('Capex inputs'!AE:AE,'Capex inputs'!$F:$F, $B94,'Capex inputs'!$H:$H, $C94,'Capex inputs'!$J:$J, $D94,'Capex inputs'!$M:$M, $E94)</f>
        <v>0</v>
      </c>
      <c r="K94" s="22">
        <f>SUMIFS('Capex inputs'!AF:AF,'Capex inputs'!$F:$F, $B94,'Capex inputs'!$H:$H, $C94,'Capex inputs'!$J:$J, $D94,'Capex inputs'!$M:$M, $E94)</f>
        <v>0</v>
      </c>
      <c r="L94" s="22">
        <f>SUMIFS('Capex inputs'!AG:AG,'Capex inputs'!$F:$F, $B94,'Capex inputs'!$H:$H, $C94,'Capex inputs'!$J:$J, $D94,'Capex inputs'!$M:$M, $E94)</f>
        <v>0</v>
      </c>
      <c r="M94" s="22">
        <f>SUMIFS('Capex inputs'!AH:AH,'Capex inputs'!$F:$F, $B94,'Capex inputs'!$H:$H, $C94,'Capex inputs'!$J:$J, $D94,'Capex inputs'!$M:$M, $E94)</f>
        <v>0</v>
      </c>
      <c r="N94" s="22">
        <f>SUMIFS('Capex inputs'!AI:AI,'Capex inputs'!$F:$F, $B94,'Capex inputs'!$H:$H, $C94,'Capex inputs'!$J:$J, $D94,'Capex inputs'!$M:$M, $E94)</f>
        <v>0</v>
      </c>
      <c r="O94" s="22">
        <f>SUMIFS('Capex inputs'!AJ:AJ,'Capex inputs'!$F:$F, $B94,'Capex inputs'!$H:$H, $C94,'Capex inputs'!$J:$J, $D94,'Capex inputs'!$M:$M, $E94)</f>
        <v>0</v>
      </c>
      <c r="P94" s="22">
        <f>SUMIFS('Capex inputs'!AK:AK,'Capex inputs'!$F:$F, $B94,'Capex inputs'!$H:$H, $C94,'Capex inputs'!$J:$J, $D94,'Capex inputs'!$M:$M, $E94)</f>
        <v>0</v>
      </c>
    </row>
    <row r="95" spans="2:17" x14ac:dyDescent="0.2">
      <c r="B95" s="18"/>
      <c r="C95" s="18"/>
      <c r="D95" s="18"/>
      <c r="E95" s="18"/>
      <c r="F95" s="41">
        <f>IFERROR(INDEX('Asset life inputs'!$C$8:$C$15, MATCH($D95,'Asset life inputs'!$B$8:$B$15,0)), 1)</f>
        <v>1</v>
      </c>
      <c r="G95" s="22">
        <f>SUMIFS('Capex inputs'!AB:AB,'Capex inputs'!$F:$F, $B95,'Capex inputs'!$H:$H, $C95,'Capex inputs'!$J:$J, $D95,'Capex inputs'!$M:$M, $E95)</f>
        <v>0</v>
      </c>
      <c r="H95" s="22">
        <f>SUMIFS('Capex inputs'!AC:AC,'Capex inputs'!$F:$F, $B95,'Capex inputs'!$H:$H, $C95,'Capex inputs'!$J:$J, $D95,'Capex inputs'!$M:$M, $E95)</f>
        <v>0</v>
      </c>
      <c r="I95" s="22">
        <f>SUMIFS('Capex inputs'!AD:AD,'Capex inputs'!$F:$F, $B95,'Capex inputs'!$H:$H, $C95,'Capex inputs'!$J:$J, $D95,'Capex inputs'!$M:$M, $E95)</f>
        <v>0</v>
      </c>
      <c r="J95" s="22">
        <f>SUMIFS('Capex inputs'!AE:AE,'Capex inputs'!$F:$F, $B95,'Capex inputs'!$H:$H, $C95,'Capex inputs'!$J:$J, $D95,'Capex inputs'!$M:$M, $E95)</f>
        <v>0</v>
      </c>
      <c r="K95" s="22">
        <f>SUMIFS('Capex inputs'!AF:AF,'Capex inputs'!$F:$F, $B95,'Capex inputs'!$H:$H, $C95,'Capex inputs'!$J:$J, $D95,'Capex inputs'!$M:$M, $E95)</f>
        <v>0</v>
      </c>
      <c r="L95" s="22">
        <f>SUMIFS('Capex inputs'!AG:AG,'Capex inputs'!$F:$F, $B95,'Capex inputs'!$H:$H, $C95,'Capex inputs'!$J:$J, $D95,'Capex inputs'!$M:$M, $E95)</f>
        <v>0</v>
      </c>
      <c r="M95" s="22">
        <f>SUMIFS('Capex inputs'!AH:AH,'Capex inputs'!$F:$F, $B95,'Capex inputs'!$H:$H, $C95,'Capex inputs'!$J:$J, $D95,'Capex inputs'!$M:$M, $E95)</f>
        <v>0</v>
      </c>
      <c r="N95" s="22">
        <f>SUMIFS('Capex inputs'!AI:AI,'Capex inputs'!$F:$F, $B95,'Capex inputs'!$H:$H, $C95,'Capex inputs'!$J:$J, $D95,'Capex inputs'!$M:$M, $E95)</f>
        <v>0</v>
      </c>
      <c r="O95" s="22">
        <f>SUMIFS('Capex inputs'!AJ:AJ,'Capex inputs'!$F:$F, $B95,'Capex inputs'!$H:$H, $C95,'Capex inputs'!$J:$J, $D95,'Capex inputs'!$M:$M, $E95)</f>
        <v>0</v>
      </c>
      <c r="P95" s="22">
        <f>SUMIFS('Capex inputs'!AK:AK,'Capex inputs'!$F:$F, $B95,'Capex inputs'!$H:$H, $C95,'Capex inputs'!$J:$J, $D95,'Capex inputs'!$M:$M, $E95)</f>
        <v>0</v>
      </c>
    </row>
    <row r="96" spans="2:17" x14ac:dyDescent="0.2">
      <c r="B96" s="18"/>
      <c r="C96" s="18"/>
      <c r="D96" s="18"/>
      <c r="E96" s="18"/>
      <c r="F96" s="41">
        <f>IFERROR(INDEX('Asset life inputs'!$C$8:$C$15, MATCH($D96,'Asset life inputs'!$B$8:$B$15,0)), 1)</f>
        <v>1</v>
      </c>
      <c r="G96" s="22">
        <f>SUMIFS('Capex inputs'!AB:AB,'Capex inputs'!$F:$F, $B96,'Capex inputs'!$H:$H, $C96,'Capex inputs'!$J:$J, $D96,'Capex inputs'!$M:$M, $E96)</f>
        <v>0</v>
      </c>
      <c r="H96" s="22">
        <f>SUMIFS('Capex inputs'!AC:AC,'Capex inputs'!$F:$F, $B96,'Capex inputs'!$H:$H, $C96,'Capex inputs'!$J:$J, $D96,'Capex inputs'!$M:$M, $E96)</f>
        <v>0</v>
      </c>
      <c r="I96" s="22">
        <f>SUMIFS('Capex inputs'!AD:AD,'Capex inputs'!$F:$F, $B96,'Capex inputs'!$H:$H, $C96,'Capex inputs'!$J:$J, $D96,'Capex inputs'!$M:$M, $E96)</f>
        <v>0</v>
      </c>
      <c r="J96" s="22">
        <f>SUMIFS('Capex inputs'!AE:AE,'Capex inputs'!$F:$F, $B96,'Capex inputs'!$H:$H, $C96,'Capex inputs'!$J:$J, $D96,'Capex inputs'!$M:$M, $E96)</f>
        <v>0</v>
      </c>
      <c r="K96" s="22">
        <f>SUMIFS('Capex inputs'!AF:AF,'Capex inputs'!$F:$F, $B96,'Capex inputs'!$H:$H, $C96,'Capex inputs'!$J:$J, $D96,'Capex inputs'!$M:$M, $E96)</f>
        <v>0</v>
      </c>
      <c r="L96" s="22">
        <f>SUMIFS('Capex inputs'!AG:AG,'Capex inputs'!$F:$F, $B96,'Capex inputs'!$H:$H, $C96,'Capex inputs'!$J:$J, $D96,'Capex inputs'!$M:$M, $E96)</f>
        <v>0</v>
      </c>
      <c r="M96" s="22">
        <f>SUMIFS('Capex inputs'!AH:AH,'Capex inputs'!$F:$F, $B96,'Capex inputs'!$H:$H, $C96,'Capex inputs'!$J:$J, $D96,'Capex inputs'!$M:$M, $E96)</f>
        <v>0</v>
      </c>
      <c r="N96" s="22">
        <f>SUMIFS('Capex inputs'!AI:AI,'Capex inputs'!$F:$F, $B96,'Capex inputs'!$H:$H, $C96,'Capex inputs'!$J:$J, $D96,'Capex inputs'!$M:$M, $E96)</f>
        <v>0</v>
      </c>
      <c r="O96" s="22">
        <f>SUMIFS('Capex inputs'!AJ:AJ,'Capex inputs'!$F:$F, $B96,'Capex inputs'!$H:$H, $C96,'Capex inputs'!$J:$J, $D96,'Capex inputs'!$M:$M, $E96)</f>
        <v>0</v>
      </c>
      <c r="P96" s="22">
        <f>SUMIFS('Capex inputs'!AK:AK,'Capex inputs'!$F:$F, $B96,'Capex inputs'!$H:$H, $C96,'Capex inputs'!$J:$J, $D96,'Capex inputs'!$M:$M, $E96)</f>
        <v>0</v>
      </c>
    </row>
    <row r="97" spans="2:21" x14ac:dyDescent="0.2">
      <c r="B97" s="18"/>
      <c r="C97" s="18"/>
      <c r="D97" s="18"/>
      <c r="E97" s="18"/>
      <c r="F97" s="41">
        <f>IFERROR(INDEX('Asset life inputs'!$C$8:$C$15, MATCH($D97,'Asset life inputs'!$B$8:$B$15,0)), 1)</f>
        <v>1</v>
      </c>
      <c r="G97" s="22">
        <f>SUMIFS('Capex inputs'!AB:AB,'Capex inputs'!$F:$F, $B97,'Capex inputs'!$H:$H, $C97,'Capex inputs'!$J:$J, $D97,'Capex inputs'!$M:$M, $E97)</f>
        <v>0</v>
      </c>
      <c r="H97" s="22">
        <f>SUMIFS('Capex inputs'!AC:AC,'Capex inputs'!$F:$F, $B97,'Capex inputs'!$H:$H, $C97,'Capex inputs'!$J:$J, $D97,'Capex inputs'!$M:$M, $E97)</f>
        <v>0</v>
      </c>
      <c r="I97" s="22">
        <f>SUMIFS('Capex inputs'!AD:AD,'Capex inputs'!$F:$F, $B97,'Capex inputs'!$H:$H, $C97,'Capex inputs'!$J:$J, $D97,'Capex inputs'!$M:$M, $E97)</f>
        <v>0</v>
      </c>
      <c r="J97" s="22">
        <f>SUMIFS('Capex inputs'!AE:AE,'Capex inputs'!$F:$F, $B97,'Capex inputs'!$H:$H, $C97,'Capex inputs'!$J:$J, $D97,'Capex inputs'!$M:$M, $E97)</f>
        <v>0</v>
      </c>
      <c r="K97" s="22">
        <f>SUMIFS('Capex inputs'!AF:AF,'Capex inputs'!$F:$F, $B97,'Capex inputs'!$H:$H, $C97,'Capex inputs'!$J:$J, $D97,'Capex inputs'!$M:$M, $E97)</f>
        <v>0</v>
      </c>
      <c r="L97" s="22">
        <f>SUMIFS('Capex inputs'!AG:AG,'Capex inputs'!$F:$F, $B97,'Capex inputs'!$H:$H, $C97,'Capex inputs'!$J:$J, $D97,'Capex inputs'!$M:$M, $E97)</f>
        <v>0</v>
      </c>
      <c r="M97" s="22">
        <f>SUMIFS('Capex inputs'!AH:AH,'Capex inputs'!$F:$F, $B97,'Capex inputs'!$H:$H, $C97,'Capex inputs'!$J:$J, $D97,'Capex inputs'!$M:$M, $E97)</f>
        <v>0</v>
      </c>
      <c r="N97" s="22">
        <f>SUMIFS('Capex inputs'!AI:AI,'Capex inputs'!$F:$F, $B97,'Capex inputs'!$H:$H, $C97,'Capex inputs'!$J:$J, $D97,'Capex inputs'!$M:$M, $E97)</f>
        <v>0</v>
      </c>
      <c r="O97" s="22">
        <f>SUMIFS('Capex inputs'!AJ:AJ,'Capex inputs'!$F:$F, $B97,'Capex inputs'!$H:$H, $C97,'Capex inputs'!$J:$J, $D97,'Capex inputs'!$M:$M, $E97)</f>
        <v>0</v>
      </c>
      <c r="P97" s="22">
        <f>SUMIFS('Capex inputs'!AK:AK,'Capex inputs'!$F:$F, $B97,'Capex inputs'!$H:$H, $C97,'Capex inputs'!$J:$J, $D97,'Capex inputs'!$M:$M, $E97)</f>
        <v>0</v>
      </c>
    </row>
    <row r="98" spans="2:21" x14ac:dyDescent="0.2">
      <c r="B98" s="53" t="s">
        <v>278</v>
      </c>
      <c r="C98" s="18"/>
      <c r="D98" s="18"/>
      <c r="E98" s="18"/>
      <c r="F98" s="41">
        <f>IFERROR(INDEX('Asset life inputs'!$C$8:$C$15, MATCH($D98,'Asset life inputs'!$B$8:$B$15,0)), 1)</f>
        <v>1</v>
      </c>
      <c r="G98" s="22">
        <f>SUMIFS('Capex inputs'!AB:AB,'Capex inputs'!$F:$F, $B98,'Capex inputs'!$H:$H, $C98,'Capex inputs'!$J:$J, $D98,'Capex inputs'!$M:$M, $E98)</f>
        <v>0</v>
      </c>
      <c r="H98" s="22">
        <f>SUMIFS('Capex inputs'!AC:AC,'Capex inputs'!$F:$F, $B98,'Capex inputs'!$H:$H, $C98,'Capex inputs'!$J:$J, $D98,'Capex inputs'!$M:$M, $E98)</f>
        <v>0</v>
      </c>
      <c r="I98" s="22">
        <f>SUMIFS('Capex inputs'!AD:AD,'Capex inputs'!$F:$F, $B98,'Capex inputs'!$H:$H, $C98,'Capex inputs'!$J:$J, $D98,'Capex inputs'!$M:$M, $E98)</f>
        <v>0</v>
      </c>
      <c r="J98" s="22">
        <f>SUMIFS('Capex inputs'!AE:AE,'Capex inputs'!$F:$F, $B98,'Capex inputs'!$H:$H, $C98,'Capex inputs'!$J:$J, $D98,'Capex inputs'!$M:$M, $E98)</f>
        <v>0</v>
      </c>
      <c r="K98" s="22">
        <f>SUMIFS('Capex inputs'!AF:AF,'Capex inputs'!$F:$F, $B98,'Capex inputs'!$H:$H, $C98,'Capex inputs'!$J:$J, $D98,'Capex inputs'!$M:$M, $E98)</f>
        <v>0</v>
      </c>
      <c r="L98" s="22">
        <f>SUMIFS('Capex inputs'!AG:AG,'Capex inputs'!$F:$F, $B98,'Capex inputs'!$H:$H, $C98,'Capex inputs'!$J:$J, $D98,'Capex inputs'!$M:$M, $E98)</f>
        <v>0</v>
      </c>
      <c r="M98" s="22">
        <f>SUMIFS('Capex inputs'!AH:AH,'Capex inputs'!$F:$F, $B98,'Capex inputs'!$H:$H, $C98,'Capex inputs'!$J:$J, $D98,'Capex inputs'!$M:$M, $E98)</f>
        <v>0</v>
      </c>
      <c r="N98" s="22">
        <f>SUMIFS('Capex inputs'!AI:AI,'Capex inputs'!$F:$F, $B98,'Capex inputs'!$H:$H, $C98,'Capex inputs'!$J:$J, $D98,'Capex inputs'!$M:$M, $E98)</f>
        <v>0</v>
      </c>
      <c r="O98" s="22">
        <f>SUMIFS('Capex inputs'!AJ:AJ,'Capex inputs'!$F:$F, $B98,'Capex inputs'!$H:$H, $C98,'Capex inputs'!$J:$J, $D98,'Capex inputs'!$M:$M, $E98)</f>
        <v>0</v>
      </c>
      <c r="P98" s="22">
        <f>SUMIFS('Capex inputs'!AK:AK,'Capex inputs'!$F:$F, $B98,'Capex inputs'!$H:$H, $C98,'Capex inputs'!$J:$J, $D98,'Capex inputs'!$M:$M, $E98)</f>
        <v>0</v>
      </c>
    </row>
    <row r="100" spans="2:21" ht="15.75" x14ac:dyDescent="0.25">
      <c r="B100" s="20" t="s">
        <v>158</v>
      </c>
      <c r="C100" s="20"/>
      <c r="D100" s="20"/>
      <c r="E100" s="20"/>
      <c r="F100" s="20"/>
      <c r="G100" s="20"/>
      <c r="H100" s="20"/>
      <c r="I100" s="20"/>
      <c r="J100" s="20"/>
      <c r="K100" s="20"/>
      <c r="L100" s="20"/>
      <c r="M100" s="20"/>
      <c r="N100" s="20"/>
      <c r="O100" s="20"/>
      <c r="P100" s="20"/>
      <c r="Q100" s="20"/>
      <c r="R100" s="20"/>
      <c r="S100" s="20"/>
      <c r="T100" s="20"/>
      <c r="U100" s="20"/>
    </row>
    <row r="102" spans="2:21" ht="15.75" x14ac:dyDescent="0.25">
      <c r="B102" s="17" t="s">
        <v>243</v>
      </c>
      <c r="C102" s="17"/>
      <c r="D102" s="17"/>
      <c r="E102" s="17"/>
      <c r="F102" s="17"/>
      <c r="G102" s="17"/>
      <c r="H102" s="17"/>
      <c r="I102" s="17"/>
      <c r="J102" s="17"/>
      <c r="K102" s="17"/>
      <c r="L102" s="17"/>
      <c r="M102" s="17"/>
      <c r="N102" s="17"/>
      <c r="O102" s="17"/>
      <c r="Q102" s="17" t="s">
        <v>172</v>
      </c>
      <c r="R102" s="17"/>
      <c r="S102" s="17"/>
      <c r="T102" s="17"/>
      <c r="U102" s="17"/>
    </row>
    <row r="103" spans="2:21" ht="15.75" x14ac:dyDescent="0.25">
      <c r="B103" s="17" t="s">
        <v>33</v>
      </c>
      <c r="C103" s="17" t="s">
        <v>34</v>
      </c>
      <c r="D103" s="17" t="s">
        <v>179</v>
      </c>
      <c r="E103" s="17" t="s">
        <v>35</v>
      </c>
      <c r="F103" s="17" t="str">
        <f>'Control and results'!$C$16</f>
        <v>2019</v>
      </c>
      <c r="G103" s="17" t="str">
        <f>'Control and results'!$D$16</f>
        <v>2020</v>
      </c>
      <c r="H103" s="17" t="str">
        <f>'Control and results'!$E$16</f>
        <v>2021/22</v>
      </c>
      <c r="I103" s="17" t="str">
        <f>'Control and results'!$F$16</f>
        <v>2022/23</v>
      </c>
      <c r="J103" s="17" t="str">
        <f>'Control and results'!$G$16</f>
        <v>2023/24</v>
      </c>
      <c r="K103" s="17" t="str">
        <f>'Control and results'!$H$16</f>
        <v>2024/25</v>
      </c>
      <c r="L103" s="17" t="str">
        <f>'Control and results'!$I$16</f>
        <v>2025/26</v>
      </c>
      <c r="M103" s="17" t="str">
        <f>'Control and results'!$J$16</f>
        <v>2026/27</v>
      </c>
      <c r="N103" s="17" t="str">
        <f>'Control and results'!$K$16</f>
        <v>2027/28</v>
      </c>
      <c r="O103" s="17" t="str">
        <f>'Control and results'!$L$16</f>
        <v>2028/29</v>
      </c>
      <c r="Q103" s="17" t="s">
        <v>74</v>
      </c>
      <c r="R103" s="17" t="s">
        <v>75</v>
      </c>
      <c r="S103" s="17" t="s">
        <v>76</v>
      </c>
      <c r="T103" s="17" t="s">
        <v>77</v>
      </c>
      <c r="U103" s="17" t="s">
        <v>78</v>
      </c>
    </row>
    <row r="104" spans="2:21" x14ac:dyDescent="0.2">
      <c r="B104" s="18" t="s">
        <v>221</v>
      </c>
      <c r="C104" s="18" t="s">
        <v>226</v>
      </c>
      <c r="D104" s="18" t="s">
        <v>13</v>
      </c>
      <c r="E104" s="18" t="s">
        <v>223</v>
      </c>
      <c r="F104" s="22">
        <f t="shared" ref="F104:O104" si="13">-PMT(discount_rate, $F10, G10)</f>
        <v>189860.49849900728</v>
      </c>
      <c r="G104" s="22">
        <f t="shared" si="13"/>
        <v>218613.79822221733</v>
      </c>
      <c r="H104" s="22">
        <f t="shared" si="13"/>
        <v>243037.01325216072</v>
      </c>
      <c r="I104" s="22">
        <f t="shared" si="13"/>
        <v>259794.94501655348</v>
      </c>
      <c r="J104" s="22">
        <f t="shared" si="13"/>
        <v>282033.88730976509</v>
      </c>
      <c r="K104" s="22">
        <f t="shared" si="13"/>
        <v>301653.87989295687</v>
      </c>
      <c r="L104" s="22">
        <f t="shared" si="13"/>
        <v>315195.62973552838</v>
      </c>
      <c r="M104" s="22">
        <f t="shared" si="13"/>
        <v>280343.07104139292</v>
      </c>
      <c r="N104" s="22">
        <f t="shared" si="13"/>
        <v>280343.07104139292</v>
      </c>
      <c r="O104" s="22">
        <f t="shared" si="13"/>
        <v>280343.07104139292</v>
      </c>
      <c r="Q104" s="26">
        <f>SUMIFS('Capex category mapping &amp; alloc'!G:G,'Capex category mapping &amp; alloc'!$C:$C, $B104, 'Capex category mapping &amp; alloc'!$D:$D, $C104, 'Capex category mapping &amp; alloc'!$E:$E, $D104, 'Capex category mapping &amp; alloc'!$F:$F, $E104)</f>
        <v>0</v>
      </c>
      <c r="R104" s="26">
        <f>SUMIFS('Capex category mapping &amp; alloc'!H:H,'Capex category mapping &amp; alloc'!$C:$C, $B104, 'Capex category mapping &amp; alloc'!$D:$D, $C104, 'Capex category mapping &amp; alloc'!$E:$E, $D104, 'Capex category mapping &amp; alloc'!$F:$F, $E104)</f>
        <v>0.58885357104073732</v>
      </c>
      <c r="S104" s="26">
        <f>SUMIFS('Capex category mapping &amp; alloc'!I:I,'Capex category mapping &amp; alloc'!$C:$C, $B104, 'Capex category mapping &amp; alloc'!$D:$D, $C104, 'Capex category mapping &amp; alloc'!$E:$E, $D104, 'Capex category mapping &amp; alloc'!$F:$F, $E104)</f>
        <v>0.29797924841598838</v>
      </c>
      <c r="T104" s="26">
        <f>SUMIFS('Capex category mapping &amp; alloc'!J:J,'Capex category mapping &amp; alloc'!$C:$C, $B104, 'Capex category mapping &amp; alloc'!$D:$D, $C104, 'Capex category mapping &amp; alloc'!$E:$E, $D104, 'Capex category mapping &amp; alloc'!$F:$F, $E104)</f>
        <v>0.11316718054327427</v>
      </c>
      <c r="U104" s="26">
        <f>SUMIFS('Capex category mapping &amp; alloc'!K:K,'Capex category mapping &amp; alloc'!$C:$C, $B104, 'Capex category mapping &amp; alloc'!$D:$D, $C104, 'Capex category mapping &amp; alloc'!$E:$E, $D104, 'Capex category mapping &amp; alloc'!$F:$F, $E104)</f>
        <v>0</v>
      </c>
    </row>
    <row r="105" spans="2:21" x14ac:dyDescent="0.2">
      <c r="B105" s="18" t="s">
        <v>221</v>
      </c>
      <c r="C105" s="18" t="s">
        <v>225</v>
      </c>
      <c r="D105" s="18" t="s">
        <v>13</v>
      </c>
      <c r="E105" s="18" t="s">
        <v>229</v>
      </c>
      <c r="F105" s="22">
        <f t="shared" ref="F105:O105" si="14">-PMT(discount_rate, $F11, G11)</f>
        <v>16.459722233786948</v>
      </c>
      <c r="G105" s="22">
        <f t="shared" si="14"/>
        <v>233.8883277067365</v>
      </c>
      <c r="H105" s="22">
        <f t="shared" si="14"/>
        <v>5476.424827337928</v>
      </c>
      <c r="I105" s="22">
        <f t="shared" si="14"/>
        <v>21942.7442556034</v>
      </c>
      <c r="J105" s="22">
        <f t="shared" si="14"/>
        <v>0</v>
      </c>
      <c r="K105" s="22">
        <f t="shared" si="14"/>
        <v>0</v>
      </c>
      <c r="L105" s="22">
        <f t="shared" si="14"/>
        <v>0</v>
      </c>
      <c r="M105" s="22">
        <f t="shared" si="14"/>
        <v>233.8883277067365</v>
      </c>
      <c r="N105" s="22">
        <f t="shared" si="14"/>
        <v>5476.424827337928</v>
      </c>
      <c r="O105" s="22">
        <f t="shared" si="14"/>
        <v>21942.7442556034</v>
      </c>
      <c r="Q105" s="26">
        <f>SUMIFS('Capex category mapping &amp; alloc'!G:G,'Capex category mapping &amp; alloc'!$C:$C, $B105, 'Capex category mapping &amp; alloc'!$D:$D, $C105, 'Capex category mapping &amp; alloc'!$E:$E, $D105, 'Capex category mapping &amp; alloc'!$F:$F, $E105)</f>
        <v>0</v>
      </c>
      <c r="R105" s="26">
        <f>SUMIFS('Capex category mapping &amp; alloc'!H:H,'Capex category mapping &amp; alloc'!$C:$C, $B105, 'Capex category mapping &amp; alloc'!$D:$D, $C105, 'Capex category mapping &amp; alloc'!$E:$E, $D105, 'Capex category mapping &amp; alloc'!$F:$F, $E105)</f>
        <v>0</v>
      </c>
      <c r="S105" s="26">
        <f>SUMIFS('Capex category mapping &amp; alloc'!I:I,'Capex category mapping &amp; alloc'!$C:$C, $B105, 'Capex category mapping &amp; alloc'!$D:$D, $C105, 'Capex category mapping &amp; alloc'!$E:$E, $D105, 'Capex category mapping &amp; alloc'!$F:$F, $E105)</f>
        <v>0</v>
      </c>
      <c r="T105" s="26">
        <f>SUMIFS('Capex category mapping &amp; alloc'!J:J,'Capex category mapping &amp; alloc'!$C:$C, $B105, 'Capex category mapping &amp; alloc'!$D:$D, $C105, 'Capex category mapping &amp; alloc'!$E:$E, $D105, 'Capex category mapping &amp; alloc'!$F:$F, $E105)</f>
        <v>1</v>
      </c>
      <c r="U105" s="26">
        <f>SUMIFS('Capex category mapping &amp; alloc'!K:K,'Capex category mapping &amp; alloc'!$C:$C, $B105, 'Capex category mapping &amp; alloc'!$D:$D, $C105, 'Capex category mapping &amp; alloc'!$E:$E, $D105, 'Capex category mapping &amp; alloc'!$F:$F, $E105)</f>
        <v>0</v>
      </c>
    </row>
    <row r="106" spans="2:21" x14ac:dyDescent="0.2">
      <c r="B106" s="18" t="s">
        <v>221</v>
      </c>
      <c r="C106" s="18" t="s">
        <v>227</v>
      </c>
      <c r="D106" s="18" t="s">
        <v>13</v>
      </c>
      <c r="E106" s="18" t="s">
        <v>223</v>
      </c>
      <c r="F106" s="22">
        <f t="shared" ref="F106:O106" si="15">-PMT(discount_rate, $F12, G12)</f>
        <v>0</v>
      </c>
      <c r="G106" s="22">
        <f t="shared" si="15"/>
        <v>16396.462051653343</v>
      </c>
      <c r="H106" s="22">
        <f t="shared" si="15"/>
        <v>38908.725898390614</v>
      </c>
      <c r="I106" s="22">
        <f t="shared" si="15"/>
        <v>38621.335915621261</v>
      </c>
      <c r="J106" s="22">
        <f t="shared" si="15"/>
        <v>39335.665901670778</v>
      </c>
      <c r="K106" s="22">
        <f t="shared" si="15"/>
        <v>39593.66915823007</v>
      </c>
      <c r="L106" s="22">
        <f t="shared" si="15"/>
        <v>40096.349912091995</v>
      </c>
      <c r="M106" s="22">
        <f t="shared" si="15"/>
        <v>39311.149357200942</v>
      </c>
      <c r="N106" s="22">
        <f t="shared" si="15"/>
        <v>39311.149357200942</v>
      </c>
      <c r="O106" s="22">
        <f t="shared" si="15"/>
        <v>39311.149357200942</v>
      </c>
      <c r="Q106" s="26">
        <f>SUMIFS('Capex category mapping &amp; alloc'!G:G,'Capex category mapping &amp; alloc'!$C:$C, $B106, 'Capex category mapping &amp; alloc'!$D:$D, $C106, 'Capex category mapping &amp; alloc'!$E:$E, $D106, 'Capex category mapping &amp; alloc'!$F:$F, $E106)</f>
        <v>0.62992411899834855</v>
      </c>
      <c r="R106" s="26">
        <f>SUMIFS('Capex category mapping &amp; alloc'!H:H,'Capex category mapping &amp; alloc'!$C:$C, $B106, 'Capex category mapping &amp; alloc'!$D:$D, $C106, 'Capex category mapping &amp; alloc'!$E:$E, $D106, 'Capex category mapping &amp; alloc'!$F:$F, $E106)</f>
        <v>0.37007588100165156</v>
      </c>
      <c r="S106" s="26">
        <f>SUMIFS('Capex category mapping &amp; alloc'!I:I,'Capex category mapping &amp; alloc'!$C:$C, $B106, 'Capex category mapping &amp; alloc'!$D:$D, $C106, 'Capex category mapping &amp; alloc'!$E:$E, $D106, 'Capex category mapping &amp; alloc'!$F:$F, $E106)</f>
        <v>0</v>
      </c>
      <c r="T106" s="26">
        <f>SUMIFS('Capex category mapping &amp; alloc'!J:J,'Capex category mapping &amp; alloc'!$C:$C, $B106, 'Capex category mapping &amp; alloc'!$D:$D, $C106, 'Capex category mapping &amp; alloc'!$E:$E, $D106, 'Capex category mapping &amp; alloc'!$F:$F, $E106)</f>
        <v>0</v>
      </c>
      <c r="U106" s="26">
        <f>SUMIFS('Capex category mapping &amp; alloc'!K:K,'Capex category mapping &amp; alloc'!$C:$C, $B106, 'Capex category mapping &amp; alloc'!$D:$D, $C106, 'Capex category mapping &amp; alloc'!$E:$E, $D106, 'Capex category mapping &amp; alloc'!$F:$F, $E106)</f>
        <v>0</v>
      </c>
    </row>
    <row r="107" spans="2:21" x14ac:dyDescent="0.2">
      <c r="B107" s="18" t="s">
        <v>221</v>
      </c>
      <c r="C107" s="18" t="s">
        <v>228</v>
      </c>
      <c r="D107" s="18" t="s">
        <v>13</v>
      </c>
      <c r="E107" s="18" t="s">
        <v>223</v>
      </c>
      <c r="F107" s="22">
        <f t="shared" ref="F107:O107" si="16">-PMT(discount_rate, $F13, G13)</f>
        <v>3052.2457863469403</v>
      </c>
      <c r="G107" s="22">
        <f t="shared" si="16"/>
        <v>17282.626950929895</v>
      </c>
      <c r="H107" s="22">
        <f t="shared" si="16"/>
        <v>15457.802451158161</v>
      </c>
      <c r="I107" s="22">
        <f t="shared" si="16"/>
        <v>15409.627071067085</v>
      </c>
      <c r="J107" s="22">
        <f t="shared" si="16"/>
        <v>15781.473303338244</v>
      </c>
      <c r="K107" s="22">
        <f t="shared" si="16"/>
        <v>15973.3593373482</v>
      </c>
      <c r="L107" s="22">
        <f t="shared" si="16"/>
        <v>16249.647939719527</v>
      </c>
      <c r="M107" s="22">
        <f t="shared" si="16"/>
        <v>15774.382020526244</v>
      </c>
      <c r="N107" s="22">
        <f t="shared" si="16"/>
        <v>15774.382020526244</v>
      </c>
      <c r="O107" s="22">
        <f t="shared" si="16"/>
        <v>15774.382020526244</v>
      </c>
      <c r="Q107" s="26">
        <f>SUMIFS('Capex category mapping &amp; alloc'!G:G,'Capex category mapping &amp; alloc'!$C:$C, $B107, 'Capex category mapping &amp; alloc'!$D:$D, $C107, 'Capex category mapping &amp; alloc'!$E:$E, $D107, 'Capex category mapping &amp; alloc'!$F:$F, $E107)</f>
        <v>0.48299999999999987</v>
      </c>
      <c r="R107" s="26">
        <f>SUMIFS('Capex category mapping &amp; alloc'!H:H,'Capex category mapping &amp; alloc'!$C:$C, $B107, 'Capex category mapping &amp; alloc'!$D:$D, $C107, 'Capex category mapping &amp; alloc'!$E:$E, $D107, 'Capex category mapping &amp; alloc'!$F:$F, $E107)</f>
        <v>0.28375901974991102</v>
      </c>
      <c r="S107" s="26">
        <f>SUMIFS('Capex category mapping &amp; alloc'!I:I,'Capex category mapping &amp; alloc'!$C:$C, $B107, 'Capex category mapping &amp; alloc'!$D:$D, $C107, 'Capex category mapping &amp; alloc'!$E:$E, $D107, 'Capex category mapping &amp; alloc'!$F:$F, $E107)</f>
        <v>0.14359138433498023</v>
      </c>
      <c r="T107" s="26">
        <f>SUMIFS('Capex category mapping &amp; alloc'!J:J,'Capex category mapping &amp; alloc'!$C:$C, $B107, 'Capex category mapping &amp; alloc'!$D:$D, $C107, 'Capex category mapping &amp; alloc'!$E:$E, $D107, 'Capex category mapping &amp; alloc'!$F:$F, $E107)</f>
        <v>5.4533435472023585E-2</v>
      </c>
      <c r="U107" s="26">
        <f>SUMIFS('Capex category mapping &amp; alloc'!K:K,'Capex category mapping &amp; alloc'!$C:$C, $B107, 'Capex category mapping &amp; alloc'!$D:$D, $C107, 'Capex category mapping &amp; alloc'!$E:$E, $D107, 'Capex category mapping &amp; alloc'!$F:$F, $E107)</f>
        <v>3.5116160443085249E-2</v>
      </c>
    </row>
    <row r="108" spans="2:21" x14ac:dyDescent="0.2">
      <c r="B108" s="18" t="s">
        <v>221</v>
      </c>
      <c r="C108" s="18" t="s">
        <v>222</v>
      </c>
      <c r="D108" s="18" t="s">
        <v>21</v>
      </c>
      <c r="E108" s="18" t="s">
        <v>229</v>
      </c>
      <c r="F108" s="22">
        <f t="shared" ref="F108:O108" si="17">-PMT(discount_rate, $F14, G14)</f>
        <v>203.83259170310052</v>
      </c>
      <c r="G108" s="22">
        <f t="shared" si="17"/>
        <v>2882.6325043803217</v>
      </c>
      <c r="H108" s="22">
        <f t="shared" si="17"/>
        <v>67015.803658565841</v>
      </c>
      <c r="I108" s="22">
        <f t="shared" si="17"/>
        <v>267232.66160303366</v>
      </c>
      <c r="J108" s="22">
        <f t="shared" si="17"/>
        <v>0</v>
      </c>
      <c r="K108" s="22">
        <f t="shared" si="17"/>
        <v>0</v>
      </c>
      <c r="L108" s="22">
        <f t="shared" si="17"/>
        <v>0</v>
      </c>
      <c r="M108" s="22">
        <f t="shared" si="17"/>
        <v>2882.6325043803217</v>
      </c>
      <c r="N108" s="22">
        <f t="shared" si="17"/>
        <v>67015.803658565841</v>
      </c>
      <c r="O108" s="22">
        <f t="shared" si="17"/>
        <v>267232.66160303366</v>
      </c>
      <c r="Q108" s="26">
        <f>SUMIFS('Capex category mapping &amp; alloc'!G:G,'Capex category mapping &amp; alloc'!$C:$C, $B108, 'Capex category mapping &amp; alloc'!$D:$D, $C108, 'Capex category mapping &amp; alloc'!$E:$E, $D108, 'Capex category mapping &amp; alloc'!$F:$F, $E108)</f>
        <v>0.48299999999999987</v>
      </c>
      <c r="R108" s="26">
        <f>SUMIFS('Capex category mapping &amp; alloc'!H:H,'Capex category mapping &amp; alloc'!$C:$C, $B108, 'Capex category mapping &amp; alloc'!$D:$D, $C108, 'Capex category mapping &amp; alloc'!$E:$E, $D108, 'Capex category mapping &amp; alloc'!$F:$F, $E108)</f>
        <v>0.28375901974991102</v>
      </c>
      <c r="S108" s="26">
        <f>SUMIFS('Capex category mapping &amp; alloc'!I:I,'Capex category mapping &amp; alloc'!$C:$C, $B108, 'Capex category mapping &amp; alloc'!$D:$D, $C108, 'Capex category mapping &amp; alloc'!$E:$E, $D108, 'Capex category mapping &amp; alloc'!$F:$F, $E108)</f>
        <v>0.14359138433498023</v>
      </c>
      <c r="T108" s="26">
        <f>SUMIFS('Capex category mapping &amp; alloc'!J:J,'Capex category mapping &amp; alloc'!$C:$C, $B108, 'Capex category mapping &amp; alloc'!$D:$D, $C108, 'Capex category mapping &amp; alloc'!$E:$E, $D108, 'Capex category mapping &amp; alloc'!$F:$F, $E108)</f>
        <v>5.4533435472023585E-2</v>
      </c>
      <c r="U108" s="26">
        <f>SUMIFS('Capex category mapping &amp; alloc'!K:K,'Capex category mapping &amp; alloc'!$C:$C, $B108, 'Capex category mapping &amp; alloc'!$D:$D, $C108, 'Capex category mapping &amp; alloc'!$E:$E, $D108, 'Capex category mapping &amp; alloc'!$F:$F, $E108)</f>
        <v>3.5116160443085249E-2</v>
      </c>
    </row>
    <row r="109" spans="2:21" x14ac:dyDescent="0.2">
      <c r="B109" s="18" t="s">
        <v>221</v>
      </c>
      <c r="C109" s="18" t="s">
        <v>222</v>
      </c>
      <c r="D109" s="18" t="s">
        <v>21</v>
      </c>
      <c r="E109" s="18" t="s">
        <v>223</v>
      </c>
      <c r="F109" s="22">
        <f t="shared" ref="F109:O109" si="18">-PMT(discount_rate, $F15, G15)</f>
        <v>211810.17091785444</v>
      </c>
      <c r="G109" s="22">
        <f t="shared" si="18"/>
        <v>342232.4164477748</v>
      </c>
      <c r="H109" s="22">
        <f t="shared" si="18"/>
        <v>273210.56730461365</v>
      </c>
      <c r="I109" s="22">
        <f t="shared" si="18"/>
        <v>363075.47349034192</v>
      </c>
      <c r="J109" s="22">
        <f t="shared" si="18"/>
        <v>220277.85221855703</v>
      </c>
      <c r="K109" s="22">
        <f t="shared" si="18"/>
        <v>0</v>
      </c>
      <c r="L109" s="22">
        <f t="shared" si="18"/>
        <v>0</v>
      </c>
      <c r="M109" s="22">
        <f t="shared" si="18"/>
        <v>171312.77860270248</v>
      </c>
      <c r="N109" s="22">
        <f t="shared" si="18"/>
        <v>171312.77860270248</v>
      </c>
      <c r="O109" s="22">
        <f t="shared" si="18"/>
        <v>171312.77860270248</v>
      </c>
      <c r="Q109" s="26">
        <f>SUMIFS('Capex category mapping &amp; alloc'!G:G,'Capex category mapping &amp; alloc'!$C:$C, $B109, 'Capex category mapping &amp; alloc'!$D:$D, $C109, 'Capex category mapping &amp; alloc'!$E:$E, $D109, 'Capex category mapping &amp; alloc'!$F:$F, $E109)</f>
        <v>0.48299999999999987</v>
      </c>
      <c r="R109" s="26">
        <f>SUMIFS('Capex category mapping &amp; alloc'!H:H,'Capex category mapping &amp; alloc'!$C:$C, $B109, 'Capex category mapping &amp; alloc'!$D:$D, $C109, 'Capex category mapping &amp; alloc'!$E:$E, $D109, 'Capex category mapping &amp; alloc'!$F:$F, $E109)</f>
        <v>0.28375901974991102</v>
      </c>
      <c r="S109" s="26">
        <f>SUMIFS('Capex category mapping &amp; alloc'!I:I,'Capex category mapping &amp; alloc'!$C:$C, $B109, 'Capex category mapping &amp; alloc'!$D:$D, $C109, 'Capex category mapping &amp; alloc'!$E:$E, $D109, 'Capex category mapping &amp; alloc'!$F:$F, $E109)</f>
        <v>0.14359138433498023</v>
      </c>
      <c r="T109" s="26">
        <f>SUMIFS('Capex category mapping &amp; alloc'!J:J,'Capex category mapping &amp; alloc'!$C:$C, $B109, 'Capex category mapping &amp; alloc'!$D:$D, $C109, 'Capex category mapping &amp; alloc'!$E:$E, $D109, 'Capex category mapping &amp; alloc'!$F:$F, $E109)</f>
        <v>5.4533435472023585E-2</v>
      </c>
      <c r="U109" s="26">
        <f>SUMIFS('Capex category mapping &amp; alloc'!K:K,'Capex category mapping &amp; alloc'!$C:$C, $B109, 'Capex category mapping &amp; alloc'!$D:$D, $C109, 'Capex category mapping &amp; alloc'!$E:$E, $D109, 'Capex category mapping &amp; alloc'!$F:$F, $E109)</f>
        <v>3.5116160443085249E-2</v>
      </c>
    </row>
    <row r="110" spans="2:21" x14ac:dyDescent="0.2">
      <c r="B110" s="18" t="s">
        <v>221</v>
      </c>
      <c r="C110" s="18" t="s">
        <v>224</v>
      </c>
      <c r="D110" s="18" t="s">
        <v>30</v>
      </c>
      <c r="E110" s="18" t="s">
        <v>229</v>
      </c>
      <c r="F110" s="22">
        <f t="shared" ref="F110:O110" si="19">-PMT(discount_rate, $F16, G16)</f>
        <v>69.519183479237768</v>
      </c>
      <c r="G110" s="22">
        <f t="shared" si="19"/>
        <v>979.88944332639926</v>
      </c>
      <c r="H110" s="22">
        <f t="shared" si="19"/>
        <v>25546.644709965614</v>
      </c>
      <c r="I110" s="22">
        <f t="shared" si="19"/>
        <v>102395.13639030016</v>
      </c>
      <c r="J110" s="22">
        <f t="shared" si="19"/>
        <v>0</v>
      </c>
      <c r="K110" s="22">
        <f t="shared" si="19"/>
        <v>0</v>
      </c>
      <c r="L110" s="22">
        <f t="shared" si="19"/>
        <v>0</v>
      </c>
      <c r="M110" s="22">
        <f t="shared" si="19"/>
        <v>979.88944332639926</v>
      </c>
      <c r="N110" s="22">
        <f t="shared" si="19"/>
        <v>25546.644709965614</v>
      </c>
      <c r="O110" s="22">
        <f t="shared" si="19"/>
        <v>102395.13639030016</v>
      </c>
      <c r="Q110" s="26">
        <f>SUMIFS('Capex category mapping &amp; alloc'!G:G,'Capex category mapping &amp; alloc'!$C:$C, $B110, 'Capex category mapping &amp; alloc'!$D:$D, $C110, 'Capex category mapping &amp; alloc'!$E:$E, $D110, 'Capex category mapping &amp; alloc'!$F:$F, $E110)</f>
        <v>0.48299999999999987</v>
      </c>
      <c r="R110" s="26">
        <f>SUMIFS('Capex category mapping &amp; alloc'!H:H,'Capex category mapping &amp; alloc'!$C:$C, $B110, 'Capex category mapping &amp; alloc'!$D:$D, $C110, 'Capex category mapping &amp; alloc'!$E:$E, $D110, 'Capex category mapping &amp; alloc'!$F:$F, $E110)</f>
        <v>0.28375901974991102</v>
      </c>
      <c r="S110" s="26">
        <f>SUMIFS('Capex category mapping &amp; alloc'!I:I,'Capex category mapping &amp; alloc'!$C:$C, $B110, 'Capex category mapping &amp; alloc'!$D:$D, $C110, 'Capex category mapping &amp; alloc'!$E:$E, $D110, 'Capex category mapping &amp; alloc'!$F:$F, $E110)</f>
        <v>0.14359138433498023</v>
      </c>
      <c r="T110" s="26">
        <f>SUMIFS('Capex category mapping &amp; alloc'!J:J,'Capex category mapping &amp; alloc'!$C:$C, $B110, 'Capex category mapping &amp; alloc'!$D:$D, $C110, 'Capex category mapping &amp; alloc'!$E:$E, $D110, 'Capex category mapping &amp; alloc'!$F:$F, $E110)</f>
        <v>5.4533435472023585E-2</v>
      </c>
      <c r="U110" s="26">
        <f>SUMIFS('Capex category mapping &amp; alloc'!K:K,'Capex category mapping &amp; alloc'!$C:$C, $B110, 'Capex category mapping &amp; alloc'!$D:$D, $C110, 'Capex category mapping &amp; alloc'!$E:$E, $D110, 'Capex category mapping &amp; alloc'!$F:$F, $E110)</f>
        <v>3.5116160443085249E-2</v>
      </c>
    </row>
    <row r="111" spans="2:21" x14ac:dyDescent="0.2">
      <c r="B111" s="18" t="s">
        <v>221</v>
      </c>
      <c r="C111" s="18" t="s">
        <v>224</v>
      </c>
      <c r="D111" s="18" t="s">
        <v>21</v>
      </c>
      <c r="E111" s="18" t="s">
        <v>229</v>
      </c>
      <c r="F111" s="22">
        <f t="shared" ref="F111:O111" si="20">-PMT(discount_rate, $F17, G17)</f>
        <v>828.957377156598</v>
      </c>
      <c r="G111" s="22">
        <f t="shared" si="20"/>
        <v>11723.245336634356</v>
      </c>
      <c r="H111" s="22">
        <f t="shared" si="20"/>
        <v>272543.48465413379</v>
      </c>
      <c r="I111" s="22">
        <f t="shared" si="20"/>
        <v>1086796.2007552588</v>
      </c>
      <c r="J111" s="22">
        <f t="shared" si="20"/>
        <v>0</v>
      </c>
      <c r="K111" s="22">
        <f t="shared" si="20"/>
        <v>0</v>
      </c>
      <c r="L111" s="22">
        <f t="shared" si="20"/>
        <v>0</v>
      </c>
      <c r="M111" s="22">
        <f t="shared" si="20"/>
        <v>11723.245336634356</v>
      </c>
      <c r="N111" s="22">
        <f t="shared" si="20"/>
        <v>272543.48465413379</v>
      </c>
      <c r="O111" s="22">
        <f t="shared" si="20"/>
        <v>1086796.2007552588</v>
      </c>
      <c r="Q111" s="26">
        <f>SUMIFS('Capex category mapping &amp; alloc'!G:G,'Capex category mapping &amp; alloc'!$C:$C, $B111, 'Capex category mapping &amp; alloc'!$D:$D, $C111, 'Capex category mapping &amp; alloc'!$E:$E, $D111, 'Capex category mapping &amp; alloc'!$F:$F, $E111)</f>
        <v>0.48299999999999987</v>
      </c>
      <c r="R111" s="26">
        <f>SUMIFS('Capex category mapping &amp; alloc'!H:H,'Capex category mapping &amp; alloc'!$C:$C, $B111, 'Capex category mapping &amp; alloc'!$D:$D, $C111, 'Capex category mapping &amp; alloc'!$E:$E, $D111, 'Capex category mapping &amp; alloc'!$F:$F, $E111)</f>
        <v>0.28375901974991102</v>
      </c>
      <c r="S111" s="26">
        <f>SUMIFS('Capex category mapping &amp; alloc'!I:I,'Capex category mapping &amp; alloc'!$C:$C, $B111, 'Capex category mapping &amp; alloc'!$D:$D, $C111, 'Capex category mapping &amp; alloc'!$E:$E, $D111, 'Capex category mapping &amp; alloc'!$F:$F, $E111)</f>
        <v>0.14359138433498023</v>
      </c>
      <c r="T111" s="26">
        <f>SUMIFS('Capex category mapping &amp; alloc'!J:J,'Capex category mapping &amp; alloc'!$C:$C, $B111, 'Capex category mapping &amp; alloc'!$D:$D, $C111, 'Capex category mapping &amp; alloc'!$E:$E, $D111, 'Capex category mapping &amp; alloc'!$F:$F, $E111)</f>
        <v>5.4533435472023585E-2</v>
      </c>
      <c r="U111" s="26">
        <f>SUMIFS('Capex category mapping &amp; alloc'!K:K,'Capex category mapping &amp; alloc'!$C:$C, $B111, 'Capex category mapping &amp; alloc'!$D:$D, $C111, 'Capex category mapping &amp; alloc'!$E:$E, $D111, 'Capex category mapping &amp; alloc'!$F:$F, $E111)</f>
        <v>3.5116160443085249E-2</v>
      </c>
    </row>
    <row r="112" spans="2:21" x14ac:dyDescent="0.2">
      <c r="B112" s="18" t="s">
        <v>221</v>
      </c>
      <c r="C112" s="18" t="s">
        <v>224</v>
      </c>
      <c r="D112" s="18" t="s">
        <v>21</v>
      </c>
      <c r="E112" s="18" t="s">
        <v>223</v>
      </c>
      <c r="F112" s="22">
        <f t="shared" ref="F112:O112" si="21">-PMT(discount_rate, $F18, G18)</f>
        <v>890421.86919525673</v>
      </c>
      <c r="G112" s="22">
        <f t="shared" si="21"/>
        <v>58349.642441836135</v>
      </c>
      <c r="H112" s="22">
        <f t="shared" si="21"/>
        <v>529655.32757111278</v>
      </c>
      <c r="I112" s="22">
        <f t="shared" si="21"/>
        <v>406706.26686215762</v>
      </c>
      <c r="J112" s="22">
        <f t="shared" si="21"/>
        <v>86685.287069366022</v>
      </c>
      <c r="K112" s="22">
        <f t="shared" si="21"/>
        <v>47997.225133341941</v>
      </c>
      <c r="L112" s="22">
        <f t="shared" si="21"/>
        <v>31338.827053518471</v>
      </c>
      <c r="M112" s="22">
        <f t="shared" si="21"/>
        <v>220476.58673789937</v>
      </c>
      <c r="N112" s="22">
        <f t="shared" si="21"/>
        <v>220476.58673789937</v>
      </c>
      <c r="O112" s="22">
        <f t="shared" si="21"/>
        <v>220476.58673789937</v>
      </c>
      <c r="Q112" s="26">
        <f>SUMIFS('Capex category mapping &amp; alloc'!G:G,'Capex category mapping &amp; alloc'!$C:$C, $B112, 'Capex category mapping &amp; alloc'!$D:$D, $C112, 'Capex category mapping &amp; alloc'!$E:$E, $D112, 'Capex category mapping &amp; alloc'!$F:$F, $E112)</f>
        <v>0.48299999999999987</v>
      </c>
      <c r="R112" s="26">
        <f>SUMIFS('Capex category mapping &amp; alloc'!H:H,'Capex category mapping &amp; alloc'!$C:$C, $B112, 'Capex category mapping &amp; alloc'!$D:$D, $C112, 'Capex category mapping &amp; alloc'!$E:$E, $D112, 'Capex category mapping &amp; alloc'!$F:$F, $E112)</f>
        <v>0.28375901974991102</v>
      </c>
      <c r="S112" s="26">
        <f>SUMIFS('Capex category mapping &amp; alloc'!I:I,'Capex category mapping &amp; alloc'!$C:$C, $B112, 'Capex category mapping &amp; alloc'!$D:$D, $C112, 'Capex category mapping &amp; alloc'!$E:$E, $D112, 'Capex category mapping &amp; alloc'!$F:$F, $E112)</f>
        <v>0.14359138433498023</v>
      </c>
      <c r="T112" s="26">
        <f>SUMIFS('Capex category mapping &amp; alloc'!J:J,'Capex category mapping &amp; alloc'!$C:$C, $B112, 'Capex category mapping &amp; alloc'!$D:$D, $C112, 'Capex category mapping &amp; alloc'!$E:$E, $D112, 'Capex category mapping &amp; alloc'!$F:$F, $E112)</f>
        <v>5.4533435472023585E-2</v>
      </c>
      <c r="U112" s="26">
        <f>SUMIFS('Capex category mapping &amp; alloc'!K:K,'Capex category mapping &amp; alloc'!$C:$C, $B112, 'Capex category mapping &amp; alloc'!$D:$D, $C112, 'Capex category mapping &amp; alloc'!$E:$E, $D112, 'Capex category mapping &amp; alloc'!$F:$F, $E112)</f>
        <v>3.5116160443085249E-2</v>
      </c>
    </row>
    <row r="113" spans="1:21" x14ac:dyDescent="0.2">
      <c r="B113" s="18" t="s">
        <v>196</v>
      </c>
      <c r="C113" s="18" t="s">
        <v>197</v>
      </c>
      <c r="D113" s="18" t="s">
        <v>15</v>
      </c>
      <c r="E113" s="18" t="s">
        <v>187</v>
      </c>
      <c r="F113" s="22">
        <f t="shared" ref="F113:O113" si="22">-PMT(discount_rate, $F19, G19)</f>
        <v>5401463.9084667182</v>
      </c>
      <c r="G113" s="22">
        <f t="shared" si="22"/>
        <v>6339234.739886825</v>
      </c>
      <c r="H113" s="22">
        <f t="shared" si="22"/>
        <v>5221435.0097126113</v>
      </c>
      <c r="I113" s="22">
        <f t="shared" si="22"/>
        <v>5085849.7883925652</v>
      </c>
      <c r="J113" s="22">
        <f t="shared" si="22"/>
        <v>5174848.1249140445</v>
      </c>
      <c r="K113" s="22">
        <f t="shared" si="22"/>
        <v>5265698.0495210188</v>
      </c>
      <c r="L113" s="22">
        <f t="shared" si="22"/>
        <v>5200117.3819925217</v>
      </c>
      <c r="M113" s="22">
        <f t="shared" si="22"/>
        <v>5189589.6709065521</v>
      </c>
      <c r="N113" s="22">
        <f t="shared" si="22"/>
        <v>5189589.6709065521</v>
      </c>
      <c r="O113" s="22">
        <f t="shared" si="22"/>
        <v>5189589.6709065521</v>
      </c>
      <c r="Q113" s="26">
        <f>SUMIFS('Capex category mapping &amp; alloc'!G:G,'Capex category mapping &amp; alloc'!$C:$C, $B113, 'Capex category mapping &amp; alloc'!$D:$D, $C113, 'Capex category mapping &amp; alloc'!$E:$E, $D113, 'Capex category mapping &amp; alloc'!$F:$F, $E113)</f>
        <v>0</v>
      </c>
      <c r="R113" s="26">
        <f>SUMIFS('Capex category mapping &amp; alloc'!H:H,'Capex category mapping &amp; alloc'!$C:$C, $B113, 'Capex category mapping &amp; alloc'!$D:$D, $C113, 'Capex category mapping &amp; alloc'!$E:$E, $D113, 'Capex category mapping &amp; alloc'!$F:$F, $E113)</f>
        <v>0</v>
      </c>
      <c r="S113" s="26">
        <f>SUMIFS('Capex category mapping &amp; alloc'!I:I,'Capex category mapping &amp; alloc'!$C:$C, $B113, 'Capex category mapping &amp; alloc'!$D:$D, $C113, 'Capex category mapping &amp; alloc'!$E:$E, $D113, 'Capex category mapping &amp; alloc'!$F:$F, $E113)</f>
        <v>0</v>
      </c>
      <c r="T113" s="26">
        <f>SUMIFS('Capex category mapping &amp; alloc'!J:J,'Capex category mapping &amp; alloc'!$C:$C, $B113, 'Capex category mapping &amp; alloc'!$D:$D, $C113, 'Capex category mapping &amp; alloc'!$E:$E, $D113, 'Capex category mapping &amp; alloc'!$F:$F, $E113)</f>
        <v>0</v>
      </c>
      <c r="U113" s="26">
        <f>SUMIFS('Capex category mapping &amp; alloc'!K:K,'Capex category mapping &amp; alloc'!$C:$C, $B113, 'Capex category mapping &amp; alloc'!$D:$D, $C113, 'Capex category mapping &amp; alloc'!$E:$E, $D113, 'Capex category mapping &amp; alloc'!$F:$F, $E113)</f>
        <v>0</v>
      </c>
    </row>
    <row r="114" spans="1:21" x14ac:dyDescent="0.2">
      <c r="A114"/>
      <c r="B114" s="18" t="s">
        <v>193</v>
      </c>
      <c r="C114" s="18" t="s">
        <v>194</v>
      </c>
      <c r="D114" s="18" t="s">
        <v>15</v>
      </c>
      <c r="E114" s="18" t="s">
        <v>187</v>
      </c>
      <c r="F114" s="22">
        <f t="shared" ref="F114:O114" si="23">-PMT(discount_rate, $F20, G20)</f>
        <v>226104.5735210726</v>
      </c>
      <c r="G114" s="22">
        <f t="shared" si="23"/>
        <v>183846.32623162685</v>
      </c>
      <c r="H114" s="22">
        <f t="shared" si="23"/>
        <v>151418.65933367016</v>
      </c>
      <c r="I114" s="22">
        <f t="shared" si="23"/>
        <v>147480.23717758121</v>
      </c>
      <c r="J114" s="22">
        <f t="shared" si="23"/>
        <v>150054.0799038058</v>
      </c>
      <c r="K114" s="22">
        <f t="shared" si="23"/>
        <v>152681.32113881927</v>
      </c>
      <c r="L114" s="22">
        <f t="shared" si="23"/>
        <v>150772.72238837241</v>
      </c>
      <c r="M114" s="22">
        <f t="shared" si="23"/>
        <v>150481.40398844978</v>
      </c>
      <c r="N114" s="22">
        <f t="shared" si="23"/>
        <v>150481.40398844978</v>
      </c>
      <c r="O114" s="22">
        <f t="shared" si="23"/>
        <v>150481.40398844978</v>
      </c>
      <c r="Q114" s="26">
        <f>SUMIFS('Capex category mapping &amp; alloc'!G:G,'Capex category mapping &amp; alloc'!$C:$C, $B114, 'Capex category mapping &amp; alloc'!$D:$D, $C114, 'Capex category mapping &amp; alloc'!$E:$E, $D114, 'Capex category mapping &amp; alloc'!$F:$F, $E114)</f>
        <v>0</v>
      </c>
      <c r="R114" s="26">
        <f>SUMIFS('Capex category mapping &amp; alloc'!H:H,'Capex category mapping &amp; alloc'!$C:$C, $B114, 'Capex category mapping &amp; alloc'!$D:$D, $C114, 'Capex category mapping &amp; alloc'!$E:$E, $D114, 'Capex category mapping &amp; alloc'!$F:$F, $E114)</f>
        <v>0</v>
      </c>
      <c r="S114" s="26">
        <f>SUMIFS('Capex category mapping &amp; alloc'!I:I,'Capex category mapping &amp; alloc'!$C:$C, $B114, 'Capex category mapping &amp; alloc'!$D:$D, $C114, 'Capex category mapping &amp; alloc'!$E:$E, $D114, 'Capex category mapping &amp; alloc'!$F:$F, $E114)</f>
        <v>0</v>
      </c>
      <c r="T114" s="26">
        <f>SUMIFS('Capex category mapping &amp; alloc'!J:J,'Capex category mapping &amp; alloc'!$C:$C, $B114, 'Capex category mapping &amp; alloc'!$D:$D, $C114, 'Capex category mapping &amp; alloc'!$E:$E, $D114, 'Capex category mapping &amp; alloc'!$F:$F, $E114)</f>
        <v>0</v>
      </c>
      <c r="U114" s="26">
        <f>SUMIFS('Capex category mapping &amp; alloc'!K:K,'Capex category mapping &amp; alloc'!$C:$C, $B114, 'Capex category mapping &amp; alloc'!$D:$D, $C114, 'Capex category mapping &amp; alloc'!$E:$E, $D114, 'Capex category mapping &amp; alloc'!$F:$F, $E114)</f>
        <v>0</v>
      </c>
    </row>
    <row r="115" spans="1:21" x14ac:dyDescent="0.2">
      <c r="A115"/>
      <c r="B115" s="18" t="s">
        <v>193</v>
      </c>
      <c r="C115" s="18" t="s">
        <v>194</v>
      </c>
      <c r="D115" s="18" t="s">
        <v>18</v>
      </c>
      <c r="E115" s="18" t="s">
        <v>187</v>
      </c>
      <c r="F115" s="22">
        <f t="shared" ref="F115:O115" si="24">-PMT(discount_rate, $F21, G21)</f>
        <v>483028.79418883787</v>
      </c>
      <c r="G115" s="22">
        <f t="shared" si="24"/>
        <v>1499027.6874483337</v>
      </c>
      <c r="H115" s="22">
        <f t="shared" si="24"/>
        <v>1234313.0876436557</v>
      </c>
      <c r="I115" s="22">
        <f t="shared" si="24"/>
        <v>1202006.1298977013</v>
      </c>
      <c r="J115" s="22">
        <f t="shared" si="24"/>
        <v>1222768.5374592943</v>
      </c>
      <c r="K115" s="22">
        <f t="shared" si="24"/>
        <v>1243957.1223665255</v>
      </c>
      <c r="L115" s="22">
        <f t="shared" si="24"/>
        <v>1228188.4751739905</v>
      </c>
      <c r="M115" s="22">
        <f t="shared" si="24"/>
        <v>1226246.6705082331</v>
      </c>
      <c r="N115" s="22">
        <f t="shared" si="24"/>
        <v>1226246.6705082331</v>
      </c>
      <c r="O115" s="22">
        <f t="shared" si="24"/>
        <v>1226246.6705082331</v>
      </c>
      <c r="Q115" s="26">
        <f>SUMIFS('Capex category mapping &amp; alloc'!G:G,'Capex category mapping &amp; alloc'!$C:$C, $B115, 'Capex category mapping &amp; alloc'!$D:$D, $C115, 'Capex category mapping &amp; alloc'!$E:$E, $D115, 'Capex category mapping &amp; alloc'!$F:$F, $E115)</f>
        <v>0</v>
      </c>
      <c r="R115" s="26">
        <f>SUMIFS('Capex category mapping &amp; alloc'!H:H,'Capex category mapping &amp; alloc'!$C:$C, $B115, 'Capex category mapping &amp; alloc'!$D:$D, $C115, 'Capex category mapping &amp; alloc'!$E:$E, $D115, 'Capex category mapping &amp; alloc'!$F:$F, $E115)</f>
        <v>0</v>
      </c>
      <c r="S115" s="26">
        <f>SUMIFS('Capex category mapping &amp; alloc'!I:I,'Capex category mapping &amp; alloc'!$C:$C, $B115, 'Capex category mapping &amp; alloc'!$D:$D, $C115, 'Capex category mapping &amp; alloc'!$E:$E, $D115, 'Capex category mapping &amp; alloc'!$F:$F, $E115)</f>
        <v>0</v>
      </c>
      <c r="T115" s="26">
        <f>SUMIFS('Capex category mapping &amp; alloc'!J:J,'Capex category mapping &amp; alloc'!$C:$C, $B115, 'Capex category mapping &amp; alloc'!$D:$D, $C115, 'Capex category mapping &amp; alloc'!$E:$E, $D115, 'Capex category mapping &amp; alloc'!$F:$F, $E115)</f>
        <v>0</v>
      </c>
      <c r="U115" s="26">
        <f>SUMIFS('Capex category mapping &amp; alloc'!K:K,'Capex category mapping &amp; alloc'!$C:$C, $B115, 'Capex category mapping &amp; alloc'!$D:$D, $C115, 'Capex category mapping &amp; alloc'!$E:$E, $D115, 'Capex category mapping &amp; alloc'!$F:$F, $E115)</f>
        <v>0</v>
      </c>
    </row>
    <row r="116" spans="1:21" x14ac:dyDescent="0.2">
      <c r="A116"/>
      <c r="B116" s="18" t="s">
        <v>185</v>
      </c>
      <c r="C116" s="18" t="s">
        <v>186</v>
      </c>
      <c r="D116" s="18" t="s">
        <v>13</v>
      </c>
      <c r="E116" s="18" t="s">
        <v>195</v>
      </c>
      <c r="F116" s="22">
        <f t="shared" ref="F116:O116" si="25">-PMT(discount_rate, $F22, G22)</f>
        <v>24598.370197373624</v>
      </c>
      <c r="G116" s="22">
        <f t="shared" si="25"/>
        <v>73809.225601979997</v>
      </c>
      <c r="H116" s="22">
        <f t="shared" si="25"/>
        <v>316173.18861979188</v>
      </c>
      <c r="I116" s="22">
        <f t="shared" si="25"/>
        <v>197660.35164554059</v>
      </c>
      <c r="J116" s="22">
        <f t="shared" si="25"/>
        <v>277098.8272946314</v>
      </c>
      <c r="K116" s="22">
        <f t="shared" si="25"/>
        <v>351111.04205695045</v>
      </c>
      <c r="L116" s="22">
        <f t="shared" si="25"/>
        <v>181027.65810211882</v>
      </c>
      <c r="M116" s="22">
        <f t="shared" si="25"/>
        <v>264614.21354380657</v>
      </c>
      <c r="N116" s="22">
        <f t="shared" si="25"/>
        <v>264614.21354380657</v>
      </c>
      <c r="O116" s="22">
        <f t="shared" si="25"/>
        <v>264614.21354380657</v>
      </c>
      <c r="Q116" s="26">
        <f>SUMIFS('Capex category mapping &amp; alloc'!G:G,'Capex category mapping &amp; alloc'!$C:$C, $B116, 'Capex category mapping &amp; alloc'!$D:$D, $C116, 'Capex category mapping &amp; alloc'!$E:$E, $D116, 'Capex category mapping &amp; alloc'!$F:$F, $E116)</f>
        <v>0</v>
      </c>
      <c r="R116" s="26">
        <f>SUMIFS('Capex category mapping &amp; alloc'!H:H,'Capex category mapping &amp; alloc'!$C:$C, $B116, 'Capex category mapping &amp; alloc'!$D:$D, $C116, 'Capex category mapping &amp; alloc'!$E:$E, $D116, 'Capex category mapping &amp; alloc'!$F:$F, $E116)</f>
        <v>0.58885357104073732</v>
      </c>
      <c r="S116" s="26">
        <f>SUMIFS('Capex category mapping &amp; alloc'!I:I,'Capex category mapping &amp; alloc'!$C:$C, $B116, 'Capex category mapping &amp; alloc'!$D:$D, $C116, 'Capex category mapping &amp; alloc'!$E:$E, $D116, 'Capex category mapping &amp; alloc'!$F:$F, $E116)</f>
        <v>0.29797924841598838</v>
      </c>
      <c r="T116" s="26">
        <f>SUMIFS('Capex category mapping &amp; alloc'!J:J,'Capex category mapping &amp; alloc'!$C:$C, $B116, 'Capex category mapping &amp; alloc'!$D:$D, $C116, 'Capex category mapping &amp; alloc'!$E:$E, $D116, 'Capex category mapping &amp; alloc'!$F:$F, $E116)</f>
        <v>0.11316718054327427</v>
      </c>
      <c r="U116" s="26">
        <f>SUMIFS('Capex category mapping &amp; alloc'!K:K,'Capex category mapping &amp; alloc'!$C:$C, $B116, 'Capex category mapping &amp; alloc'!$D:$D, $C116, 'Capex category mapping &amp; alloc'!$E:$E, $D116, 'Capex category mapping &amp; alloc'!$F:$F, $E116)</f>
        <v>0</v>
      </c>
    </row>
    <row r="117" spans="1:21" x14ac:dyDescent="0.2">
      <c r="A117"/>
      <c r="B117" s="18" t="s">
        <v>185</v>
      </c>
      <c r="C117" s="18" t="s">
        <v>186</v>
      </c>
      <c r="D117" s="18" t="s">
        <v>13</v>
      </c>
      <c r="E117" s="18" t="s">
        <v>187</v>
      </c>
      <c r="F117" s="22">
        <f t="shared" ref="F117:O117" si="26">-PMT(discount_rate, $F23, G23)</f>
        <v>915868.71319025708</v>
      </c>
      <c r="G117" s="22">
        <f t="shared" si="26"/>
        <v>682968.10367327509</v>
      </c>
      <c r="H117" s="22">
        <f t="shared" si="26"/>
        <v>581441.22067969898</v>
      </c>
      <c r="I117" s="22">
        <f t="shared" si="26"/>
        <v>589908.32892921078</v>
      </c>
      <c r="J117" s="22">
        <f t="shared" si="26"/>
        <v>628346.19760765391</v>
      </c>
      <c r="K117" s="22">
        <f t="shared" si="26"/>
        <v>656929.72463217436</v>
      </c>
      <c r="L117" s="22">
        <f t="shared" si="26"/>
        <v>690905.48068048584</v>
      </c>
      <c r="M117" s="22">
        <f t="shared" si="26"/>
        <v>629506.19050584477</v>
      </c>
      <c r="N117" s="22">
        <f t="shared" si="26"/>
        <v>629506.19050584477</v>
      </c>
      <c r="O117" s="22">
        <f t="shared" si="26"/>
        <v>629506.19050584477</v>
      </c>
      <c r="Q117" s="26">
        <f>SUMIFS('Capex category mapping &amp; alloc'!G:G,'Capex category mapping &amp; alloc'!$C:$C, $B117, 'Capex category mapping &amp; alloc'!$D:$D, $C117, 'Capex category mapping &amp; alloc'!$E:$E, $D117, 'Capex category mapping &amp; alloc'!$F:$F, $E117)</f>
        <v>0</v>
      </c>
      <c r="R117" s="26">
        <f>SUMIFS('Capex category mapping &amp; alloc'!H:H,'Capex category mapping &amp; alloc'!$C:$C, $B117, 'Capex category mapping &amp; alloc'!$D:$D, $C117, 'Capex category mapping &amp; alloc'!$E:$E, $D117, 'Capex category mapping &amp; alloc'!$F:$F, $E117)</f>
        <v>0.58885357104073732</v>
      </c>
      <c r="S117" s="26">
        <f>SUMIFS('Capex category mapping &amp; alloc'!I:I,'Capex category mapping &amp; alloc'!$C:$C, $B117, 'Capex category mapping &amp; alloc'!$D:$D, $C117, 'Capex category mapping &amp; alloc'!$E:$E, $D117, 'Capex category mapping &amp; alloc'!$F:$F, $E117)</f>
        <v>0.29797924841598838</v>
      </c>
      <c r="T117" s="26">
        <f>SUMIFS('Capex category mapping &amp; alloc'!J:J,'Capex category mapping &amp; alloc'!$C:$C, $B117, 'Capex category mapping &amp; alloc'!$D:$D, $C117, 'Capex category mapping &amp; alloc'!$E:$E, $D117, 'Capex category mapping &amp; alloc'!$F:$F, $E117)</f>
        <v>0.11316718054327427</v>
      </c>
      <c r="U117" s="26">
        <f>SUMIFS('Capex category mapping &amp; alloc'!K:K,'Capex category mapping &amp; alloc'!$C:$C, $B117, 'Capex category mapping &amp; alloc'!$D:$D, $C117, 'Capex category mapping &amp; alloc'!$E:$E, $D117, 'Capex category mapping &amp; alloc'!$F:$F, $E117)</f>
        <v>0</v>
      </c>
    </row>
    <row r="118" spans="1:21" x14ac:dyDescent="0.2">
      <c r="A118"/>
      <c r="B118" s="18" t="s">
        <v>185</v>
      </c>
      <c r="C118" s="18" t="s">
        <v>188</v>
      </c>
      <c r="D118" s="18" t="s">
        <v>13</v>
      </c>
      <c r="E118" s="18" t="s">
        <v>187</v>
      </c>
      <c r="F118" s="22">
        <f t="shared" ref="F118:O118" si="27">-PMT(discount_rate, $F24, G24)</f>
        <v>288901.11759670801</v>
      </c>
      <c r="G118" s="22">
        <f t="shared" si="27"/>
        <v>327861.49219413387</v>
      </c>
      <c r="H118" s="22">
        <f t="shared" si="27"/>
        <v>229194.76984103653</v>
      </c>
      <c r="I118" s="22">
        <f t="shared" si="27"/>
        <v>218614.7840578272</v>
      </c>
      <c r="J118" s="22">
        <f t="shared" si="27"/>
        <v>234056.50503812215</v>
      </c>
      <c r="K118" s="22">
        <f t="shared" si="27"/>
        <v>242989.66075919292</v>
      </c>
      <c r="L118" s="22">
        <f t="shared" si="27"/>
        <v>246243.39308569091</v>
      </c>
      <c r="M118" s="22">
        <f t="shared" si="27"/>
        <v>234219.8225563739</v>
      </c>
      <c r="N118" s="22">
        <f t="shared" si="27"/>
        <v>234219.8225563739</v>
      </c>
      <c r="O118" s="22">
        <f t="shared" si="27"/>
        <v>234219.8225563739</v>
      </c>
      <c r="Q118" s="26">
        <f>SUMIFS('Capex category mapping &amp; alloc'!G:G,'Capex category mapping &amp; alloc'!$C:$C, $B118, 'Capex category mapping &amp; alloc'!$D:$D, $C118, 'Capex category mapping &amp; alloc'!$E:$E, $D118, 'Capex category mapping &amp; alloc'!$F:$F, $E118)</f>
        <v>1</v>
      </c>
      <c r="R118" s="26">
        <f>SUMIFS('Capex category mapping &amp; alloc'!H:H,'Capex category mapping &amp; alloc'!$C:$C, $B118, 'Capex category mapping &amp; alloc'!$D:$D, $C118, 'Capex category mapping &amp; alloc'!$E:$E, $D118, 'Capex category mapping &amp; alloc'!$F:$F, $E118)</f>
        <v>0</v>
      </c>
      <c r="S118" s="26">
        <f>SUMIFS('Capex category mapping &amp; alloc'!I:I,'Capex category mapping &amp; alloc'!$C:$C, $B118, 'Capex category mapping &amp; alloc'!$D:$D, $C118, 'Capex category mapping &amp; alloc'!$E:$E, $D118, 'Capex category mapping &amp; alloc'!$F:$F, $E118)</f>
        <v>0</v>
      </c>
      <c r="T118" s="26">
        <f>SUMIFS('Capex category mapping &amp; alloc'!J:J,'Capex category mapping &amp; alloc'!$C:$C, $B118, 'Capex category mapping &amp; alloc'!$D:$D, $C118, 'Capex category mapping &amp; alloc'!$E:$E, $D118, 'Capex category mapping &amp; alloc'!$F:$F, $E118)</f>
        <v>0</v>
      </c>
      <c r="U118" s="26">
        <f>SUMIFS('Capex category mapping &amp; alloc'!K:K,'Capex category mapping &amp; alloc'!$C:$C, $B118, 'Capex category mapping &amp; alloc'!$D:$D, $C118, 'Capex category mapping &amp; alloc'!$E:$E, $D118, 'Capex category mapping &amp; alloc'!$F:$F, $E118)</f>
        <v>0</v>
      </c>
    </row>
    <row r="119" spans="1:21" x14ac:dyDescent="0.2">
      <c r="A119"/>
      <c r="B119" s="18" t="s">
        <v>185</v>
      </c>
      <c r="C119" s="18" t="s">
        <v>189</v>
      </c>
      <c r="D119" s="18" t="s">
        <v>13</v>
      </c>
      <c r="E119" s="18" t="s">
        <v>187</v>
      </c>
      <c r="F119" s="22">
        <f t="shared" ref="F119:O119" si="28">-PMT(discount_rate, $F25, G25)</f>
        <v>437792.50016132247</v>
      </c>
      <c r="G119" s="22">
        <f t="shared" si="28"/>
        <v>506559.53530078696</v>
      </c>
      <c r="H119" s="22">
        <f t="shared" si="28"/>
        <v>389215.98450588173</v>
      </c>
      <c r="I119" s="22">
        <f t="shared" si="28"/>
        <v>374469.869498774</v>
      </c>
      <c r="J119" s="22">
        <f t="shared" si="28"/>
        <v>394457.33911922661</v>
      </c>
      <c r="K119" s="22">
        <f t="shared" si="28"/>
        <v>407456.34644213843</v>
      </c>
      <c r="L119" s="22">
        <f t="shared" si="28"/>
        <v>409133.96436811879</v>
      </c>
      <c r="M119" s="22">
        <f t="shared" si="28"/>
        <v>394946.70078682789</v>
      </c>
      <c r="N119" s="22">
        <f t="shared" si="28"/>
        <v>394946.70078682789</v>
      </c>
      <c r="O119" s="22">
        <f t="shared" si="28"/>
        <v>394946.70078682789</v>
      </c>
      <c r="Q119" s="26">
        <f>SUMIFS('Capex category mapping &amp; alloc'!G:G,'Capex category mapping &amp; alloc'!$C:$C, $B119, 'Capex category mapping &amp; alloc'!$D:$D, $C119, 'Capex category mapping &amp; alloc'!$E:$E, $D119, 'Capex category mapping &amp; alloc'!$F:$F, $E119)</f>
        <v>1</v>
      </c>
      <c r="R119" s="26">
        <f>SUMIFS('Capex category mapping &amp; alloc'!H:H,'Capex category mapping &amp; alloc'!$C:$C, $B119, 'Capex category mapping &amp; alloc'!$D:$D, $C119, 'Capex category mapping &amp; alloc'!$E:$E, $D119, 'Capex category mapping &amp; alloc'!$F:$F, $E119)</f>
        <v>0</v>
      </c>
      <c r="S119" s="26">
        <f>SUMIFS('Capex category mapping &amp; alloc'!I:I,'Capex category mapping &amp; alloc'!$C:$C, $B119, 'Capex category mapping &amp; alloc'!$D:$D, $C119, 'Capex category mapping &amp; alloc'!$E:$E, $D119, 'Capex category mapping &amp; alloc'!$F:$F, $E119)</f>
        <v>0</v>
      </c>
      <c r="T119" s="26">
        <f>SUMIFS('Capex category mapping &amp; alloc'!J:J,'Capex category mapping &amp; alloc'!$C:$C, $B119, 'Capex category mapping &amp; alloc'!$D:$D, $C119, 'Capex category mapping &amp; alloc'!$E:$E, $D119, 'Capex category mapping &amp; alloc'!$F:$F, $E119)</f>
        <v>0</v>
      </c>
      <c r="U119" s="26">
        <f>SUMIFS('Capex category mapping &amp; alloc'!K:K,'Capex category mapping &amp; alloc'!$C:$C, $B119, 'Capex category mapping &amp; alloc'!$D:$D, $C119, 'Capex category mapping &amp; alloc'!$E:$E, $D119, 'Capex category mapping &amp; alloc'!$F:$F, $E119)</f>
        <v>0</v>
      </c>
    </row>
    <row r="120" spans="1:21" x14ac:dyDescent="0.2">
      <c r="A120"/>
      <c r="B120" s="18" t="s">
        <v>202</v>
      </c>
      <c r="C120" s="18" t="s">
        <v>204</v>
      </c>
      <c r="D120" s="18" t="s">
        <v>205</v>
      </c>
      <c r="E120" s="18" t="s">
        <v>11</v>
      </c>
      <c r="F120" s="22">
        <f t="shared" ref="F120:O120" si="29">-PMT(discount_rate, $F26, G26)</f>
        <v>66335.22229165188</v>
      </c>
      <c r="G120" s="22">
        <f t="shared" si="29"/>
        <v>323397.3363505989</v>
      </c>
      <c r="H120" s="22">
        <f t="shared" si="29"/>
        <v>1308540.1216083269</v>
      </c>
      <c r="I120" s="22">
        <f t="shared" si="29"/>
        <v>931492.70442957082</v>
      </c>
      <c r="J120" s="22">
        <f t="shared" si="29"/>
        <v>549081.84433026705</v>
      </c>
      <c r="K120" s="22">
        <f t="shared" si="29"/>
        <v>549502.35575857945</v>
      </c>
      <c r="L120" s="22">
        <f t="shared" si="29"/>
        <v>549925.15906161524</v>
      </c>
      <c r="M120" s="22">
        <f t="shared" si="29"/>
        <v>549503.11971682066</v>
      </c>
      <c r="N120" s="22">
        <f t="shared" si="29"/>
        <v>549503.11971682066</v>
      </c>
      <c r="O120" s="22">
        <f t="shared" si="29"/>
        <v>549503.11971682066</v>
      </c>
      <c r="Q120" s="26">
        <f>SUMIFS('Capex category mapping &amp; alloc'!G:G,'Capex category mapping &amp; alloc'!$C:$C, $B120, 'Capex category mapping &amp; alloc'!$D:$D, $C120, 'Capex category mapping &amp; alloc'!$E:$E, $D120, 'Capex category mapping &amp; alloc'!$F:$F, $E120)</f>
        <v>0</v>
      </c>
      <c r="R120" s="26">
        <f>SUMIFS('Capex category mapping &amp; alloc'!H:H,'Capex category mapping &amp; alloc'!$C:$C, $B120, 'Capex category mapping &amp; alloc'!$D:$D, $C120, 'Capex category mapping &amp; alloc'!$E:$E, $D120, 'Capex category mapping &amp; alloc'!$F:$F, $E120)</f>
        <v>0</v>
      </c>
      <c r="S120" s="26">
        <f>SUMIFS('Capex category mapping &amp; alloc'!I:I,'Capex category mapping &amp; alloc'!$C:$C, $B120, 'Capex category mapping &amp; alloc'!$D:$D, $C120, 'Capex category mapping &amp; alloc'!$E:$E, $D120, 'Capex category mapping &amp; alloc'!$F:$F, $E120)</f>
        <v>0</v>
      </c>
      <c r="T120" s="26">
        <f>SUMIFS('Capex category mapping &amp; alloc'!J:J,'Capex category mapping &amp; alloc'!$C:$C, $B120, 'Capex category mapping &amp; alloc'!$D:$D, $C120, 'Capex category mapping &amp; alloc'!$E:$E, $D120, 'Capex category mapping &amp; alloc'!$F:$F, $E120)</f>
        <v>0</v>
      </c>
      <c r="U120" s="26">
        <f>SUMIFS('Capex category mapping &amp; alloc'!K:K,'Capex category mapping &amp; alloc'!$C:$C, $B120, 'Capex category mapping &amp; alloc'!$D:$D, $C120, 'Capex category mapping &amp; alloc'!$E:$E, $D120, 'Capex category mapping &amp; alloc'!$F:$F, $E120)</f>
        <v>0</v>
      </c>
    </row>
    <row r="121" spans="1:21" x14ac:dyDescent="0.2">
      <c r="A121"/>
      <c r="B121" s="18" t="s">
        <v>202</v>
      </c>
      <c r="C121" s="18" t="s">
        <v>239</v>
      </c>
      <c r="D121" s="18" t="s">
        <v>240</v>
      </c>
      <c r="E121" s="18" t="s">
        <v>11</v>
      </c>
      <c r="F121" s="22">
        <f t="shared" ref="F121:O121" si="30">-PMT(discount_rate, $F27, G27)</f>
        <v>0</v>
      </c>
      <c r="G121" s="22">
        <f t="shared" si="30"/>
        <v>0</v>
      </c>
      <c r="H121" s="22">
        <f t="shared" si="30"/>
        <v>1047338.1726582737</v>
      </c>
      <c r="I121" s="22">
        <f t="shared" si="30"/>
        <v>0</v>
      </c>
      <c r="J121" s="22">
        <f t="shared" si="30"/>
        <v>0</v>
      </c>
      <c r="K121" s="22">
        <f t="shared" si="30"/>
        <v>2110618.3544259104</v>
      </c>
      <c r="L121" s="22">
        <f t="shared" si="30"/>
        <v>2131972.0987211028</v>
      </c>
      <c r="M121" s="22">
        <f t="shared" si="30"/>
        <v>0</v>
      </c>
      <c r="N121" s="22">
        <f t="shared" si="30"/>
        <v>1047338.1726582737</v>
      </c>
      <c r="O121" s="22">
        <f t="shared" si="30"/>
        <v>0</v>
      </c>
      <c r="Q121" s="26">
        <f>SUMIFS('Capex category mapping &amp; alloc'!G:G,'Capex category mapping &amp; alloc'!$C:$C, $B121, 'Capex category mapping &amp; alloc'!$D:$D, $C121, 'Capex category mapping &amp; alloc'!$E:$E, $D121, 'Capex category mapping &amp; alloc'!$F:$F, $E121)</f>
        <v>0</v>
      </c>
      <c r="R121" s="26">
        <f>SUMIFS('Capex category mapping &amp; alloc'!H:H,'Capex category mapping &amp; alloc'!$C:$C, $B121, 'Capex category mapping &amp; alloc'!$D:$D, $C121, 'Capex category mapping &amp; alloc'!$E:$E, $D121, 'Capex category mapping &amp; alloc'!$F:$F, $E121)</f>
        <v>0</v>
      </c>
      <c r="S121" s="26">
        <f>SUMIFS('Capex category mapping &amp; alloc'!I:I,'Capex category mapping &amp; alloc'!$C:$C, $B121, 'Capex category mapping &amp; alloc'!$D:$D, $C121, 'Capex category mapping &amp; alloc'!$E:$E, $D121, 'Capex category mapping &amp; alloc'!$F:$F, $E121)</f>
        <v>0</v>
      </c>
      <c r="T121" s="26">
        <f>SUMIFS('Capex category mapping &amp; alloc'!J:J,'Capex category mapping &amp; alloc'!$C:$C, $B121, 'Capex category mapping &amp; alloc'!$D:$D, $C121, 'Capex category mapping &amp; alloc'!$E:$E, $D121, 'Capex category mapping &amp; alloc'!$F:$F, $E121)</f>
        <v>0</v>
      </c>
      <c r="U121" s="26">
        <f>SUMIFS('Capex category mapping &amp; alloc'!K:K,'Capex category mapping &amp; alloc'!$C:$C, $B121, 'Capex category mapping &amp; alloc'!$D:$D, $C121, 'Capex category mapping &amp; alloc'!$E:$E, $D121, 'Capex category mapping &amp; alloc'!$F:$F, $E121)</f>
        <v>0</v>
      </c>
    </row>
    <row r="122" spans="1:21" x14ac:dyDescent="0.2">
      <c r="B122" s="18" t="s">
        <v>202</v>
      </c>
      <c r="C122" s="18" t="s">
        <v>239</v>
      </c>
      <c r="D122" s="18" t="s">
        <v>24</v>
      </c>
      <c r="E122" s="18" t="s">
        <v>11</v>
      </c>
      <c r="F122" s="22">
        <f t="shared" ref="F122:O122" si="31">-PMT(discount_rate, $F28, G28)</f>
        <v>2156319.546363994</v>
      </c>
      <c r="G122" s="22">
        <f t="shared" si="31"/>
        <v>165947.05559396182</v>
      </c>
      <c r="H122" s="22">
        <f t="shared" si="31"/>
        <v>0</v>
      </c>
      <c r="I122" s="22">
        <f t="shared" si="31"/>
        <v>0</v>
      </c>
      <c r="J122" s="22">
        <f t="shared" si="31"/>
        <v>0</v>
      </c>
      <c r="K122" s="22">
        <f t="shared" si="31"/>
        <v>0</v>
      </c>
      <c r="L122" s="22">
        <f t="shared" si="31"/>
        <v>0</v>
      </c>
      <c r="M122" s="22">
        <f t="shared" si="31"/>
        <v>165947.05559396182</v>
      </c>
      <c r="N122" s="22">
        <f t="shared" si="31"/>
        <v>0</v>
      </c>
      <c r="O122" s="22">
        <f t="shared" si="31"/>
        <v>0</v>
      </c>
      <c r="Q122" s="26">
        <f>SUMIFS('Capex category mapping &amp; alloc'!G:G,'Capex category mapping &amp; alloc'!$C:$C, $B122, 'Capex category mapping &amp; alloc'!$D:$D, $C122, 'Capex category mapping &amp; alloc'!$E:$E, $D122, 'Capex category mapping &amp; alloc'!$F:$F, $E122)</f>
        <v>0</v>
      </c>
      <c r="R122" s="26">
        <f>SUMIFS('Capex category mapping &amp; alloc'!H:H,'Capex category mapping &amp; alloc'!$C:$C, $B122, 'Capex category mapping &amp; alloc'!$D:$D, $C122, 'Capex category mapping &amp; alloc'!$E:$E, $D122, 'Capex category mapping &amp; alloc'!$F:$F, $E122)</f>
        <v>0</v>
      </c>
      <c r="S122" s="26">
        <f>SUMIFS('Capex category mapping &amp; alloc'!I:I,'Capex category mapping &amp; alloc'!$C:$C, $B122, 'Capex category mapping &amp; alloc'!$D:$D, $C122, 'Capex category mapping &amp; alloc'!$E:$E, $D122, 'Capex category mapping &amp; alloc'!$F:$F, $E122)</f>
        <v>0</v>
      </c>
      <c r="T122" s="26">
        <f>SUMIFS('Capex category mapping &amp; alloc'!J:J,'Capex category mapping &amp; alloc'!$C:$C, $B122, 'Capex category mapping &amp; alloc'!$D:$D, $C122, 'Capex category mapping &amp; alloc'!$E:$E, $D122, 'Capex category mapping &amp; alloc'!$F:$F, $E122)</f>
        <v>0</v>
      </c>
      <c r="U122" s="26">
        <f>SUMIFS('Capex category mapping &amp; alloc'!K:K,'Capex category mapping &amp; alloc'!$C:$C, $B122, 'Capex category mapping &amp; alloc'!$D:$D, $C122, 'Capex category mapping &amp; alloc'!$E:$E, $D122, 'Capex category mapping &amp; alloc'!$F:$F, $E122)</f>
        <v>0</v>
      </c>
    </row>
    <row r="123" spans="1:21" x14ac:dyDescent="0.2">
      <c r="B123" s="18" t="s">
        <v>202</v>
      </c>
      <c r="C123" s="18" t="s">
        <v>206</v>
      </c>
      <c r="D123" s="18" t="s">
        <v>23</v>
      </c>
      <c r="E123" s="18" t="s">
        <v>11</v>
      </c>
      <c r="F123" s="22">
        <f t="shared" ref="F123:O123" si="32">-PMT(discount_rate, $F29, G29)</f>
        <v>1656730.1020646004</v>
      </c>
      <c r="G123" s="22">
        <f t="shared" si="32"/>
        <v>2394388.7431519534</v>
      </c>
      <c r="H123" s="22">
        <f t="shared" si="32"/>
        <v>2393620.2279930217</v>
      </c>
      <c r="I123" s="22">
        <f t="shared" si="32"/>
        <v>2343899.6912377952</v>
      </c>
      <c r="J123" s="22">
        <f t="shared" si="32"/>
        <v>2355776.862265849</v>
      </c>
      <c r="K123" s="22">
        <f t="shared" si="32"/>
        <v>2401952.1732253497</v>
      </c>
      <c r="L123" s="22">
        <f t="shared" si="32"/>
        <v>2414993.7742128894</v>
      </c>
      <c r="M123" s="22">
        <f t="shared" si="32"/>
        <v>2382048.5457869815</v>
      </c>
      <c r="N123" s="22">
        <f t="shared" si="32"/>
        <v>2382048.5457869815</v>
      </c>
      <c r="O123" s="22">
        <f t="shared" si="32"/>
        <v>2382048.5457869815</v>
      </c>
      <c r="Q123" s="26">
        <f>SUMIFS('Capex category mapping &amp; alloc'!G:G,'Capex category mapping &amp; alloc'!$C:$C, $B123, 'Capex category mapping &amp; alloc'!$D:$D, $C123, 'Capex category mapping &amp; alloc'!$E:$E, $D123, 'Capex category mapping &amp; alloc'!$F:$F, $E123)</f>
        <v>0</v>
      </c>
      <c r="R123" s="26">
        <f>SUMIFS('Capex category mapping &amp; alloc'!H:H,'Capex category mapping &amp; alloc'!$C:$C, $B123, 'Capex category mapping &amp; alloc'!$D:$D, $C123, 'Capex category mapping &amp; alloc'!$E:$E, $D123, 'Capex category mapping &amp; alloc'!$F:$F, $E123)</f>
        <v>0</v>
      </c>
      <c r="S123" s="26">
        <f>SUMIFS('Capex category mapping &amp; alloc'!I:I,'Capex category mapping &amp; alloc'!$C:$C, $B123, 'Capex category mapping &amp; alloc'!$D:$D, $C123, 'Capex category mapping &amp; alloc'!$E:$E, $D123, 'Capex category mapping &amp; alloc'!$F:$F, $E123)</f>
        <v>0</v>
      </c>
      <c r="T123" s="26">
        <f>SUMIFS('Capex category mapping &amp; alloc'!J:J,'Capex category mapping &amp; alloc'!$C:$C, $B123, 'Capex category mapping &amp; alloc'!$D:$D, $C123, 'Capex category mapping &amp; alloc'!$E:$E, $D123, 'Capex category mapping &amp; alloc'!$F:$F, $E123)</f>
        <v>0</v>
      </c>
      <c r="U123" s="26">
        <f>SUMIFS('Capex category mapping &amp; alloc'!K:K,'Capex category mapping &amp; alloc'!$C:$C, $B123, 'Capex category mapping &amp; alloc'!$D:$D, $C123, 'Capex category mapping &amp; alloc'!$E:$E, $D123, 'Capex category mapping &amp; alloc'!$F:$F, $E123)</f>
        <v>0</v>
      </c>
    </row>
    <row r="124" spans="1:21" x14ac:dyDescent="0.2">
      <c r="A124"/>
      <c r="B124" s="18" t="s">
        <v>202</v>
      </c>
      <c r="C124" s="18" t="s">
        <v>203</v>
      </c>
      <c r="D124" s="18" t="s">
        <v>23</v>
      </c>
      <c r="E124" s="18" t="s">
        <v>11</v>
      </c>
      <c r="F124" s="22">
        <f t="shared" ref="F124:O124" si="33">-PMT(discount_rate, $F30, G30)</f>
        <v>131634.97502046317</v>
      </c>
      <c r="G124" s="22">
        <f t="shared" si="33"/>
        <v>220718.36949008188</v>
      </c>
      <c r="H124" s="22">
        <f t="shared" si="33"/>
        <v>228501.02322723405</v>
      </c>
      <c r="I124" s="22">
        <f t="shared" si="33"/>
        <v>233537.36008319986</v>
      </c>
      <c r="J124" s="22">
        <f t="shared" si="33"/>
        <v>238618.64799336408</v>
      </c>
      <c r="K124" s="22">
        <f t="shared" si="33"/>
        <v>243829.70731490271</v>
      </c>
      <c r="L124" s="22">
        <f t="shared" si="33"/>
        <v>249095.07954707113</v>
      </c>
      <c r="M124" s="22">
        <f t="shared" si="33"/>
        <v>238716.36363315437</v>
      </c>
      <c r="N124" s="22">
        <f t="shared" si="33"/>
        <v>238716.36363315437</v>
      </c>
      <c r="O124" s="22">
        <f t="shared" si="33"/>
        <v>238716.36363315437</v>
      </c>
      <c r="Q124" s="26">
        <f>SUMIFS('Capex category mapping &amp; alloc'!G:G,'Capex category mapping &amp; alloc'!$C:$C, $B124, 'Capex category mapping &amp; alloc'!$D:$D, $C124, 'Capex category mapping &amp; alloc'!$E:$E, $D124, 'Capex category mapping &amp; alloc'!$F:$F, $E124)</f>
        <v>0</v>
      </c>
      <c r="R124" s="26">
        <f>SUMIFS('Capex category mapping &amp; alloc'!H:H,'Capex category mapping &amp; alloc'!$C:$C, $B124, 'Capex category mapping &amp; alloc'!$D:$D, $C124, 'Capex category mapping &amp; alloc'!$E:$E, $D124, 'Capex category mapping &amp; alloc'!$F:$F, $E124)</f>
        <v>0</v>
      </c>
      <c r="S124" s="26">
        <f>SUMIFS('Capex category mapping &amp; alloc'!I:I,'Capex category mapping &amp; alloc'!$C:$C, $B124, 'Capex category mapping &amp; alloc'!$D:$D, $C124, 'Capex category mapping &amp; alloc'!$E:$E, $D124, 'Capex category mapping &amp; alloc'!$F:$F, $E124)</f>
        <v>0</v>
      </c>
      <c r="T124" s="26">
        <f>SUMIFS('Capex category mapping &amp; alloc'!J:J,'Capex category mapping &amp; alloc'!$C:$C, $B124, 'Capex category mapping &amp; alloc'!$D:$D, $C124, 'Capex category mapping &amp; alloc'!$E:$E, $D124, 'Capex category mapping &amp; alloc'!$F:$F, $E124)</f>
        <v>0</v>
      </c>
      <c r="U124" s="26">
        <f>SUMIFS('Capex category mapping &amp; alloc'!K:K,'Capex category mapping &amp; alloc'!$C:$C, $B124, 'Capex category mapping &amp; alloc'!$D:$D, $C124, 'Capex category mapping &amp; alloc'!$E:$E, $D124, 'Capex category mapping &amp; alloc'!$F:$F, $E124)</f>
        <v>0</v>
      </c>
    </row>
    <row r="125" spans="1:21" x14ac:dyDescent="0.2">
      <c r="A125"/>
      <c r="B125" s="18" t="s">
        <v>190</v>
      </c>
      <c r="C125" s="18" t="s">
        <v>190</v>
      </c>
      <c r="D125" s="18" t="s">
        <v>17</v>
      </c>
      <c r="E125" s="18" t="s">
        <v>11</v>
      </c>
      <c r="F125" s="22">
        <f t="shared" ref="F125:O125" si="34">-PMT(discount_rate, $F31, G31)</f>
        <v>1784922.8683367015</v>
      </c>
      <c r="G125" s="22">
        <f t="shared" si="34"/>
        <v>2301523.0408444875</v>
      </c>
      <c r="H125" s="22">
        <f t="shared" si="34"/>
        <v>0</v>
      </c>
      <c r="I125" s="22">
        <f t="shared" si="34"/>
        <v>0</v>
      </c>
      <c r="J125" s="22">
        <f t="shared" si="34"/>
        <v>0</v>
      </c>
      <c r="K125" s="22">
        <f t="shared" si="34"/>
        <v>0</v>
      </c>
      <c r="L125" s="22">
        <f t="shared" si="34"/>
        <v>0</v>
      </c>
      <c r="M125" s="22">
        <f t="shared" si="34"/>
        <v>0</v>
      </c>
      <c r="N125" s="22">
        <f t="shared" si="34"/>
        <v>0</v>
      </c>
      <c r="O125" s="22">
        <f t="shared" si="34"/>
        <v>0</v>
      </c>
      <c r="Q125" s="26">
        <f>SUMIFS('Capex category mapping &amp; alloc'!G:G,'Capex category mapping &amp; alloc'!$C:$C, $B125, 'Capex category mapping &amp; alloc'!$D:$D, $C125, 'Capex category mapping &amp; alloc'!$E:$E, $D125, 'Capex category mapping &amp; alloc'!$F:$F, $E125)</f>
        <v>0</v>
      </c>
      <c r="R125" s="26">
        <f>SUMIFS('Capex category mapping &amp; alloc'!H:H,'Capex category mapping &amp; alloc'!$C:$C, $B125, 'Capex category mapping &amp; alloc'!$D:$D, $C125, 'Capex category mapping &amp; alloc'!$E:$E, $D125, 'Capex category mapping &amp; alloc'!$F:$F, $E125)</f>
        <v>0</v>
      </c>
      <c r="S125" s="26">
        <f>SUMIFS('Capex category mapping &amp; alloc'!I:I,'Capex category mapping &amp; alloc'!$C:$C, $B125, 'Capex category mapping &amp; alloc'!$D:$D, $C125, 'Capex category mapping &amp; alloc'!$E:$E, $D125, 'Capex category mapping &amp; alloc'!$F:$F, $E125)</f>
        <v>0</v>
      </c>
      <c r="T125" s="26">
        <f>SUMIFS('Capex category mapping &amp; alloc'!J:J,'Capex category mapping &amp; alloc'!$C:$C, $B125, 'Capex category mapping &amp; alloc'!$D:$D, $C125, 'Capex category mapping &amp; alloc'!$E:$E, $D125, 'Capex category mapping &amp; alloc'!$F:$F, $E125)</f>
        <v>0</v>
      </c>
      <c r="U125" s="26">
        <f>SUMIFS('Capex category mapping &amp; alloc'!K:K,'Capex category mapping &amp; alloc'!$C:$C, $B125, 'Capex category mapping &amp; alloc'!$D:$D, $C125, 'Capex category mapping &amp; alloc'!$E:$E, $D125, 'Capex category mapping &amp; alloc'!$F:$F, $E125)</f>
        <v>0</v>
      </c>
    </row>
    <row r="126" spans="1:21" x14ac:dyDescent="0.2">
      <c r="A126"/>
      <c r="B126" s="18" t="s">
        <v>208</v>
      </c>
      <c r="C126" s="18" t="s">
        <v>220</v>
      </c>
      <c r="D126" s="18" t="s">
        <v>29</v>
      </c>
      <c r="E126" s="18" t="s">
        <v>11</v>
      </c>
      <c r="F126" s="22">
        <f t="shared" ref="F126:O126" si="35">-PMT(discount_rate, $F32, G32)</f>
        <v>0</v>
      </c>
      <c r="G126" s="22">
        <f t="shared" si="35"/>
        <v>88950.117383196193</v>
      </c>
      <c r="H126" s="22">
        <f t="shared" si="35"/>
        <v>66494.573043810873</v>
      </c>
      <c r="I126" s="22">
        <f t="shared" si="35"/>
        <v>73580.060335364484</v>
      </c>
      <c r="J126" s="22">
        <f t="shared" si="35"/>
        <v>9061.248170929146</v>
      </c>
      <c r="K126" s="22">
        <f t="shared" si="35"/>
        <v>12808.380873193077</v>
      </c>
      <c r="L126" s="22">
        <f t="shared" si="35"/>
        <v>55498.441804803617</v>
      </c>
      <c r="M126" s="22">
        <f t="shared" si="35"/>
        <v>88950.117383196193</v>
      </c>
      <c r="N126" s="22">
        <f t="shared" si="35"/>
        <v>66494.573043810873</v>
      </c>
      <c r="O126" s="22">
        <f t="shared" si="35"/>
        <v>73580.060335364484</v>
      </c>
      <c r="Q126" s="26">
        <f>SUMIFS('Capex category mapping &amp; alloc'!G:G,'Capex category mapping &amp; alloc'!$C:$C, $B126, 'Capex category mapping &amp; alloc'!$D:$D, $C126, 'Capex category mapping &amp; alloc'!$E:$E, $D126, 'Capex category mapping &amp; alloc'!$F:$F, $E126)</f>
        <v>0</v>
      </c>
      <c r="R126" s="26">
        <f>SUMIFS('Capex category mapping &amp; alloc'!H:H,'Capex category mapping &amp; alloc'!$C:$C, $B126, 'Capex category mapping &amp; alloc'!$D:$D, $C126, 'Capex category mapping &amp; alloc'!$E:$E, $D126, 'Capex category mapping &amp; alloc'!$F:$F, $E126)</f>
        <v>0</v>
      </c>
      <c r="S126" s="26">
        <f>SUMIFS('Capex category mapping &amp; alloc'!I:I,'Capex category mapping &amp; alloc'!$C:$C, $B126, 'Capex category mapping &amp; alloc'!$D:$D, $C126, 'Capex category mapping &amp; alloc'!$E:$E, $D126, 'Capex category mapping &amp; alloc'!$F:$F, $E126)</f>
        <v>0</v>
      </c>
      <c r="T126" s="26">
        <f>SUMIFS('Capex category mapping &amp; alloc'!J:J,'Capex category mapping &amp; alloc'!$C:$C, $B126, 'Capex category mapping &amp; alloc'!$D:$D, $C126, 'Capex category mapping &amp; alloc'!$E:$E, $D126, 'Capex category mapping &amp; alloc'!$F:$F, $E126)</f>
        <v>0</v>
      </c>
      <c r="U126" s="26">
        <f>SUMIFS('Capex category mapping &amp; alloc'!K:K,'Capex category mapping &amp; alloc'!$C:$C, $B126, 'Capex category mapping &amp; alloc'!$D:$D, $C126, 'Capex category mapping &amp; alloc'!$E:$E, $D126, 'Capex category mapping &amp; alloc'!$F:$F, $E126)</f>
        <v>0</v>
      </c>
    </row>
    <row r="127" spans="1:21" x14ac:dyDescent="0.2">
      <c r="A127"/>
      <c r="B127" s="18" t="s">
        <v>208</v>
      </c>
      <c r="C127" s="18" t="s">
        <v>217</v>
      </c>
      <c r="D127" s="18" t="s">
        <v>29</v>
      </c>
      <c r="E127" s="18" t="s">
        <v>11</v>
      </c>
      <c r="F127" s="22">
        <f t="shared" ref="F127:O127" si="36">-PMT(discount_rate, $F33, G33)</f>
        <v>330711.7072314602</v>
      </c>
      <c r="G127" s="22">
        <f t="shared" si="36"/>
        <v>328988.04867828725</v>
      </c>
      <c r="H127" s="22">
        <f t="shared" si="36"/>
        <v>206444.86016456588</v>
      </c>
      <c r="I127" s="22">
        <f t="shared" si="36"/>
        <v>20700.252132291153</v>
      </c>
      <c r="J127" s="22">
        <f t="shared" si="36"/>
        <v>0</v>
      </c>
      <c r="K127" s="22">
        <f t="shared" si="36"/>
        <v>0</v>
      </c>
      <c r="L127" s="22">
        <f t="shared" si="36"/>
        <v>0</v>
      </c>
      <c r="M127" s="22">
        <f t="shared" si="36"/>
        <v>328988.04867828725</v>
      </c>
      <c r="N127" s="22">
        <f t="shared" si="36"/>
        <v>206444.86016456588</v>
      </c>
      <c r="O127" s="22">
        <f t="shared" si="36"/>
        <v>20700.252132291153</v>
      </c>
      <c r="Q127" s="26">
        <f>SUMIFS('Capex category mapping &amp; alloc'!G:G,'Capex category mapping &amp; alloc'!$C:$C, $B127, 'Capex category mapping &amp; alloc'!$D:$D, $C127, 'Capex category mapping &amp; alloc'!$E:$E, $D127, 'Capex category mapping &amp; alloc'!$F:$F, $E127)</f>
        <v>0</v>
      </c>
      <c r="R127" s="26">
        <f>SUMIFS('Capex category mapping &amp; alloc'!H:H,'Capex category mapping &amp; alloc'!$C:$C, $B127, 'Capex category mapping &amp; alloc'!$D:$D, $C127, 'Capex category mapping &amp; alloc'!$E:$E, $D127, 'Capex category mapping &amp; alloc'!$F:$F, $E127)</f>
        <v>0</v>
      </c>
      <c r="S127" s="26">
        <f>SUMIFS('Capex category mapping &amp; alloc'!I:I,'Capex category mapping &amp; alloc'!$C:$C, $B127, 'Capex category mapping &amp; alloc'!$D:$D, $C127, 'Capex category mapping &amp; alloc'!$E:$E, $D127, 'Capex category mapping &amp; alloc'!$F:$F, $E127)</f>
        <v>0</v>
      </c>
      <c r="T127" s="26">
        <f>SUMIFS('Capex category mapping &amp; alloc'!J:J,'Capex category mapping &amp; alloc'!$C:$C, $B127, 'Capex category mapping &amp; alloc'!$D:$D, $C127, 'Capex category mapping &amp; alloc'!$E:$E, $D127, 'Capex category mapping &amp; alloc'!$F:$F, $E127)</f>
        <v>0</v>
      </c>
      <c r="U127" s="26">
        <f>SUMIFS('Capex category mapping &amp; alloc'!K:K,'Capex category mapping &amp; alloc'!$C:$C, $B127, 'Capex category mapping &amp; alloc'!$D:$D, $C127, 'Capex category mapping &amp; alloc'!$E:$E, $D127, 'Capex category mapping &amp; alloc'!$F:$F, $E127)</f>
        <v>0</v>
      </c>
    </row>
    <row r="128" spans="1:21" x14ac:dyDescent="0.2">
      <c r="A128"/>
      <c r="B128" s="18" t="s">
        <v>208</v>
      </c>
      <c r="C128" s="18" t="s">
        <v>218</v>
      </c>
      <c r="D128" s="18" t="s">
        <v>29</v>
      </c>
      <c r="E128" s="18" t="s">
        <v>11</v>
      </c>
      <c r="F128" s="22">
        <f t="shared" ref="F128:O128" si="37">-PMT(discount_rate, $F34, G34)</f>
        <v>70685.71794700739</v>
      </c>
      <c r="G128" s="22">
        <f t="shared" si="37"/>
        <v>113843.57267804899</v>
      </c>
      <c r="H128" s="22">
        <f t="shared" si="37"/>
        <v>251014.66075336363</v>
      </c>
      <c r="I128" s="22">
        <f t="shared" si="37"/>
        <v>48300.588308679347</v>
      </c>
      <c r="J128" s="22">
        <f t="shared" si="37"/>
        <v>60892.226394113968</v>
      </c>
      <c r="K128" s="22">
        <f t="shared" si="37"/>
        <v>30532.704026993146</v>
      </c>
      <c r="L128" s="22">
        <f t="shared" si="37"/>
        <v>90467.876805799388</v>
      </c>
      <c r="M128" s="22">
        <f t="shared" si="37"/>
        <v>113843.57267804899</v>
      </c>
      <c r="N128" s="22">
        <f t="shared" si="37"/>
        <v>251014.66075336363</v>
      </c>
      <c r="O128" s="22">
        <f t="shared" si="37"/>
        <v>48300.588308679347</v>
      </c>
      <c r="Q128" s="26">
        <f>SUMIFS('Capex category mapping &amp; alloc'!G:G,'Capex category mapping &amp; alloc'!$C:$C, $B128, 'Capex category mapping &amp; alloc'!$D:$D, $C128, 'Capex category mapping &amp; alloc'!$E:$E, $D128, 'Capex category mapping &amp; alloc'!$F:$F, $E128)</f>
        <v>0</v>
      </c>
      <c r="R128" s="26">
        <f>SUMIFS('Capex category mapping &amp; alloc'!H:H,'Capex category mapping &amp; alloc'!$C:$C, $B128, 'Capex category mapping &amp; alloc'!$D:$D, $C128, 'Capex category mapping &amp; alloc'!$E:$E, $D128, 'Capex category mapping &amp; alloc'!$F:$F, $E128)</f>
        <v>0</v>
      </c>
      <c r="S128" s="26">
        <f>SUMIFS('Capex category mapping &amp; alloc'!I:I,'Capex category mapping &amp; alloc'!$C:$C, $B128, 'Capex category mapping &amp; alloc'!$D:$D, $C128, 'Capex category mapping &amp; alloc'!$E:$E, $D128, 'Capex category mapping &amp; alloc'!$F:$F, $E128)</f>
        <v>0</v>
      </c>
      <c r="T128" s="26">
        <f>SUMIFS('Capex category mapping &amp; alloc'!J:J,'Capex category mapping &amp; alloc'!$C:$C, $B128, 'Capex category mapping &amp; alloc'!$D:$D, $C128, 'Capex category mapping &amp; alloc'!$E:$E, $D128, 'Capex category mapping &amp; alloc'!$F:$F, $E128)</f>
        <v>0</v>
      </c>
      <c r="U128" s="26">
        <f>SUMIFS('Capex category mapping &amp; alloc'!K:K,'Capex category mapping &amp; alloc'!$C:$C, $B128, 'Capex category mapping &amp; alloc'!$D:$D, $C128, 'Capex category mapping &amp; alloc'!$E:$E, $D128, 'Capex category mapping &amp; alloc'!$F:$F, $E128)</f>
        <v>0</v>
      </c>
    </row>
    <row r="129" spans="1:21" x14ac:dyDescent="0.2">
      <c r="A129"/>
      <c r="B129" s="18" t="s">
        <v>208</v>
      </c>
      <c r="C129" s="18" t="s">
        <v>219</v>
      </c>
      <c r="D129" s="18" t="s">
        <v>29</v>
      </c>
      <c r="E129" s="18" t="s">
        <v>11</v>
      </c>
      <c r="F129" s="22">
        <f t="shared" ref="F129:O129" si="38">-PMT(discount_rate, $F35, G35)</f>
        <v>0</v>
      </c>
      <c r="G129" s="22">
        <f t="shared" si="38"/>
        <v>357721.72666376369</v>
      </c>
      <c r="H129" s="22">
        <f t="shared" si="38"/>
        <v>165010.09827060445</v>
      </c>
      <c r="I129" s="22">
        <f t="shared" si="38"/>
        <v>0</v>
      </c>
      <c r="J129" s="22">
        <f t="shared" si="38"/>
        <v>149204.01123560025</v>
      </c>
      <c r="K129" s="22">
        <f t="shared" si="38"/>
        <v>7358.0060335364496</v>
      </c>
      <c r="L129" s="22">
        <f t="shared" si="38"/>
        <v>65677.016817862386</v>
      </c>
      <c r="M129" s="22">
        <f t="shared" si="38"/>
        <v>357721.72666376369</v>
      </c>
      <c r="N129" s="22">
        <f t="shared" si="38"/>
        <v>165010.09827060445</v>
      </c>
      <c r="O129" s="22">
        <f t="shared" si="38"/>
        <v>0</v>
      </c>
      <c r="Q129" s="26">
        <f>SUMIFS('Capex category mapping &amp; alloc'!G:G,'Capex category mapping &amp; alloc'!$C:$C, $B129, 'Capex category mapping &amp; alloc'!$D:$D, $C129, 'Capex category mapping &amp; alloc'!$E:$E, $D129, 'Capex category mapping &amp; alloc'!$F:$F, $E129)</f>
        <v>0</v>
      </c>
      <c r="R129" s="26">
        <f>SUMIFS('Capex category mapping &amp; alloc'!H:H,'Capex category mapping &amp; alloc'!$C:$C, $B129, 'Capex category mapping &amp; alloc'!$D:$D, $C129, 'Capex category mapping &amp; alloc'!$E:$E, $D129, 'Capex category mapping &amp; alloc'!$F:$F, $E129)</f>
        <v>0</v>
      </c>
      <c r="S129" s="26">
        <f>SUMIFS('Capex category mapping &amp; alloc'!I:I,'Capex category mapping &amp; alloc'!$C:$C, $B129, 'Capex category mapping &amp; alloc'!$D:$D, $C129, 'Capex category mapping &amp; alloc'!$E:$E, $D129, 'Capex category mapping &amp; alloc'!$F:$F, $E129)</f>
        <v>0</v>
      </c>
      <c r="T129" s="26">
        <f>SUMIFS('Capex category mapping &amp; alloc'!J:J,'Capex category mapping &amp; alloc'!$C:$C, $B129, 'Capex category mapping &amp; alloc'!$D:$D, $C129, 'Capex category mapping &amp; alloc'!$E:$E, $D129, 'Capex category mapping &amp; alloc'!$F:$F, $E129)</f>
        <v>0</v>
      </c>
      <c r="U129" s="26">
        <f>SUMIFS('Capex category mapping &amp; alloc'!K:K,'Capex category mapping &amp; alloc'!$C:$C, $B129, 'Capex category mapping &amp; alloc'!$D:$D, $C129, 'Capex category mapping &amp; alloc'!$E:$E, $D129, 'Capex category mapping &amp; alloc'!$F:$F, $E129)</f>
        <v>0</v>
      </c>
    </row>
    <row r="130" spans="1:21" x14ac:dyDescent="0.2">
      <c r="A130"/>
      <c r="B130" s="18" t="s">
        <v>208</v>
      </c>
      <c r="C130" s="18" t="s">
        <v>209</v>
      </c>
      <c r="D130" s="18" t="s">
        <v>210</v>
      </c>
      <c r="E130" s="18" t="s">
        <v>11</v>
      </c>
      <c r="F130" s="22">
        <f t="shared" ref="F130:O130" si="39">-PMT(discount_rate, $F36, G36)</f>
        <v>4397997.3693326693</v>
      </c>
      <c r="G130" s="22">
        <f t="shared" si="39"/>
        <v>4399799.9770725416</v>
      </c>
      <c r="H130" s="22">
        <f t="shared" si="39"/>
        <v>6049813.9351153718</v>
      </c>
      <c r="I130" s="22">
        <f t="shared" si="39"/>
        <v>3266639.2030992908</v>
      </c>
      <c r="J130" s="22">
        <f t="shared" si="39"/>
        <v>4418894.5995679339</v>
      </c>
      <c r="K130" s="22">
        <f t="shared" si="39"/>
        <v>2519341.536335458</v>
      </c>
      <c r="L130" s="22">
        <f t="shared" si="39"/>
        <v>1615535.3417952552</v>
      </c>
      <c r="M130" s="22">
        <f t="shared" si="39"/>
        <v>4399799.9770725416</v>
      </c>
      <c r="N130" s="22">
        <f t="shared" si="39"/>
        <v>6049813.9351153718</v>
      </c>
      <c r="O130" s="22">
        <f t="shared" si="39"/>
        <v>3266639.2030992908</v>
      </c>
      <c r="Q130" s="26">
        <f>SUMIFS('Capex category mapping &amp; alloc'!G:G,'Capex category mapping &amp; alloc'!$C:$C, $B130, 'Capex category mapping &amp; alloc'!$D:$D, $C130, 'Capex category mapping &amp; alloc'!$E:$E, $D130, 'Capex category mapping &amp; alloc'!$F:$F, $E130)</f>
        <v>0</v>
      </c>
      <c r="R130" s="26">
        <f>SUMIFS('Capex category mapping &amp; alloc'!H:H,'Capex category mapping &amp; alloc'!$C:$C, $B130, 'Capex category mapping &amp; alloc'!$D:$D, $C130, 'Capex category mapping &amp; alloc'!$E:$E, $D130, 'Capex category mapping &amp; alloc'!$F:$F, $E130)</f>
        <v>0</v>
      </c>
      <c r="S130" s="26">
        <f>SUMIFS('Capex category mapping &amp; alloc'!I:I,'Capex category mapping &amp; alloc'!$C:$C, $B130, 'Capex category mapping &amp; alloc'!$D:$D, $C130, 'Capex category mapping &amp; alloc'!$E:$E, $D130, 'Capex category mapping &amp; alloc'!$F:$F, $E130)</f>
        <v>0</v>
      </c>
      <c r="T130" s="26">
        <f>SUMIFS('Capex category mapping &amp; alloc'!J:J,'Capex category mapping &amp; alloc'!$C:$C, $B130, 'Capex category mapping &amp; alloc'!$D:$D, $C130, 'Capex category mapping &amp; alloc'!$E:$E, $D130, 'Capex category mapping &amp; alloc'!$F:$F, $E130)</f>
        <v>0</v>
      </c>
      <c r="U130" s="26">
        <f>SUMIFS('Capex category mapping &amp; alloc'!K:K,'Capex category mapping &amp; alloc'!$C:$C, $B130, 'Capex category mapping &amp; alloc'!$D:$D, $C130, 'Capex category mapping &amp; alloc'!$E:$E, $D130, 'Capex category mapping &amp; alloc'!$F:$F, $E130)</f>
        <v>0</v>
      </c>
    </row>
    <row r="131" spans="1:21" x14ac:dyDescent="0.2">
      <c r="A131"/>
      <c r="B131" s="18" t="s">
        <v>208</v>
      </c>
      <c r="C131" s="18" t="s">
        <v>209</v>
      </c>
      <c r="D131" s="18" t="s">
        <v>25</v>
      </c>
      <c r="E131" s="18" t="s">
        <v>11</v>
      </c>
      <c r="F131" s="22">
        <f t="shared" ref="F131:O131" si="40">-PMT(discount_rate, $F37, G37)</f>
        <v>440191.88726795703</v>
      </c>
      <c r="G131" s="22">
        <f t="shared" si="40"/>
        <v>741341.35016428947</v>
      </c>
      <c r="H131" s="22">
        <f t="shared" si="40"/>
        <v>606198.32926375687</v>
      </c>
      <c r="I131" s="22">
        <f t="shared" si="40"/>
        <v>1508510.1921673617</v>
      </c>
      <c r="J131" s="22">
        <f t="shared" si="40"/>
        <v>352272.90055470011</v>
      </c>
      <c r="K131" s="22">
        <f t="shared" si="40"/>
        <v>242261.80367055841</v>
      </c>
      <c r="L131" s="22">
        <f t="shared" si="40"/>
        <v>297995.14841546246</v>
      </c>
      <c r="M131" s="22">
        <f t="shared" si="40"/>
        <v>741341.35016428947</v>
      </c>
      <c r="N131" s="22">
        <f t="shared" si="40"/>
        <v>606198.32926375687</v>
      </c>
      <c r="O131" s="22">
        <f t="shared" si="40"/>
        <v>1508510.1921673617</v>
      </c>
      <c r="Q131" s="26">
        <f>SUMIFS('Capex category mapping &amp; alloc'!G:G,'Capex category mapping &amp; alloc'!$C:$C, $B131, 'Capex category mapping &amp; alloc'!$D:$D, $C131, 'Capex category mapping &amp; alloc'!$E:$E, $D131, 'Capex category mapping &amp; alloc'!$F:$F, $E131)</f>
        <v>0</v>
      </c>
      <c r="R131" s="26">
        <f>SUMIFS('Capex category mapping &amp; alloc'!H:H,'Capex category mapping &amp; alloc'!$C:$C, $B131, 'Capex category mapping &amp; alloc'!$D:$D, $C131, 'Capex category mapping &amp; alloc'!$E:$E, $D131, 'Capex category mapping &amp; alloc'!$F:$F, $E131)</f>
        <v>0</v>
      </c>
      <c r="S131" s="26">
        <f>SUMIFS('Capex category mapping &amp; alloc'!I:I,'Capex category mapping &amp; alloc'!$C:$C, $B131, 'Capex category mapping &amp; alloc'!$D:$D, $C131, 'Capex category mapping &amp; alloc'!$E:$E, $D131, 'Capex category mapping &amp; alloc'!$F:$F, $E131)</f>
        <v>0</v>
      </c>
      <c r="T131" s="26">
        <f>SUMIFS('Capex category mapping &amp; alloc'!J:J,'Capex category mapping &amp; alloc'!$C:$C, $B131, 'Capex category mapping &amp; alloc'!$D:$D, $C131, 'Capex category mapping &amp; alloc'!$E:$E, $D131, 'Capex category mapping &amp; alloc'!$F:$F, $E131)</f>
        <v>0</v>
      </c>
      <c r="U131" s="26">
        <f>SUMIFS('Capex category mapping &amp; alloc'!K:K,'Capex category mapping &amp; alloc'!$C:$C, $B131, 'Capex category mapping &amp; alloc'!$D:$D, $C131, 'Capex category mapping &amp; alloc'!$E:$E, $D131, 'Capex category mapping &amp; alloc'!$F:$F, $E131)</f>
        <v>0</v>
      </c>
    </row>
    <row r="132" spans="1:21" x14ac:dyDescent="0.2">
      <c r="A132"/>
      <c r="B132" s="18" t="s">
        <v>208</v>
      </c>
      <c r="C132" s="18" t="s">
        <v>214</v>
      </c>
      <c r="D132" s="18" t="s">
        <v>29</v>
      </c>
      <c r="E132" s="18" t="s">
        <v>11</v>
      </c>
      <c r="F132" s="22">
        <f t="shared" ref="F132:O132" si="41">-PMT(discount_rate, $F38, G38)</f>
        <v>83995.180987656917</v>
      </c>
      <c r="G132" s="22">
        <f t="shared" si="41"/>
        <v>154287.4016944305</v>
      </c>
      <c r="H132" s="22">
        <f t="shared" si="41"/>
        <v>175494.0684576403</v>
      </c>
      <c r="I132" s="22">
        <f t="shared" si="41"/>
        <v>171475.19689801426</v>
      </c>
      <c r="J132" s="22">
        <f t="shared" si="41"/>
        <v>152892.63797503844</v>
      </c>
      <c r="K132" s="22">
        <f t="shared" si="41"/>
        <v>235432.03745199522</v>
      </c>
      <c r="L132" s="22">
        <f t="shared" si="41"/>
        <v>189393.54446004477</v>
      </c>
      <c r="M132" s="22">
        <f t="shared" si="41"/>
        <v>154287.4016944305</v>
      </c>
      <c r="N132" s="22">
        <f t="shared" si="41"/>
        <v>175494.0684576403</v>
      </c>
      <c r="O132" s="22">
        <f t="shared" si="41"/>
        <v>171475.19689801426</v>
      </c>
      <c r="Q132" s="26">
        <f>SUMIFS('Capex category mapping &amp; alloc'!G:G,'Capex category mapping &amp; alloc'!$C:$C, $B132, 'Capex category mapping &amp; alloc'!$D:$D, $C132, 'Capex category mapping &amp; alloc'!$E:$E, $D132, 'Capex category mapping &amp; alloc'!$F:$F, $E132)</f>
        <v>0</v>
      </c>
      <c r="R132" s="26">
        <f>SUMIFS('Capex category mapping &amp; alloc'!H:H,'Capex category mapping &amp; alloc'!$C:$C, $B132, 'Capex category mapping &amp; alloc'!$D:$D, $C132, 'Capex category mapping &amp; alloc'!$E:$E, $D132, 'Capex category mapping &amp; alloc'!$F:$F, $E132)</f>
        <v>0</v>
      </c>
      <c r="S132" s="26">
        <f>SUMIFS('Capex category mapping &amp; alloc'!I:I,'Capex category mapping &amp; alloc'!$C:$C, $B132, 'Capex category mapping &amp; alloc'!$D:$D, $C132, 'Capex category mapping &amp; alloc'!$E:$E, $D132, 'Capex category mapping &amp; alloc'!$F:$F, $E132)</f>
        <v>0</v>
      </c>
      <c r="T132" s="26">
        <f>SUMIFS('Capex category mapping &amp; alloc'!J:J,'Capex category mapping &amp; alloc'!$C:$C, $B132, 'Capex category mapping &amp; alloc'!$D:$D, $C132, 'Capex category mapping &amp; alloc'!$E:$E, $D132, 'Capex category mapping &amp; alloc'!$F:$F, $E132)</f>
        <v>0</v>
      </c>
      <c r="U132" s="26">
        <f>SUMIFS('Capex category mapping &amp; alloc'!K:K,'Capex category mapping &amp; alloc'!$C:$C, $B132, 'Capex category mapping &amp; alloc'!$D:$D, $C132, 'Capex category mapping &amp; alloc'!$E:$E, $D132, 'Capex category mapping &amp; alloc'!$F:$F, $E132)</f>
        <v>0</v>
      </c>
    </row>
    <row r="133" spans="1:21" x14ac:dyDescent="0.2">
      <c r="A133"/>
      <c r="B133" s="18" t="s">
        <v>208</v>
      </c>
      <c r="C133" s="18" t="s">
        <v>215</v>
      </c>
      <c r="D133" s="18" t="s">
        <v>216</v>
      </c>
      <c r="E133" s="18" t="s">
        <v>11</v>
      </c>
      <c r="F133" s="22">
        <f t="shared" ref="F133:O133" si="42">-PMT(discount_rate, $F39, G39)</f>
        <v>2776.178908378758</v>
      </c>
      <c r="G133" s="22">
        <f t="shared" si="42"/>
        <v>1927.2750535955881</v>
      </c>
      <c r="H133" s="22">
        <f t="shared" si="42"/>
        <v>12557.318938513734</v>
      </c>
      <c r="I133" s="22">
        <f t="shared" si="42"/>
        <v>13946.829219293226</v>
      </c>
      <c r="J133" s="22">
        <f t="shared" si="42"/>
        <v>10178.837366124621</v>
      </c>
      <c r="K133" s="22">
        <f t="shared" si="42"/>
        <v>19423.928915967957</v>
      </c>
      <c r="L133" s="22">
        <f t="shared" si="42"/>
        <v>12562.035885118121</v>
      </c>
      <c r="M133" s="22">
        <f t="shared" si="42"/>
        <v>1927.2750535955881</v>
      </c>
      <c r="N133" s="22">
        <f t="shared" si="42"/>
        <v>12557.318938513734</v>
      </c>
      <c r="O133" s="22">
        <f t="shared" si="42"/>
        <v>13946.829219293226</v>
      </c>
      <c r="Q133" s="26">
        <f>SUMIFS('Capex category mapping &amp; alloc'!G:G,'Capex category mapping &amp; alloc'!$C:$C, $B133, 'Capex category mapping &amp; alloc'!$D:$D, $C133, 'Capex category mapping &amp; alloc'!$E:$E, $D133, 'Capex category mapping &amp; alloc'!$F:$F, $E133)</f>
        <v>0</v>
      </c>
      <c r="R133" s="26">
        <f>SUMIFS('Capex category mapping &amp; alloc'!H:H,'Capex category mapping &amp; alloc'!$C:$C, $B133, 'Capex category mapping &amp; alloc'!$D:$D, $C133, 'Capex category mapping &amp; alloc'!$E:$E, $D133, 'Capex category mapping &amp; alloc'!$F:$F, $E133)</f>
        <v>0</v>
      </c>
      <c r="S133" s="26">
        <f>SUMIFS('Capex category mapping &amp; alloc'!I:I,'Capex category mapping &amp; alloc'!$C:$C, $B133, 'Capex category mapping &amp; alloc'!$D:$D, $C133, 'Capex category mapping &amp; alloc'!$E:$E, $D133, 'Capex category mapping &amp; alloc'!$F:$F, $E133)</f>
        <v>0</v>
      </c>
      <c r="T133" s="26">
        <f>SUMIFS('Capex category mapping &amp; alloc'!J:J,'Capex category mapping &amp; alloc'!$C:$C, $B133, 'Capex category mapping &amp; alloc'!$D:$D, $C133, 'Capex category mapping &amp; alloc'!$E:$E, $D133, 'Capex category mapping &amp; alloc'!$F:$F, $E133)</f>
        <v>0</v>
      </c>
      <c r="U133" s="26">
        <f>SUMIFS('Capex category mapping &amp; alloc'!K:K,'Capex category mapping &amp; alloc'!$C:$C, $B133, 'Capex category mapping &amp; alloc'!$D:$D, $C133, 'Capex category mapping &amp; alloc'!$E:$E, $D133, 'Capex category mapping &amp; alloc'!$F:$F, $E133)</f>
        <v>0</v>
      </c>
    </row>
    <row r="134" spans="1:21" x14ac:dyDescent="0.2">
      <c r="A134"/>
      <c r="B134" s="18" t="s">
        <v>208</v>
      </c>
      <c r="C134" s="18" t="s">
        <v>215</v>
      </c>
      <c r="D134" s="18" t="s">
        <v>29</v>
      </c>
      <c r="E134" s="18" t="s">
        <v>11</v>
      </c>
      <c r="F134" s="22">
        <f t="shared" ref="F134:O134" si="43">-PMT(discount_rate, $F40, G40)</f>
        <v>0</v>
      </c>
      <c r="G134" s="22">
        <f t="shared" si="43"/>
        <v>0</v>
      </c>
      <c r="H134" s="22">
        <f t="shared" si="43"/>
        <v>0</v>
      </c>
      <c r="I134" s="22">
        <f t="shared" si="43"/>
        <v>0</v>
      </c>
      <c r="J134" s="22">
        <f t="shared" si="43"/>
        <v>0</v>
      </c>
      <c r="K134" s="22">
        <f t="shared" si="43"/>
        <v>0</v>
      </c>
      <c r="L134" s="22">
        <f t="shared" si="43"/>
        <v>0</v>
      </c>
      <c r="M134" s="22">
        <f t="shared" si="43"/>
        <v>0</v>
      </c>
      <c r="N134" s="22">
        <f t="shared" si="43"/>
        <v>0</v>
      </c>
      <c r="O134" s="22">
        <f t="shared" si="43"/>
        <v>0</v>
      </c>
      <c r="Q134" s="26">
        <f>SUMIFS('Capex category mapping &amp; alloc'!G:G,'Capex category mapping &amp; alloc'!$C:$C, $B134, 'Capex category mapping &amp; alloc'!$D:$D, $C134, 'Capex category mapping &amp; alloc'!$E:$E, $D134, 'Capex category mapping &amp; alloc'!$F:$F, $E134)</f>
        <v>0</v>
      </c>
      <c r="R134" s="26">
        <f>SUMIFS('Capex category mapping &amp; alloc'!H:H,'Capex category mapping &amp; alloc'!$C:$C, $B134, 'Capex category mapping &amp; alloc'!$D:$D, $C134, 'Capex category mapping &amp; alloc'!$E:$E, $D134, 'Capex category mapping &amp; alloc'!$F:$F, $E134)</f>
        <v>0</v>
      </c>
      <c r="S134" s="26">
        <f>SUMIFS('Capex category mapping &amp; alloc'!I:I,'Capex category mapping &amp; alloc'!$C:$C, $B134, 'Capex category mapping &amp; alloc'!$D:$D, $C134, 'Capex category mapping &amp; alloc'!$E:$E, $D134, 'Capex category mapping &amp; alloc'!$F:$F, $E134)</f>
        <v>0</v>
      </c>
      <c r="T134" s="26">
        <f>SUMIFS('Capex category mapping &amp; alloc'!J:J,'Capex category mapping &amp; alloc'!$C:$C, $B134, 'Capex category mapping &amp; alloc'!$D:$D, $C134, 'Capex category mapping &amp; alloc'!$E:$E, $D134, 'Capex category mapping &amp; alloc'!$F:$F, $E134)</f>
        <v>0</v>
      </c>
      <c r="U134" s="26">
        <f>SUMIFS('Capex category mapping &amp; alloc'!K:K,'Capex category mapping &amp; alloc'!$C:$C, $B134, 'Capex category mapping &amp; alloc'!$D:$D, $C134, 'Capex category mapping &amp; alloc'!$E:$E, $D134, 'Capex category mapping &amp; alloc'!$F:$F, $E134)</f>
        <v>0</v>
      </c>
    </row>
    <row r="135" spans="1:21" x14ac:dyDescent="0.2">
      <c r="A135"/>
      <c r="B135" s="18" t="s">
        <v>191</v>
      </c>
      <c r="C135" s="18" t="s">
        <v>192</v>
      </c>
      <c r="D135" s="18" t="s">
        <v>27</v>
      </c>
      <c r="E135" s="18" t="s">
        <v>11</v>
      </c>
      <c r="F135" s="22">
        <f t="shared" ref="F135:O135" si="44">-PMT(discount_rate, $F41, G41)</f>
        <v>0</v>
      </c>
      <c r="G135" s="22">
        <f t="shared" si="44"/>
        <v>0</v>
      </c>
      <c r="H135" s="22">
        <f t="shared" si="44"/>
        <v>1879528.0930723234</v>
      </c>
      <c r="I135" s="22">
        <f t="shared" si="44"/>
        <v>1857687.4324851176</v>
      </c>
      <c r="J135" s="22">
        <f t="shared" si="44"/>
        <v>1880320.8124750666</v>
      </c>
      <c r="K135" s="22">
        <f t="shared" si="44"/>
        <v>1903494.1200360963</v>
      </c>
      <c r="L135" s="22">
        <f t="shared" si="44"/>
        <v>1899587.4396177616</v>
      </c>
      <c r="M135" s="22">
        <f t="shared" si="44"/>
        <v>1884123.5795372729</v>
      </c>
      <c r="N135" s="22">
        <f t="shared" si="44"/>
        <v>1884123.5795372729</v>
      </c>
      <c r="O135" s="22">
        <f t="shared" si="44"/>
        <v>1884123.5795372729</v>
      </c>
      <c r="Q135" s="26">
        <f>SUMIFS('Capex category mapping &amp; alloc'!G:G,'Capex category mapping &amp; alloc'!$C:$C, $B135, 'Capex category mapping &amp; alloc'!$D:$D, $C135, 'Capex category mapping &amp; alloc'!$E:$E, $D135, 'Capex category mapping &amp; alloc'!$F:$F, $E135)</f>
        <v>0</v>
      </c>
      <c r="R135" s="26">
        <f>SUMIFS('Capex category mapping &amp; alloc'!H:H,'Capex category mapping &amp; alloc'!$C:$C, $B135, 'Capex category mapping &amp; alloc'!$D:$D, $C135, 'Capex category mapping &amp; alloc'!$E:$E, $D135, 'Capex category mapping &amp; alloc'!$F:$F, $E135)</f>
        <v>0</v>
      </c>
      <c r="S135" s="26">
        <f>SUMIFS('Capex category mapping &amp; alloc'!I:I,'Capex category mapping &amp; alloc'!$C:$C, $B135, 'Capex category mapping &amp; alloc'!$D:$D, $C135, 'Capex category mapping &amp; alloc'!$E:$E, $D135, 'Capex category mapping &amp; alloc'!$F:$F, $E135)</f>
        <v>0</v>
      </c>
      <c r="T135" s="26">
        <f>SUMIFS('Capex category mapping &amp; alloc'!J:J,'Capex category mapping &amp; alloc'!$C:$C, $B135, 'Capex category mapping &amp; alloc'!$D:$D, $C135, 'Capex category mapping &amp; alloc'!$E:$E, $D135, 'Capex category mapping &amp; alloc'!$F:$F, $E135)</f>
        <v>0</v>
      </c>
      <c r="U135" s="26">
        <f>SUMIFS('Capex category mapping &amp; alloc'!K:K,'Capex category mapping &amp; alloc'!$C:$C, $B135, 'Capex category mapping &amp; alloc'!$D:$D, $C135, 'Capex category mapping &amp; alloc'!$E:$E, $D135, 'Capex category mapping &amp; alloc'!$F:$F, $E135)</f>
        <v>0</v>
      </c>
    </row>
    <row r="136" spans="1:21" x14ac:dyDescent="0.2">
      <c r="B136" s="18" t="s">
        <v>212</v>
      </c>
      <c r="C136" s="18" t="s">
        <v>213</v>
      </c>
      <c r="D136" s="18" t="s">
        <v>27</v>
      </c>
      <c r="E136" s="18" t="s">
        <v>187</v>
      </c>
      <c r="F136" s="22">
        <f t="shared" ref="F136:O136" si="45">-PMT(discount_rate, $F42, G42)</f>
        <v>997022.14834471897</v>
      </c>
      <c r="G136" s="22">
        <f t="shared" si="45"/>
        <v>1534059.493764688</v>
      </c>
      <c r="H136" s="22">
        <f t="shared" si="45"/>
        <v>2533769.3935516528</v>
      </c>
      <c r="I136" s="22">
        <f t="shared" si="45"/>
        <v>2553893.3199462304</v>
      </c>
      <c r="J136" s="22">
        <f t="shared" si="45"/>
        <v>2572548.6179594733</v>
      </c>
      <c r="K136" s="22">
        <f t="shared" si="45"/>
        <v>2592353.1044227234</v>
      </c>
      <c r="L136" s="22">
        <f t="shared" si="45"/>
        <v>1989845.4812345908</v>
      </c>
      <c r="M136" s="22">
        <f t="shared" si="45"/>
        <v>2448481.9834229345</v>
      </c>
      <c r="N136" s="22">
        <f t="shared" si="45"/>
        <v>2448481.9834229345</v>
      </c>
      <c r="O136" s="22">
        <f t="shared" si="45"/>
        <v>2448481.9834229345</v>
      </c>
      <c r="Q136" s="26">
        <f>SUMIFS('Capex category mapping &amp; alloc'!G:G,'Capex category mapping &amp; alloc'!$C:$C, $B136, 'Capex category mapping &amp; alloc'!$D:$D, $C136, 'Capex category mapping &amp; alloc'!$E:$E, $D136, 'Capex category mapping &amp; alloc'!$F:$F, $E136)</f>
        <v>0</v>
      </c>
      <c r="R136" s="26">
        <f>SUMIFS('Capex category mapping &amp; alloc'!H:H,'Capex category mapping &amp; alloc'!$C:$C, $B136, 'Capex category mapping &amp; alloc'!$D:$D, $C136, 'Capex category mapping &amp; alloc'!$E:$E, $D136, 'Capex category mapping &amp; alloc'!$F:$F, $E136)</f>
        <v>0</v>
      </c>
      <c r="S136" s="26">
        <f>SUMIFS('Capex category mapping &amp; alloc'!I:I,'Capex category mapping &amp; alloc'!$C:$C, $B136, 'Capex category mapping &amp; alloc'!$D:$D, $C136, 'Capex category mapping &amp; alloc'!$E:$E, $D136, 'Capex category mapping &amp; alloc'!$F:$F, $E136)</f>
        <v>0</v>
      </c>
      <c r="T136" s="26">
        <f>SUMIFS('Capex category mapping &amp; alloc'!J:J,'Capex category mapping &amp; alloc'!$C:$C, $B136, 'Capex category mapping &amp; alloc'!$D:$D, $C136, 'Capex category mapping &amp; alloc'!$E:$E, $D136, 'Capex category mapping &amp; alloc'!$F:$F, $E136)</f>
        <v>0</v>
      </c>
      <c r="U136" s="26">
        <f>SUMIFS('Capex category mapping &amp; alloc'!K:K,'Capex category mapping &amp; alloc'!$C:$C, $B136, 'Capex category mapping &amp; alloc'!$D:$D, $C136, 'Capex category mapping &amp; alloc'!$E:$E, $D136, 'Capex category mapping &amp; alloc'!$F:$F, $E136)</f>
        <v>0</v>
      </c>
    </row>
    <row r="137" spans="1:21" x14ac:dyDescent="0.2">
      <c r="B137" s="18" t="s">
        <v>212</v>
      </c>
      <c r="C137" s="18" t="s">
        <v>213</v>
      </c>
      <c r="D137" s="18" t="s">
        <v>28</v>
      </c>
      <c r="E137" s="18" t="s">
        <v>187</v>
      </c>
      <c r="F137" s="22">
        <f t="shared" ref="F137:O137" si="46">-PMT(discount_rate, $F43, G43)</f>
        <v>341302.52756918228</v>
      </c>
      <c r="G137" s="22">
        <f t="shared" si="46"/>
        <v>1021188.0959872557</v>
      </c>
      <c r="H137" s="22">
        <f t="shared" si="46"/>
        <v>973886.75369266339</v>
      </c>
      <c r="I137" s="22">
        <f t="shared" si="46"/>
        <v>1022592.8237039333</v>
      </c>
      <c r="J137" s="22">
        <f t="shared" si="46"/>
        <v>1071907.4252908281</v>
      </c>
      <c r="K137" s="22">
        <f t="shared" si="46"/>
        <v>1124363.4289692082</v>
      </c>
      <c r="L137" s="22">
        <f t="shared" si="46"/>
        <v>1187887.7538299619</v>
      </c>
      <c r="M137" s="22">
        <f t="shared" si="46"/>
        <v>1076127.6370973189</v>
      </c>
      <c r="N137" s="22">
        <f t="shared" si="46"/>
        <v>1076127.6370973189</v>
      </c>
      <c r="O137" s="22">
        <f t="shared" si="46"/>
        <v>1076127.6370973189</v>
      </c>
      <c r="Q137" s="26">
        <f>SUMIFS('Capex category mapping &amp; alloc'!G:G,'Capex category mapping &amp; alloc'!$C:$C, $B137, 'Capex category mapping &amp; alloc'!$D:$D, $C137, 'Capex category mapping &amp; alloc'!$E:$E, $D137, 'Capex category mapping &amp; alloc'!$F:$F, $E137)</f>
        <v>0</v>
      </c>
      <c r="R137" s="26">
        <f>SUMIFS('Capex category mapping &amp; alloc'!H:H,'Capex category mapping &amp; alloc'!$C:$C, $B137, 'Capex category mapping &amp; alloc'!$D:$D, $C137, 'Capex category mapping &amp; alloc'!$E:$E, $D137, 'Capex category mapping &amp; alloc'!$F:$F, $E137)</f>
        <v>0</v>
      </c>
      <c r="S137" s="26">
        <f>SUMIFS('Capex category mapping &amp; alloc'!I:I,'Capex category mapping &amp; alloc'!$C:$C, $B137, 'Capex category mapping &amp; alloc'!$D:$D, $C137, 'Capex category mapping &amp; alloc'!$E:$E, $D137, 'Capex category mapping &amp; alloc'!$F:$F, $E137)</f>
        <v>0</v>
      </c>
      <c r="T137" s="26">
        <f>SUMIFS('Capex category mapping &amp; alloc'!J:J,'Capex category mapping &amp; alloc'!$C:$C, $B137, 'Capex category mapping &amp; alloc'!$D:$D, $C137, 'Capex category mapping &amp; alloc'!$E:$E, $D137, 'Capex category mapping &amp; alloc'!$F:$F, $E137)</f>
        <v>0</v>
      </c>
      <c r="U137" s="26">
        <f>SUMIFS('Capex category mapping &amp; alloc'!K:K,'Capex category mapping &amp; alloc'!$C:$C, $B137, 'Capex category mapping &amp; alloc'!$D:$D, $C137, 'Capex category mapping &amp; alloc'!$E:$E, $D137, 'Capex category mapping &amp; alloc'!$F:$F, $E137)</f>
        <v>0</v>
      </c>
    </row>
    <row r="138" spans="1:21" x14ac:dyDescent="0.2">
      <c r="B138" s="18" t="s">
        <v>199</v>
      </c>
      <c r="C138" s="18" t="s">
        <v>233</v>
      </c>
      <c r="D138" s="18" t="s">
        <v>13</v>
      </c>
      <c r="E138" s="18" t="s">
        <v>195</v>
      </c>
      <c r="F138" s="22">
        <f t="shared" ref="F138:O138" si="47">-PMT(discount_rate, $F44, G44)</f>
        <v>0</v>
      </c>
      <c r="G138" s="22">
        <f t="shared" si="47"/>
        <v>0</v>
      </c>
      <c r="H138" s="22">
        <f t="shared" si="47"/>
        <v>0</v>
      </c>
      <c r="I138" s="22">
        <f t="shared" si="47"/>
        <v>0</v>
      </c>
      <c r="J138" s="22">
        <f t="shared" si="47"/>
        <v>0</v>
      </c>
      <c r="K138" s="22">
        <f t="shared" si="47"/>
        <v>0</v>
      </c>
      <c r="L138" s="22">
        <f t="shared" si="47"/>
        <v>0</v>
      </c>
      <c r="M138" s="22">
        <f t="shared" si="47"/>
        <v>0</v>
      </c>
      <c r="N138" s="22">
        <f t="shared" si="47"/>
        <v>0</v>
      </c>
      <c r="O138" s="22">
        <f t="shared" si="47"/>
        <v>0</v>
      </c>
      <c r="Q138" s="26">
        <f>SUMIFS('Capex category mapping &amp; alloc'!G:G,'Capex category mapping &amp; alloc'!$C:$C, $B138, 'Capex category mapping &amp; alloc'!$D:$D, $C138, 'Capex category mapping &amp; alloc'!$E:$E, $D138, 'Capex category mapping &amp; alloc'!$F:$F, $E138)</f>
        <v>0</v>
      </c>
      <c r="R138" s="26">
        <f>SUMIFS('Capex category mapping &amp; alloc'!H:H,'Capex category mapping &amp; alloc'!$C:$C, $B138, 'Capex category mapping &amp; alloc'!$D:$D, $C138, 'Capex category mapping &amp; alloc'!$E:$E, $D138, 'Capex category mapping &amp; alloc'!$F:$F, $E138)</f>
        <v>0</v>
      </c>
      <c r="S138" s="26">
        <f>SUMIFS('Capex category mapping &amp; alloc'!I:I,'Capex category mapping &amp; alloc'!$C:$C, $B138, 'Capex category mapping &amp; alloc'!$D:$D, $C138, 'Capex category mapping &amp; alloc'!$E:$E, $D138, 'Capex category mapping &amp; alloc'!$F:$F, $E138)</f>
        <v>0</v>
      </c>
      <c r="T138" s="26">
        <f>SUMIFS('Capex category mapping &amp; alloc'!J:J,'Capex category mapping &amp; alloc'!$C:$C, $B138, 'Capex category mapping &amp; alloc'!$D:$D, $C138, 'Capex category mapping &amp; alloc'!$E:$E, $D138, 'Capex category mapping &amp; alloc'!$F:$F, $E138)</f>
        <v>0</v>
      </c>
      <c r="U138" s="26">
        <f>SUMIFS('Capex category mapping &amp; alloc'!K:K,'Capex category mapping &amp; alloc'!$C:$C, $B138, 'Capex category mapping &amp; alloc'!$D:$D, $C138, 'Capex category mapping &amp; alloc'!$E:$E, $D138, 'Capex category mapping &amp; alloc'!$F:$F, $E138)</f>
        <v>0</v>
      </c>
    </row>
    <row r="139" spans="1:21" x14ac:dyDescent="0.2">
      <c r="B139" s="18" t="s">
        <v>199</v>
      </c>
      <c r="C139" s="18" t="s">
        <v>233</v>
      </c>
      <c r="D139" s="18" t="s">
        <v>13</v>
      </c>
      <c r="E139" s="18" t="s">
        <v>187</v>
      </c>
      <c r="F139" s="22">
        <f t="shared" ref="F139:O139" si="48">-PMT(discount_rate, $F45, G45)</f>
        <v>34979.132804477493</v>
      </c>
      <c r="G139" s="22">
        <f t="shared" si="48"/>
        <v>40282.703706192908</v>
      </c>
      <c r="H139" s="22">
        <f t="shared" si="48"/>
        <v>30070.907168634774</v>
      </c>
      <c r="I139" s="22">
        <f t="shared" si="48"/>
        <v>20427.480814987794</v>
      </c>
      <c r="J139" s="22">
        <f t="shared" si="48"/>
        <v>11141.18694445373</v>
      </c>
      <c r="K139" s="22">
        <f t="shared" si="48"/>
        <v>11320.396574384889</v>
      </c>
      <c r="L139" s="22">
        <f t="shared" si="48"/>
        <v>21667.932152431214</v>
      </c>
      <c r="M139" s="22">
        <f t="shared" si="48"/>
        <v>18925.58073097848</v>
      </c>
      <c r="N139" s="22">
        <f t="shared" si="48"/>
        <v>18925.58073097848</v>
      </c>
      <c r="O139" s="22">
        <f t="shared" si="48"/>
        <v>18925.58073097848</v>
      </c>
      <c r="Q139" s="26">
        <f>SUMIFS('Capex category mapping &amp; alloc'!G:G,'Capex category mapping &amp; alloc'!$C:$C, $B139, 'Capex category mapping &amp; alloc'!$D:$D, $C139, 'Capex category mapping &amp; alloc'!$E:$E, $D139, 'Capex category mapping &amp; alloc'!$F:$F, $E139)</f>
        <v>0</v>
      </c>
      <c r="R139" s="26">
        <f>SUMIFS('Capex category mapping &amp; alloc'!H:H,'Capex category mapping &amp; alloc'!$C:$C, $B139, 'Capex category mapping &amp; alloc'!$D:$D, $C139, 'Capex category mapping &amp; alloc'!$E:$E, $D139, 'Capex category mapping &amp; alloc'!$F:$F, $E139)</f>
        <v>0</v>
      </c>
      <c r="S139" s="26">
        <f>SUMIFS('Capex category mapping &amp; alloc'!I:I,'Capex category mapping &amp; alloc'!$C:$C, $B139, 'Capex category mapping &amp; alloc'!$D:$D, $C139, 'Capex category mapping &amp; alloc'!$E:$E, $D139, 'Capex category mapping &amp; alloc'!$F:$F, $E139)</f>
        <v>0</v>
      </c>
      <c r="T139" s="26">
        <f>SUMIFS('Capex category mapping &amp; alloc'!J:J,'Capex category mapping &amp; alloc'!$C:$C, $B139, 'Capex category mapping &amp; alloc'!$D:$D, $C139, 'Capex category mapping &amp; alloc'!$E:$E, $D139, 'Capex category mapping &amp; alloc'!$F:$F, $E139)</f>
        <v>0</v>
      </c>
      <c r="U139" s="26">
        <f>SUMIFS('Capex category mapping &amp; alloc'!K:K,'Capex category mapping &amp; alloc'!$C:$C, $B139, 'Capex category mapping &amp; alloc'!$D:$D, $C139, 'Capex category mapping &amp; alloc'!$E:$E, $D139, 'Capex category mapping &amp; alloc'!$F:$F, $E139)</f>
        <v>0</v>
      </c>
    </row>
    <row r="140" spans="1:21" x14ac:dyDescent="0.2">
      <c r="B140" s="18" t="s">
        <v>199</v>
      </c>
      <c r="C140" s="18" t="s">
        <v>233</v>
      </c>
      <c r="D140" s="18" t="s">
        <v>21</v>
      </c>
      <c r="E140" s="18" t="s">
        <v>195</v>
      </c>
      <c r="F140" s="22">
        <f t="shared" ref="F140:O140" si="49">-PMT(discount_rate, $F46, G46)</f>
        <v>0</v>
      </c>
      <c r="G140" s="22">
        <f t="shared" si="49"/>
        <v>19835.996904009211</v>
      </c>
      <c r="H140" s="22">
        <f t="shared" si="49"/>
        <v>7979.4225388974537</v>
      </c>
      <c r="I140" s="22">
        <f t="shared" si="49"/>
        <v>82767.922939980461</v>
      </c>
      <c r="J140" s="22">
        <f t="shared" si="49"/>
        <v>24472.359719554053</v>
      </c>
      <c r="K140" s="22">
        <f t="shared" si="49"/>
        <v>0</v>
      </c>
      <c r="L140" s="22">
        <f t="shared" si="49"/>
        <v>0</v>
      </c>
      <c r="M140" s="22">
        <f t="shared" si="49"/>
        <v>19835.996904009211</v>
      </c>
      <c r="N140" s="22">
        <f t="shared" si="49"/>
        <v>7979.4225388974537</v>
      </c>
      <c r="O140" s="22">
        <f t="shared" si="49"/>
        <v>82767.922939980461</v>
      </c>
      <c r="Q140" s="26">
        <f>SUMIFS('Capex category mapping &amp; alloc'!G:G,'Capex category mapping &amp; alloc'!$C:$C, $B140, 'Capex category mapping &amp; alloc'!$D:$D, $C140, 'Capex category mapping &amp; alloc'!$E:$E, $D140, 'Capex category mapping &amp; alloc'!$F:$F, $E140)</f>
        <v>0</v>
      </c>
      <c r="R140" s="26">
        <f>SUMIFS('Capex category mapping &amp; alloc'!H:H,'Capex category mapping &amp; alloc'!$C:$C, $B140, 'Capex category mapping &amp; alloc'!$D:$D, $C140, 'Capex category mapping &amp; alloc'!$E:$E, $D140, 'Capex category mapping &amp; alloc'!$F:$F, $E140)</f>
        <v>0</v>
      </c>
      <c r="S140" s="26">
        <f>SUMIFS('Capex category mapping &amp; alloc'!I:I,'Capex category mapping &amp; alloc'!$C:$C, $B140, 'Capex category mapping &amp; alloc'!$D:$D, $C140, 'Capex category mapping &amp; alloc'!$E:$E, $D140, 'Capex category mapping &amp; alloc'!$F:$F, $E140)</f>
        <v>0</v>
      </c>
      <c r="T140" s="26">
        <f>SUMIFS('Capex category mapping &amp; alloc'!J:J,'Capex category mapping &amp; alloc'!$C:$C, $B140, 'Capex category mapping &amp; alloc'!$D:$D, $C140, 'Capex category mapping &amp; alloc'!$E:$E, $D140, 'Capex category mapping &amp; alloc'!$F:$F, $E140)</f>
        <v>0</v>
      </c>
      <c r="U140" s="26">
        <f>SUMIFS('Capex category mapping &amp; alloc'!K:K,'Capex category mapping &amp; alloc'!$C:$C, $B140, 'Capex category mapping &amp; alloc'!$D:$D, $C140, 'Capex category mapping &amp; alloc'!$E:$E, $D140, 'Capex category mapping &amp; alloc'!$F:$F, $E140)</f>
        <v>0</v>
      </c>
    </row>
    <row r="141" spans="1:21" x14ac:dyDescent="0.2">
      <c r="B141" s="18" t="s">
        <v>199</v>
      </c>
      <c r="C141" s="18" t="s">
        <v>233</v>
      </c>
      <c r="D141" s="18" t="s">
        <v>21</v>
      </c>
      <c r="E141" s="18" t="s">
        <v>187</v>
      </c>
      <c r="F141" s="22">
        <f t="shared" ref="F141:O141" si="50">-PMT(discount_rate, $F47, G47)</f>
        <v>-5625.882171045173</v>
      </c>
      <c r="G141" s="22">
        <f t="shared" si="50"/>
        <v>6640.8704364408941</v>
      </c>
      <c r="H141" s="22">
        <f t="shared" si="50"/>
        <v>40430.426879509832</v>
      </c>
      <c r="I141" s="22">
        <f t="shared" si="50"/>
        <v>43653.038831500911</v>
      </c>
      <c r="J141" s="22">
        <f t="shared" si="50"/>
        <v>41086.194535285947</v>
      </c>
      <c r="K141" s="22">
        <f t="shared" si="50"/>
        <v>37804.275092209209</v>
      </c>
      <c r="L141" s="22">
        <f t="shared" si="50"/>
        <v>38381.775810513333</v>
      </c>
      <c r="M141" s="22">
        <f t="shared" si="50"/>
        <v>40271.142229803845</v>
      </c>
      <c r="N141" s="22">
        <f t="shared" si="50"/>
        <v>40271.142229803845</v>
      </c>
      <c r="O141" s="22">
        <f t="shared" si="50"/>
        <v>40271.142229803845</v>
      </c>
      <c r="Q141" s="26">
        <f>SUMIFS('Capex category mapping &amp; alloc'!G:G,'Capex category mapping &amp; alloc'!$C:$C, $B141, 'Capex category mapping &amp; alloc'!$D:$D, $C141, 'Capex category mapping &amp; alloc'!$E:$E, $D141, 'Capex category mapping &amp; alloc'!$F:$F, $E141)</f>
        <v>0</v>
      </c>
      <c r="R141" s="26">
        <f>SUMIFS('Capex category mapping &amp; alloc'!H:H,'Capex category mapping &amp; alloc'!$C:$C, $B141, 'Capex category mapping &amp; alloc'!$D:$D, $C141, 'Capex category mapping &amp; alloc'!$E:$E, $D141, 'Capex category mapping &amp; alloc'!$F:$F, $E141)</f>
        <v>0</v>
      </c>
      <c r="S141" s="26">
        <f>SUMIFS('Capex category mapping &amp; alloc'!I:I,'Capex category mapping &amp; alloc'!$C:$C, $B141, 'Capex category mapping &amp; alloc'!$D:$D, $C141, 'Capex category mapping &amp; alloc'!$E:$E, $D141, 'Capex category mapping &amp; alloc'!$F:$F, $E141)</f>
        <v>0</v>
      </c>
      <c r="T141" s="26">
        <f>SUMIFS('Capex category mapping &amp; alloc'!J:J,'Capex category mapping &amp; alloc'!$C:$C, $B141, 'Capex category mapping &amp; alloc'!$D:$D, $C141, 'Capex category mapping &amp; alloc'!$E:$E, $D141, 'Capex category mapping &amp; alloc'!$F:$F, $E141)</f>
        <v>0</v>
      </c>
      <c r="U141" s="26">
        <f>SUMIFS('Capex category mapping &amp; alloc'!K:K,'Capex category mapping &amp; alloc'!$C:$C, $B141, 'Capex category mapping &amp; alloc'!$D:$D, $C141, 'Capex category mapping &amp; alloc'!$E:$E, $D141, 'Capex category mapping &amp; alloc'!$F:$F, $E141)</f>
        <v>0</v>
      </c>
    </row>
    <row r="142" spans="1:21" x14ac:dyDescent="0.2">
      <c r="B142" s="18" t="s">
        <v>199</v>
      </c>
      <c r="C142" s="18" t="s">
        <v>201</v>
      </c>
      <c r="D142" s="18" t="s">
        <v>13</v>
      </c>
      <c r="E142" s="18" t="s">
        <v>187</v>
      </c>
      <c r="F142" s="22">
        <f t="shared" ref="F142:O142" si="51">-PMT(discount_rate, $F48, G48)</f>
        <v>61486.953190583547</v>
      </c>
      <c r="G142" s="22">
        <f t="shared" si="51"/>
        <v>102293.52230805178</v>
      </c>
      <c r="H142" s="22">
        <f t="shared" si="51"/>
        <v>56506.731021923471</v>
      </c>
      <c r="I142" s="22">
        <f t="shared" si="51"/>
        <v>54952.967403457231</v>
      </c>
      <c r="J142" s="22">
        <f t="shared" si="51"/>
        <v>66641.697228150864</v>
      </c>
      <c r="K142" s="22">
        <f t="shared" si="51"/>
        <v>73970.778229839896</v>
      </c>
      <c r="L142" s="22">
        <f t="shared" si="51"/>
        <v>83964.777238591094</v>
      </c>
      <c r="M142" s="22">
        <f t="shared" si="51"/>
        <v>67207.390224392511</v>
      </c>
      <c r="N142" s="22">
        <f t="shared" si="51"/>
        <v>67207.390224392511</v>
      </c>
      <c r="O142" s="22">
        <f t="shared" si="51"/>
        <v>67207.390224392511</v>
      </c>
      <c r="Q142" s="26">
        <f>SUMIFS('Capex category mapping &amp; alloc'!G:G,'Capex category mapping &amp; alloc'!$C:$C, $B142, 'Capex category mapping &amp; alloc'!$D:$D, $C142, 'Capex category mapping &amp; alloc'!$E:$E, $D142, 'Capex category mapping &amp; alloc'!$F:$F, $E142)</f>
        <v>0</v>
      </c>
      <c r="R142" s="26">
        <f>SUMIFS('Capex category mapping &amp; alloc'!H:H,'Capex category mapping &amp; alloc'!$C:$C, $B142, 'Capex category mapping &amp; alloc'!$D:$D, $C142, 'Capex category mapping &amp; alloc'!$E:$E, $D142, 'Capex category mapping &amp; alloc'!$F:$F, $E142)</f>
        <v>0</v>
      </c>
      <c r="S142" s="26">
        <f>SUMIFS('Capex category mapping &amp; alloc'!I:I,'Capex category mapping &amp; alloc'!$C:$C, $B142, 'Capex category mapping &amp; alloc'!$D:$D, $C142, 'Capex category mapping &amp; alloc'!$E:$E, $D142, 'Capex category mapping &amp; alloc'!$F:$F, $E142)</f>
        <v>0</v>
      </c>
      <c r="T142" s="26">
        <f>SUMIFS('Capex category mapping &amp; alloc'!J:J,'Capex category mapping &amp; alloc'!$C:$C, $B142, 'Capex category mapping &amp; alloc'!$D:$D, $C142, 'Capex category mapping &amp; alloc'!$E:$E, $D142, 'Capex category mapping &amp; alloc'!$F:$F, $E142)</f>
        <v>0</v>
      </c>
      <c r="U142" s="26">
        <f>SUMIFS('Capex category mapping &amp; alloc'!K:K,'Capex category mapping &amp; alloc'!$C:$C, $B142, 'Capex category mapping &amp; alloc'!$D:$D, $C142, 'Capex category mapping &amp; alloc'!$E:$E, $D142, 'Capex category mapping &amp; alloc'!$F:$F, $E142)</f>
        <v>0</v>
      </c>
    </row>
    <row r="143" spans="1:21" x14ac:dyDescent="0.2">
      <c r="B143" s="18" t="s">
        <v>199</v>
      </c>
      <c r="C143" s="18" t="s">
        <v>201</v>
      </c>
      <c r="D143" s="18" t="s">
        <v>13</v>
      </c>
      <c r="E143" s="18" t="s">
        <v>195</v>
      </c>
      <c r="F143" s="22">
        <f t="shared" ref="F143:O143" si="52">-PMT(discount_rate, $F49, G49)</f>
        <v>0</v>
      </c>
      <c r="G143" s="22">
        <f t="shared" si="52"/>
        <v>88192.094971285769</v>
      </c>
      <c r="H143" s="22">
        <f t="shared" si="52"/>
        <v>0</v>
      </c>
      <c r="I143" s="22">
        <f t="shared" si="52"/>
        <v>0</v>
      </c>
      <c r="J143" s="22">
        <f t="shared" si="52"/>
        <v>0</v>
      </c>
      <c r="K143" s="22">
        <f t="shared" si="52"/>
        <v>0</v>
      </c>
      <c r="L143" s="22">
        <f t="shared" si="52"/>
        <v>0</v>
      </c>
      <c r="M143" s="22">
        <f t="shared" si="52"/>
        <v>88192.094971285769</v>
      </c>
      <c r="N143" s="22">
        <f t="shared" si="52"/>
        <v>0</v>
      </c>
      <c r="O143" s="22">
        <f t="shared" si="52"/>
        <v>0</v>
      </c>
      <c r="Q143" s="26">
        <f>SUMIFS('Capex category mapping &amp; alloc'!G:G,'Capex category mapping &amp; alloc'!$C:$C, $B143, 'Capex category mapping &amp; alloc'!$D:$D, $C143, 'Capex category mapping &amp; alloc'!$E:$E, $D143, 'Capex category mapping &amp; alloc'!$F:$F, $E143)</f>
        <v>0</v>
      </c>
      <c r="R143" s="26">
        <f>SUMIFS('Capex category mapping &amp; alloc'!H:H,'Capex category mapping &amp; alloc'!$C:$C, $B143, 'Capex category mapping &amp; alloc'!$D:$D, $C143, 'Capex category mapping &amp; alloc'!$E:$E, $D143, 'Capex category mapping &amp; alloc'!$F:$F, $E143)</f>
        <v>0</v>
      </c>
      <c r="S143" s="26">
        <f>SUMIFS('Capex category mapping &amp; alloc'!I:I,'Capex category mapping &amp; alloc'!$C:$C, $B143, 'Capex category mapping &amp; alloc'!$D:$D, $C143, 'Capex category mapping &amp; alloc'!$E:$E, $D143, 'Capex category mapping &amp; alloc'!$F:$F, $E143)</f>
        <v>0</v>
      </c>
      <c r="T143" s="26">
        <f>SUMIFS('Capex category mapping &amp; alloc'!J:J,'Capex category mapping &amp; alloc'!$C:$C, $B143, 'Capex category mapping &amp; alloc'!$D:$D, $C143, 'Capex category mapping &amp; alloc'!$E:$E, $D143, 'Capex category mapping &amp; alloc'!$F:$F, $E143)</f>
        <v>0</v>
      </c>
      <c r="U143" s="26">
        <f>SUMIFS('Capex category mapping &amp; alloc'!K:K,'Capex category mapping &amp; alloc'!$C:$C, $B143, 'Capex category mapping &amp; alloc'!$D:$D, $C143, 'Capex category mapping &amp; alloc'!$E:$E, $D143, 'Capex category mapping &amp; alloc'!$F:$F, $E143)</f>
        <v>0</v>
      </c>
    </row>
    <row r="144" spans="1:21" x14ac:dyDescent="0.2">
      <c r="B144" s="18" t="s">
        <v>199</v>
      </c>
      <c r="C144" s="18" t="s">
        <v>201</v>
      </c>
      <c r="D144" s="18" t="s">
        <v>21</v>
      </c>
      <c r="E144" s="18" t="s">
        <v>195</v>
      </c>
      <c r="F144" s="22">
        <f t="shared" ref="F144:O144" si="53">-PMT(discount_rate, $F50, G50)</f>
        <v>58532.307748319799</v>
      </c>
      <c r="G144" s="22">
        <f t="shared" si="53"/>
        <v>46127.335543336878</v>
      </c>
      <c r="H144" s="22">
        <f t="shared" si="53"/>
        <v>0</v>
      </c>
      <c r="I144" s="22">
        <f t="shared" si="53"/>
        <v>0</v>
      </c>
      <c r="J144" s="22">
        <f t="shared" si="53"/>
        <v>0</v>
      </c>
      <c r="K144" s="22">
        <f t="shared" si="53"/>
        <v>0</v>
      </c>
      <c r="L144" s="22">
        <f t="shared" si="53"/>
        <v>0</v>
      </c>
      <c r="M144" s="22">
        <f t="shared" si="53"/>
        <v>46127.335543336878</v>
      </c>
      <c r="N144" s="22">
        <f t="shared" si="53"/>
        <v>0</v>
      </c>
      <c r="O144" s="22">
        <f t="shared" si="53"/>
        <v>0</v>
      </c>
      <c r="Q144" s="26">
        <f>SUMIFS('Capex category mapping &amp; alloc'!G:G,'Capex category mapping &amp; alloc'!$C:$C, $B144, 'Capex category mapping &amp; alloc'!$D:$D, $C144, 'Capex category mapping &amp; alloc'!$E:$E, $D144, 'Capex category mapping &amp; alloc'!$F:$F, $E144)</f>
        <v>0</v>
      </c>
      <c r="R144" s="26">
        <f>SUMIFS('Capex category mapping &amp; alloc'!H:H,'Capex category mapping &amp; alloc'!$C:$C, $B144, 'Capex category mapping &amp; alloc'!$D:$D, $C144, 'Capex category mapping &amp; alloc'!$E:$E, $D144, 'Capex category mapping &amp; alloc'!$F:$F, $E144)</f>
        <v>0</v>
      </c>
      <c r="S144" s="26">
        <f>SUMIFS('Capex category mapping &amp; alloc'!I:I,'Capex category mapping &amp; alloc'!$C:$C, $B144, 'Capex category mapping &amp; alloc'!$D:$D, $C144, 'Capex category mapping &amp; alloc'!$E:$E, $D144, 'Capex category mapping &amp; alloc'!$F:$F, $E144)</f>
        <v>0</v>
      </c>
      <c r="T144" s="26">
        <f>SUMIFS('Capex category mapping &amp; alloc'!J:J,'Capex category mapping &amp; alloc'!$C:$C, $B144, 'Capex category mapping &amp; alloc'!$D:$D, $C144, 'Capex category mapping &amp; alloc'!$E:$E, $D144, 'Capex category mapping &amp; alloc'!$F:$F, $E144)</f>
        <v>0</v>
      </c>
      <c r="U144" s="26">
        <f>SUMIFS('Capex category mapping &amp; alloc'!K:K,'Capex category mapping &amp; alloc'!$C:$C, $B144, 'Capex category mapping &amp; alloc'!$D:$D, $C144, 'Capex category mapping &amp; alloc'!$E:$E, $D144, 'Capex category mapping &amp; alloc'!$F:$F, $E144)</f>
        <v>0</v>
      </c>
    </row>
    <row r="145" spans="2:21" x14ac:dyDescent="0.2">
      <c r="B145" s="18" t="s">
        <v>199</v>
      </c>
      <c r="C145" s="18" t="s">
        <v>201</v>
      </c>
      <c r="D145" s="18" t="s">
        <v>21</v>
      </c>
      <c r="E145" s="18" t="s">
        <v>187</v>
      </c>
      <c r="F145" s="22">
        <f t="shared" ref="F145:O145" si="54">-PMT(discount_rate, $F51, G51)</f>
        <v>6631.2951084878696</v>
      </c>
      <c r="G145" s="22">
        <f t="shared" si="54"/>
        <v>5895.9872469264337</v>
      </c>
      <c r="H145" s="22">
        <f t="shared" si="54"/>
        <v>3151.3049468639488</v>
      </c>
      <c r="I145" s="22">
        <f t="shared" si="54"/>
        <v>3015.5870701641875</v>
      </c>
      <c r="J145" s="22">
        <f t="shared" si="54"/>
        <v>3636.3811133638483</v>
      </c>
      <c r="K145" s="22">
        <f t="shared" si="54"/>
        <v>3999.0049076821415</v>
      </c>
      <c r="L145" s="22">
        <f t="shared" si="54"/>
        <v>4510.2452960123956</v>
      </c>
      <c r="M145" s="22">
        <f t="shared" si="54"/>
        <v>3662.504666817304</v>
      </c>
      <c r="N145" s="22">
        <f t="shared" si="54"/>
        <v>3662.504666817304</v>
      </c>
      <c r="O145" s="22">
        <f t="shared" si="54"/>
        <v>3662.504666817304</v>
      </c>
      <c r="Q145" s="26">
        <f>SUMIFS('Capex category mapping &amp; alloc'!G:G,'Capex category mapping &amp; alloc'!$C:$C, $B145, 'Capex category mapping &amp; alloc'!$D:$D, $C145, 'Capex category mapping &amp; alloc'!$E:$E, $D145, 'Capex category mapping &amp; alloc'!$F:$F, $E145)</f>
        <v>0</v>
      </c>
      <c r="R145" s="26">
        <f>SUMIFS('Capex category mapping &amp; alloc'!H:H,'Capex category mapping &amp; alloc'!$C:$C, $B145, 'Capex category mapping &amp; alloc'!$D:$D, $C145, 'Capex category mapping &amp; alloc'!$E:$E, $D145, 'Capex category mapping &amp; alloc'!$F:$F, $E145)</f>
        <v>0</v>
      </c>
      <c r="S145" s="26">
        <f>SUMIFS('Capex category mapping &amp; alloc'!I:I,'Capex category mapping &amp; alloc'!$C:$C, $B145, 'Capex category mapping &amp; alloc'!$D:$D, $C145, 'Capex category mapping &amp; alloc'!$E:$E, $D145, 'Capex category mapping &amp; alloc'!$F:$F, $E145)</f>
        <v>0</v>
      </c>
      <c r="T145" s="26">
        <f>SUMIFS('Capex category mapping &amp; alloc'!J:J,'Capex category mapping &amp; alloc'!$C:$C, $B145, 'Capex category mapping &amp; alloc'!$D:$D, $C145, 'Capex category mapping &amp; alloc'!$E:$E, $D145, 'Capex category mapping &amp; alloc'!$F:$F, $E145)</f>
        <v>0</v>
      </c>
      <c r="U145" s="26">
        <f>SUMIFS('Capex category mapping &amp; alloc'!K:K,'Capex category mapping &amp; alloc'!$C:$C, $B145, 'Capex category mapping &amp; alloc'!$D:$D, $C145, 'Capex category mapping &amp; alloc'!$E:$E, $D145, 'Capex category mapping &amp; alloc'!$F:$F, $E145)</f>
        <v>0</v>
      </c>
    </row>
    <row r="146" spans="2:21" x14ac:dyDescent="0.2">
      <c r="B146" s="18" t="s">
        <v>199</v>
      </c>
      <c r="C146" s="18" t="s">
        <v>200</v>
      </c>
      <c r="D146" s="18" t="s">
        <v>13</v>
      </c>
      <c r="E146" s="18" t="s">
        <v>187</v>
      </c>
      <c r="F146" s="22">
        <f t="shared" ref="F146:O146" si="55">-PMT(discount_rate, $F52, G52)</f>
        <v>131553.02935314225</v>
      </c>
      <c r="G146" s="22">
        <f t="shared" si="55"/>
        <v>133274.57445975917</v>
      </c>
      <c r="H146" s="22">
        <f t="shared" si="55"/>
        <v>132624.84855710747</v>
      </c>
      <c r="I146" s="22">
        <f t="shared" si="55"/>
        <v>133228.83513970807</v>
      </c>
      <c r="J146" s="22">
        <f t="shared" si="55"/>
        <v>137489.82059230452</v>
      </c>
      <c r="K146" s="22">
        <f t="shared" si="55"/>
        <v>140227.82911130507</v>
      </c>
      <c r="L146" s="22">
        <f t="shared" si="55"/>
        <v>143745.98126915668</v>
      </c>
      <c r="M146" s="22">
        <f t="shared" si="55"/>
        <v>137463.46293391639</v>
      </c>
      <c r="N146" s="22">
        <f t="shared" si="55"/>
        <v>137463.46293391639</v>
      </c>
      <c r="O146" s="22">
        <f t="shared" si="55"/>
        <v>137463.46293391639</v>
      </c>
      <c r="Q146" s="26">
        <f>SUMIFS('Capex category mapping &amp; alloc'!G:G,'Capex category mapping &amp; alloc'!$C:$C, $B146, 'Capex category mapping &amp; alloc'!$D:$D, $C146, 'Capex category mapping &amp; alloc'!$E:$E, $D146, 'Capex category mapping &amp; alloc'!$F:$F, $E146)</f>
        <v>0</v>
      </c>
      <c r="R146" s="26">
        <f>SUMIFS('Capex category mapping &amp; alloc'!H:H,'Capex category mapping &amp; alloc'!$C:$C, $B146, 'Capex category mapping &amp; alloc'!$D:$D, $C146, 'Capex category mapping &amp; alloc'!$E:$E, $D146, 'Capex category mapping &amp; alloc'!$F:$F, $E146)</f>
        <v>0</v>
      </c>
      <c r="S146" s="26">
        <f>SUMIFS('Capex category mapping &amp; alloc'!I:I,'Capex category mapping &amp; alloc'!$C:$C, $B146, 'Capex category mapping &amp; alloc'!$D:$D, $C146, 'Capex category mapping &amp; alloc'!$E:$E, $D146, 'Capex category mapping &amp; alloc'!$F:$F, $E146)</f>
        <v>0</v>
      </c>
      <c r="T146" s="26">
        <f>SUMIFS('Capex category mapping &amp; alloc'!J:J,'Capex category mapping &amp; alloc'!$C:$C, $B146, 'Capex category mapping &amp; alloc'!$D:$D, $C146, 'Capex category mapping &amp; alloc'!$E:$E, $D146, 'Capex category mapping &amp; alloc'!$F:$F, $E146)</f>
        <v>0</v>
      </c>
      <c r="U146" s="26">
        <f>SUMIFS('Capex category mapping &amp; alloc'!K:K,'Capex category mapping &amp; alloc'!$C:$C, $B146, 'Capex category mapping &amp; alloc'!$D:$D, $C146, 'Capex category mapping &amp; alloc'!$E:$E, $D146, 'Capex category mapping &amp; alloc'!$F:$F, $E146)</f>
        <v>0</v>
      </c>
    </row>
    <row r="147" spans="2:21" x14ac:dyDescent="0.2">
      <c r="B147" s="18" t="s">
        <v>199</v>
      </c>
      <c r="C147" s="18" t="s">
        <v>237</v>
      </c>
      <c r="D147" s="18" t="s">
        <v>13</v>
      </c>
      <c r="E147" s="18" t="s">
        <v>195</v>
      </c>
      <c r="F147" s="22">
        <f t="shared" ref="F147:O147" si="56">-PMT(discount_rate, $F53, G53)</f>
        <v>0</v>
      </c>
      <c r="G147" s="22">
        <f t="shared" si="56"/>
        <v>5703.9307520233269</v>
      </c>
      <c r="H147" s="22">
        <f t="shared" si="56"/>
        <v>0</v>
      </c>
      <c r="I147" s="22">
        <f t="shared" si="56"/>
        <v>12490.803765739198</v>
      </c>
      <c r="J147" s="22">
        <f t="shared" si="56"/>
        <v>25659.166621597855</v>
      </c>
      <c r="K147" s="22">
        <f t="shared" si="56"/>
        <v>13023.774765882239</v>
      </c>
      <c r="L147" s="22">
        <f t="shared" si="56"/>
        <v>0</v>
      </c>
      <c r="M147" s="22">
        <f t="shared" si="56"/>
        <v>5703.9307520233269</v>
      </c>
      <c r="N147" s="22">
        <f t="shared" si="56"/>
        <v>0</v>
      </c>
      <c r="O147" s="22">
        <f t="shared" si="56"/>
        <v>12490.803765739198</v>
      </c>
      <c r="Q147" s="26">
        <f>SUMIFS('Capex category mapping &amp; alloc'!G:G,'Capex category mapping &amp; alloc'!$C:$C, $B147, 'Capex category mapping &amp; alloc'!$D:$D, $C147, 'Capex category mapping &amp; alloc'!$E:$E, $D147, 'Capex category mapping &amp; alloc'!$F:$F, $E147)</f>
        <v>0</v>
      </c>
      <c r="R147" s="26">
        <f>SUMIFS('Capex category mapping &amp; alloc'!H:H,'Capex category mapping &amp; alloc'!$C:$C, $B147, 'Capex category mapping &amp; alloc'!$D:$D, $C147, 'Capex category mapping &amp; alloc'!$E:$E, $D147, 'Capex category mapping &amp; alloc'!$F:$F, $E147)</f>
        <v>0</v>
      </c>
      <c r="S147" s="26">
        <f>SUMIFS('Capex category mapping &amp; alloc'!I:I,'Capex category mapping &amp; alloc'!$C:$C, $B147, 'Capex category mapping &amp; alloc'!$D:$D, $C147, 'Capex category mapping &amp; alloc'!$E:$E, $D147, 'Capex category mapping &amp; alloc'!$F:$F, $E147)</f>
        <v>0</v>
      </c>
      <c r="T147" s="26">
        <f>SUMIFS('Capex category mapping &amp; alloc'!J:J,'Capex category mapping &amp; alloc'!$C:$C, $B147, 'Capex category mapping &amp; alloc'!$D:$D, $C147, 'Capex category mapping &amp; alloc'!$E:$E, $D147, 'Capex category mapping &amp; alloc'!$F:$F, $E147)</f>
        <v>0</v>
      </c>
      <c r="U147" s="26">
        <f>SUMIFS('Capex category mapping &amp; alloc'!K:K,'Capex category mapping &amp; alloc'!$C:$C, $B147, 'Capex category mapping &amp; alloc'!$D:$D, $C147, 'Capex category mapping &amp; alloc'!$E:$E, $D147, 'Capex category mapping &amp; alloc'!$F:$F, $E147)</f>
        <v>0</v>
      </c>
    </row>
    <row r="148" spans="2:21" x14ac:dyDescent="0.2">
      <c r="B148" s="18" t="s">
        <v>199</v>
      </c>
      <c r="C148" s="18" t="s">
        <v>237</v>
      </c>
      <c r="D148" s="18" t="s">
        <v>13</v>
      </c>
      <c r="E148" s="18" t="s">
        <v>187</v>
      </c>
      <c r="F148" s="22">
        <f t="shared" ref="F148:O148" si="57">-PMT(discount_rate, $F54, G54)</f>
        <v>21577.37114704946</v>
      </c>
      <c r="G148" s="22">
        <f t="shared" si="57"/>
        <v>70819.030261912791</v>
      </c>
      <c r="H148" s="22">
        <f t="shared" si="57"/>
        <v>128464.78597159113</v>
      </c>
      <c r="I148" s="22">
        <f t="shared" si="57"/>
        <v>126383.83912467827</v>
      </c>
      <c r="J148" s="22">
        <f t="shared" si="57"/>
        <v>129904.75289705585</v>
      </c>
      <c r="K148" s="22">
        <f t="shared" si="57"/>
        <v>133960.52016929895</v>
      </c>
      <c r="L148" s="22">
        <f t="shared" si="57"/>
        <v>136307.14652709395</v>
      </c>
      <c r="M148" s="22">
        <f t="shared" si="57"/>
        <v>131004.20893794365</v>
      </c>
      <c r="N148" s="22">
        <f t="shared" si="57"/>
        <v>131004.20893794365</v>
      </c>
      <c r="O148" s="22">
        <f t="shared" si="57"/>
        <v>131004.20893794365</v>
      </c>
      <c r="Q148" s="26">
        <f>SUMIFS('Capex category mapping &amp; alloc'!G:G,'Capex category mapping &amp; alloc'!$C:$C, $B148, 'Capex category mapping &amp; alloc'!$D:$D, $C148, 'Capex category mapping &amp; alloc'!$E:$E, $D148, 'Capex category mapping &amp; alloc'!$F:$F, $E148)</f>
        <v>0</v>
      </c>
      <c r="R148" s="26">
        <f>SUMIFS('Capex category mapping &amp; alloc'!H:H,'Capex category mapping &amp; alloc'!$C:$C, $B148, 'Capex category mapping &amp; alloc'!$D:$D, $C148, 'Capex category mapping &amp; alloc'!$E:$E, $D148, 'Capex category mapping &amp; alloc'!$F:$F, $E148)</f>
        <v>0</v>
      </c>
      <c r="S148" s="26">
        <f>SUMIFS('Capex category mapping &amp; alloc'!I:I,'Capex category mapping &amp; alloc'!$C:$C, $B148, 'Capex category mapping &amp; alloc'!$D:$D, $C148, 'Capex category mapping &amp; alloc'!$E:$E, $D148, 'Capex category mapping &amp; alloc'!$F:$F, $E148)</f>
        <v>0</v>
      </c>
      <c r="T148" s="26">
        <f>SUMIFS('Capex category mapping &amp; alloc'!J:J,'Capex category mapping &amp; alloc'!$C:$C, $B148, 'Capex category mapping &amp; alloc'!$D:$D, $C148, 'Capex category mapping &amp; alloc'!$E:$E, $D148, 'Capex category mapping &amp; alloc'!$F:$F, $E148)</f>
        <v>0</v>
      </c>
      <c r="U148" s="26">
        <f>SUMIFS('Capex category mapping &amp; alloc'!K:K,'Capex category mapping &amp; alloc'!$C:$C, $B148, 'Capex category mapping &amp; alloc'!$D:$D, $C148, 'Capex category mapping &amp; alloc'!$E:$E, $D148, 'Capex category mapping &amp; alloc'!$F:$F, $E148)</f>
        <v>0</v>
      </c>
    </row>
    <row r="149" spans="2:21" x14ac:dyDescent="0.2">
      <c r="B149" s="18" t="s">
        <v>199</v>
      </c>
      <c r="C149" s="18" t="s">
        <v>235</v>
      </c>
      <c r="D149" s="18" t="s">
        <v>13</v>
      </c>
      <c r="E149" s="18" t="s">
        <v>187</v>
      </c>
      <c r="F149" s="22">
        <f t="shared" ref="F149:O149" si="58">-PMT(discount_rate, $F55, G55)</f>
        <v>70205.998399556061</v>
      </c>
      <c r="G149" s="22">
        <f t="shared" si="58"/>
        <v>354284.34301924938</v>
      </c>
      <c r="H149" s="22">
        <f t="shared" si="58"/>
        <v>284006.49697497551</v>
      </c>
      <c r="I149" s="22">
        <f t="shared" si="58"/>
        <v>283723.62968779891</v>
      </c>
      <c r="J149" s="22">
        <f t="shared" si="58"/>
        <v>291517.76279187266</v>
      </c>
      <c r="K149" s="22">
        <f t="shared" si="58"/>
        <v>296028.78961514542</v>
      </c>
      <c r="L149" s="22">
        <f t="shared" si="58"/>
        <v>301514.57630665932</v>
      </c>
      <c r="M149" s="22">
        <f t="shared" si="58"/>
        <v>291358.25107529038</v>
      </c>
      <c r="N149" s="22">
        <f t="shared" si="58"/>
        <v>291358.25107529038</v>
      </c>
      <c r="O149" s="22">
        <f t="shared" si="58"/>
        <v>291358.25107529038</v>
      </c>
      <c r="Q149" s="26">
        <f>SUMIFS('Capex category mapping &amp; alloc'!G:G,'Capex category mapping &amp; alloc'!$C:$C, $B149, 'Capex category mapping &amp; alloc'!$D:$D, $C149, 'Capex category mapping &amp; alloc'!$E:$E, $D149, 'Capex category mapping &amp; alloc'!$F:$F, $E149)</f>
        <v>0</v>
      </c>
      <c r="R149" s="26">
        <f>SUMIFS('Capex category mapping &amp; alloc'!H:H,'Capex category mapping &amp; alloc'!$C:$C, $B149, 'Capex category mapping &amp; alloc'!$D:$D, $C149, 'Capex category mapping &amp; alloc'!$E:$E, $D149, 'Capex category mapping &amp; alloc'!$F:$F, $E149)</f>
        <v>0</v>
      </c>
      <c r="S149" s="26">
        <f>SUMIFS('Capex category mapping &amp; alloc'!I:I,'Capex category mapping &amp; alloc'!$C:$C, $B149, 'Capex category mapping &amp; alloc'!$D:$D, $C149, 'Capex category mapping &amp; alloc'!$E:$E, $D149, 'Capex category mapping &amp; alloc'!$F:$F, $E149)</f>
        <v>0</v>
      </c>
      <c r="T149" s="26">
        <f>SUMIFS('Capex category mapping &amp; alloc'!J:J,'Capex category mapping &amp; alloc'!$C:$C, $B149, 'Capex category mapping &amp; alloc'!$D:$D, $C149, 'Capex category mapping &amp; alloc'!$E:$E, $D149, 'Capex category mapping &amp; alloc'!$F:$F, $E149)</f>
        <v>0</v>
      </c>
      <c r="U149" s="26">
        <f>SUMIFS('Capex category mapping &amp; alloc'!K:K,'Capex category mapping &amp; alloc'!$C:$C, $B149, 'Capex category mapping &amp; alloc'!$D:$D, $C149, 'Capex category mapping &amp; alloc'!$E:$E, $D149, 'Capex category mapping &amp; alloc'!$F:$F, $E149)</f>
        <v>0</v>
      </c>
    </row>
    <row r="150" spans="2:21" x14ac:dyDescent="0.2">
      <c r="B150" s="18" t="s">
        <v>199</v>
      </c>
      <c r="C150" s="18" t="s">
        <v>235</v>
      </c>
      <c r="D150" s="18" t="s">
        <v>21</v>
      </c>
      <c r="E150" s="18" t="s">
        <v>187</v>
      </c>
      <c r="F150" s="22">
        <f t="shared" ref="F150:O150" si="59">-PMT(discount_rate, $F56, G56)</f>
        <v>2438.4772072138835</v>
      </c>
      <c r="G150" s="22">
        <f t="shared" si="59"/>
        <v>11696.835633152989</v>
      </c>
      <c r="H150" s="22">
        <f t="shared" si="59"/>
        <v>9677.872168287935</v>
      </c>
      <c r="I150" s="22">
        <f t="shared" si="59"/>
        <v>9599.1449792065832</v>
      </c>
      <c r="J150" s="22">
        <f t="shared" si="59"/>
        <v>10359.349229998788</v>
      </c>
      <c r="K150" s="22">
        <f t="shared" si="59"/>
        <v>11021.710328033356</v>
      </c>
      <c r="L150" s="22">
        <f t="shared" si="59"/>
        <v>10762.946451758955</v>
      </c>
      <c r="M150" s="22">
        <f t="shared" si="59"/>
        <v>10284.204631457123</v>
      </c>
      <c r="N150" s="22">
        <f t="shared" si="59"/>
        <v>10284.204631457123</v>
      </c>
      <c r="O150" s="22">
        <f t="shared" si="59"/>
        <v>10284.204631457123</v>
      </c>
      <c r="Q150" s="26">
        <f>SUMIFS('Capex category mapping &amp; alloc'!G:G,'Capex category mapping &amp; alloc'!$C:$C, $B150, 'Capex category mapping &amp; alloc'!$D:$D, $C150, 'Capex category mapping &amp; alloc'!$E:$E, $D150, 'Capex category mapping &amp; alloc'!$F:$F, $E150)</f>
        <v>0</v>
      </c>
      <c r="R150" s="26">
        <f>SUMIFS('Capex category mapping &amp; alloc'!H:H,'Capex category mapping &amp; alloc'!$C:$C, $B150, 'Capex category mapping &amp; alloc'!$D:$D, $C150, 'Capex category mapping &amp; alloc'!$E:$E, $D150, 'Capex category mapping &amp; alloc'!$F:$F, $E150)</f>
        <v>0</v>
      </c>
      <c r="S150" s="26">
        <f>SUMIFS('Capex category mapping &amp; alloc'!I:I,'Capex category mapping &amp; alloc'!$C:$C, $B150, 'Capex category mapping &amp; alloc'!$D:$D, $C150, 'Capex category mapping &amp; alloc'!$E:$E, $D150, 'Capex category mapping &amp; alloc'!$F:$F, $E150)</f>
        <v>0</v>
      </c>
      <c r="T150" s="26">
        <f>SUMIFS('Capex category mapping &amp; alloc'!J:J,'Capex category mapping &amp; alloc'!$C:$C, $B150, 'Capex category mapping &amp; alloc'!$D:$D, $C150, 'Capex category mapping &amp; alloc'!$E:$E, $D150, 'Capex category mapping &amp; alloc'!$F:$F, $E150)</f>
        <v>0</v>
      </c>
      <c r="U150" s="26">
        <f>SUMIFS('Capex category mapping &amp; alloc'!K:K,'Capex category mapping &amp; alloc'!$C:$C, $B150, 'Capex category mapping &amp; alloc'!$D:$D, $C150, 'Capex category mapping &amp; alloc'!$E:$E, $D150, 'Capex category mapping &amp; alloc'!$F:$F, $E150)</f>
        <v>0</v>
      </c>
    </row>
    <row r="151" spans="2:21" x14ac:dyDescent="0.2">
      <c r="B151" s="18" t="s">
        <v>199</v>
      </c>
      <c r="C151" s="18" t="s">
        <v>238</v>
      </c>
      <c r="D151" s="18" t="s">
        <v>13</v>
      </c>
      <c r="E151" s="18" t="s">
        <v>187</v>
      </c>
      <c r="F151" s="22">
        <f t="shared" ref="F151:O151" si="60">-PMT(discount_rate, $F57, G57)</f>
        <v>298613.80858801404</v>
      </c>
      <c r="G151" s="22">
        <f t="shared" si="60"/>
        <v>152589.67636275521</v>
      </c>
      <c r="H151" s="22">
        <f t="shared" si="60"/>
        <v>190518.23427612183</v>
      </c>
      <c r="I151" s="22">
        <f t="shared" si="60"/>
        <v>195092.86443075648</v>
      </c>
      <c r="J151" s="22">
        <f t="shared" si="60"/>
        <v>200213.36917832115</v>
      </c>
      <c r="K151" s="22">
        <f t="shared" si="60"/>
        <v>203061.92290142301</v>
      </c>
      <c r="L151" s="22">
        <f t="shared" si="60"/>
        <v>200302.54739923708</v>
      </c>
      <c r="M151" s="22">
        <f t="shared" si="60"/>
        <v>197837.78763717195</v>
      </c>
      <c r="N151" s="22">
        <f t="shared" si="60"/>
        <v>197837.78763717195</v>
      </c>
      <c r="O151" s="22">
        <f t="shared" si="60"/>
        <v>197837.78763717195</v>
      </c>
      <c r="Q151" s="26">
        <f>SUMIFS('Capex category mapping &amp; alloc'!G:G,'Capex category mapping &amp; alloc'!$C:$C, $B151, 'Capex category mapping &amp; alloc'!$D:$D, $C151, 'Capex category mapping &amp; alloc'!$E:$E, $D151, 'Capex category mapping &amp; alloc'!$F:$F, $E151)</f>
        <v>0</v>
      </c>
      <c r="R151" s="26">
        <f>SUMIFS('Capex category mapping &amp; alloc'!H:H,'Capex category mapping &amp; alloc'!$C:$C, $B151, 'Capex category mapping &amp; alloc'!$D:$D, $C151, 'Capex category mapping &amp; alloc'!$E:$E, $D151, 'Capex category mapping &amp; alloc'!$F:$F, $E151)</f>
        <v>0</v>
      </c>
      <c r="S151" s="26">
        <f>SUMIFS('Capex category mapping &amp; alloc'!I:I,'Capex category mapping &amp; alloc'!$C:$C, $B151, 'Capex category mapping &amp; alloc'!$D:$D, $C151, 'Capex category mapping &amp; alloc'!$E:$E, $D151, 'Capex category mapping &amp; alloc'!$F:$F, $E151)</f>
        <v>0</v>
      </c>
      <c r="T151" s="26">
        <f>SUMIFS('Capex category mapping &amp; alloc'!J:J,'Capex category mapping &amp; alloc'!$C:$C, $B151, 'Capex category mapping &amp; alloc'!$D:$D, $C151, 'Capex category mapping &amp; alloc'!$E:$E, $D151, 'Capex category mapping &amp; alloc'!$F:$F, $E151)</f>
        <v>0</v>
      </c>
      <c r="U151" s="26">
        <f>SUMIFS('Capex category mapping &amp; alloc'!K:K,'Capex category mapping &amp; alloc'!$C:$C, $B151, 'Capex category mapping &amp; alloc'!$D:$D, $C151, 'Capex category mapping &amp; alloc'!$E:$E, $D151, 'Capex category mapping &amp; alloc'!$F:$F, $E151)</f>
        <v>0</v>
      </c>
    </row>
    <row r="152" spans="2:21" x14ac:dyDescent="0.2">
      <c r="B152" s="18" t="s">
        <v>199</v>
      </c>
      <c r="C152" s="18" t="s">
        <v>238</v>
      </c>
      <c r="D152" s="18" t="s">
        <v>21</v>
      </c>
      <c r="E152" s="18" t="s">
        <v>187</v>
      </c>
      <c r="F152" s="22">
        <f t="shared" ref="F152:O152" si="61">-PMT(discount_rate, $F58, G58)</f>
        <v>19305.061088681661</v>
      </c>
      <c r="G152" s="22">
        <f t="shared" si="61"/>
        <v>16734.765987710598</v>
      </c>
      <c r="H152" s="22">
        <f t="shared" si="61"/>
        <v>18133.350022161892</v>
      </c>
      <c r="I152" s="22">
        <f t="shared" si="61"/>
        <v>18055.672403433324</v>
      </c>
      <c r="J152" s="22">
        <f t="shared" si="61"/>
        <v>18444.024728612592</v>
      </c>
      <c r="K152" s="22">
        <f t="shared" si="61"/>
        <v>18620.312296503846</v>
      </c>
      <c r="L152" s="22">
        <f t="shared" si="61"/>
        <v>18944.335460536262</v>
      </c>
      <c r="M152" s="22">
        <f t="shared" si="61"/>
        <v>18439.538982249585</v>
      </c>
      <c r="N152" s="22">
        <f t="shared" si="61"/>
        <v>18439.538982249585</v>
      </c>
      <c r="O152" s="22">
        <f t="shared" si="61"/>
        <v>18439.538982249585</v>
      </c>
      <c r="Q152" s="26">
        <f>SUMIFS('Capex category mapping &amp; alloc'!G:G,'Capex category mapping &amp; alloc'!$C:$C, $B152, 'Capex category mapping &amp; alloc'!$D:$D, $C152, 'Capex category mapping &amp; alloc'!$E:$E, $D152, 'Capex category mapping &amp; alloc'!$F:$F, $E152)</f>
        <v>0</v>
      </c>
      <c r="R152" s="26">
        <f>SUMIFS('Capex category mapping &amp; alloc'!H:H,'Capex category mapping &amp; alloc'!$C:$C, $B152, 'Capex category mapping &amp; alloc'!$D:$D, $C152, 'Capex category mapping &amp; alloc'!$E:$E, $D152, 'Capex category mapping &amp; alloc'!$F:$F, $E152)</f>
        <v>0</v>
      </c>
      <c r="S152" s="26">
        <f>SUMIFS('Capex category mapping &amp; alloc'!I:I,'Capex category mapping &amp; alloc'!$C:$C, $B152, 'Capex category mapping &amp; alloc'!$D:$D, $C152, 'Capex category mapping &amp; alloc'!$E:$E, $D152, 'Capex category mapping &amp; alloc'!$F:$F, $E152)</f>
        <v>0</v>
      </c>
      <c r="T152" s="26">
        <f>SUMIFS('Capex category mapping &amp; alloc'!J:J,'Capex category mapping &amp; alloc'!$C:$C, $B152, 'Capex category mapping &amp; alloc'!$D:$D, $C152, 'Capex category mapping &amp; alloc'!$E:$E, $D152, 'Capex category mapping &amp; alloc'!$F:$F, $E152)</f>
        <v>0</v>
      </c>
      <c r="U152" s="26">
        <f>SUMIFS('Capex category mapping &amp; alloc'!K:K,'Capex category mapping &amp; alloc'!$C:$C, $B152, 'Capex category mapping &amp; alloc'!$D:$D, $C152, 'Capex category mapping &amp; alloc'!$E:$E, $D152, 'Capex category mapping &amp; alloc'!$F:$F, $E152)</f>
        <v>0</v>
      </c>
    </row>
    <row r="153" spans="2:21" x14ac:dyDescent="0.2">
      <c r="B153" s="18" t="s">
        <v>199</v>
      </c>
      <c r="C153" s="18" t="s">
        <v>207</v>
      </c>
      <c r="D153" s="18" t="s">
        <v>26</v>
      </c>
      <c r="E153" s="18" t="s">
        <v>11</v>
      </c>
      <c r="F153" s="22">
        <f t="shared" ref="F153:O153" si="62">-PMT(discount_rate, $F59, G59)</f>
        <v>0</v>
      </c>
      <c r="G153" s="22">
        <f t="shared" si="62"/>
        <v>0</v>
      </c>
      <c r="H153" s="22">
        <f t="shared" si="62"/>
        <v>0</v>
      </c>
      <c r="I153" s="22">
        <f t="shared" si="62"/>
        <v>0</v>
      </c>
      <c r="J153" s="22">
        <f t="shared" si="62"/>
        <v>0</v>
      </c>
      <c r="K153" s="22">
        <f t="shared" si="62"/>
        <v>0</v>
      </c>
      <c r="L153" s="22">
        <f t="shared" si="62"/>
        <v>0</v>
      </c>
      <c r="M153" s="22">
        <f t="shared" si="62"/>
        <v>0</v>
      </c>
      <c r="N153" s="22">
        <f t="shared" si="62"/>
        <v>0</v>
      </c>
      <c r="O153" s="22">
        <f t="shared" si="62"/>
        <v>0</v>
      </c>
      <c r="Q153" s="26">
        <f>SUMIFS('Capex category mapping &amp; alloc'!G:G,'Capex category mapping &amp; alloc'!$C:$C, $B153, 'Capex category mapping &amp; alloc'!$D:$D, $C153, 'Capex category mapping &amp; alloc'!$E:$E, $D153, 'Capex category mapping &amp; alloc'!$F:$F, $E153)</f>
        <v>0</v>
      </c>
      <c r="R153" s="26">
        <f>SUMIFS('Capex category mapping &amp; alloc'!H:H,'Capex category mapping &amp; alloc'!$C:$C, $B153, 'Capex category mapping &amp; alloc'!$D:$D, $C153, 'Capex category mapping &amp; alloc'!$E:$E, $D153, 'Capex category mapping &amp; alloc'!$F:$F, $E153)</f>
        <v>0</v>
      </c>
      <c r="S153" s="26">
        <f>SUMIFS('Capex category mapping &amp; alloc'!I:I,'Capex category mapping &amp; alloc'!$C:$C, $B153, 'Capex category mapping &amp; alloc'!$D:$D, $C153, 'Capex category mapping &amp; alloc'!$E:$E, $D153, 'Capex category mapping &amp; alloc'!$F:$F, $E153)</f>
        <v>0</v>
      </c>
      <c r="T153" s="26">
        <f>SUMIFS('Capex category mapping &amp; alloc'!J:J,'Capex category mapping &amp; alloc'!$C:$C, $B153, 'Capex category mapping &amp; alloc'!$D:$D, $C153, 'Capex category mapping &amp; alloc'!$E:$E, $D153, 'Capex category mapping &amp; alloc'!$F:$F, $E153)</f>
        <v>0</v>
      </c>
      <c r="U153" s="26">
        <f>SUMIFS('Capex category mapping &amp; alloc'!K:K,'Capex category mapping &amp; alloc'!$C:$C, $B153, 'Capex category mapping &amp; alloc'!$D:$D, $C153, 'Capex category mapping &amp; alloc'!$E:$E, $D153, 'Capex category mapping &amp; alloc'!$F:$F, $E153)</f>
        <v>0</v>
      </c>
    </row>
    <row r="154" spans="2:21" x14ac:dyDescent="0.2">
      <c r="B154" s="18" t="s">
        <v>199</v>
      </c>
      <c r="C154" s="18" t="s">
        <v>207</v>
      </c>
      <c r="D154" s="18" t="s">
        <v>26</v>
      </c>
      <c r="E154" s="18" t="s">
        <v>187</v>
      </c>
      <c r="F154" s="22">
        <f t="shared" ref="F154:O154" si="63">-PMT(discount_rate, $F60, G60)</f>
        <v>0</v>
      </c>
      <c r="G154" s="22">
        <f t="shared" si="63"/>
        <v>53460.654067174873</v>
      </c>
      <c r="H154" s="22">
        <f t="shared" si="63"/>
        <v>40660.598230888005</v>
      </c>
      <c r="I154" s="22">
        <f t="shared" si="63"/>
        <v>47502.229646052918</v>
      </c>
      <c r="J154" s="22">
        <f t="shared" si="63"/>
        <v>39230.761927017236</v>
      </c>
      <c r="K154" s="22">
        <f t="shared" si="63"/>
        <v>32604.819797005584</v>
      </c>
      <c r="L154" s="22">
        <f t="shared" si="63"/>
        <v>34275.191284260924</v>
      </c>
      <c r="M154" s="22">
        <f t="shared" si="63"/>
        <v>38854.720177044925</v>
      </c>
      <c r="N154" s="22">
        <f t="shared" si="63"/>
        <v>38854.720177044925</v>
      </c>
      <c r="O154" s="22">
        <f t="shared" si="63"/>
        <v>38854.720177044925</v>
      </c>
      <c r="Q154" s="26">
        <f>SUMIFS('Capex category mapping &amp; alloc'!G:G,'Capex category mapping &amp; alloc'!$C:$C, $B154, 'Capex category mapping &amp; alloc'!$D:$D, $C154, 'Capex category mapping &amp; alloc'!$E:$E, $D154, 'Capex category mapping &amp; alloc'!$F:$F, $E154)</f>
        <v>0</v>
      </c>
      <c r="R154" s="26">
        <f>SUMIFS('Capex category mapping &amp; alloc'!H:H,'Capex category mapping &amp; alloc'!$C:$C, $B154, 'Capex category mapping &amp; alloc'!$D:$D, $C154, 'Capex category mapping &amp; alloc'!$E:$E, $D154, 'Capex category mapping &amp; alloc'!$F:$F, $E154)</f>
        <v>0</v>
      </c>
      <c r="S154" s="26">
        <f>SUMIFS('Capex category mapping &amp; alloc'!I:I,'Capex category mapping &amp; alloc'!$C:$C, $B154, 'Capex category mapping &amp; alloc'!$D:$D, $C154, 'Capex category mapping &amp; alloc'!$E:$E, $D154, 'Capex category mapping &amp; alloc'!$F:$F, $E154)</f>
        <v>0</v>
      </c>
      <c r="T154" s="26">
        <f>SUMIFS('Capex category mapping &amp; alloc'!J:J,'Capex category mapping &amp; alloc'!$C:$C, $B154, 'Capex category mapping &amp; alloc'!$D:$D, $C154, 'Capex category mapping &amp; alloc'!$E:$E, $D154, 'Capex category mapping &amp; alloc'!$F:$F, $E154)</f>
        <v>0</v>
      </c>
      <c r="U154" s="26">
        <f>SUMIFS('Capex category mapping &amp; alloc'!K:K,'Capex category mapping &amp; alloc'!$C:$C, $B154, 'Capex category mapping &amp; alloc'!$D:$D, $C154, 'Capex category mapping &amp; alloc'!$E:$E, $D154, 'Capex category mapping &amp; alloc'!$F:$F, $E154)</f>
        <v>0</v>
      </c>
    </row>
    <row r="155" spans="2:21" x14ac:dyDescent="0.2">
      <c r="B155" s="18" t="s">
        <v>199</v>
      </c>
      <c r="C155" s="18" t="s">
        <v>207</v>
      </c>
      <c r="D155" s="18" t="s">
        <v>26</v>
      </c>
      <c r="E155" s="18" t="s">
        <v>195</v>
      </c>
      <c r="F155" s="22">
        <f t="shared" ref="F155:O155" si="64">-PMT(discount_rate, $F61, G61)</f>
        <v>0</v>
      </c>
      <c r="G155" s="22">
        <f t="shared" si="64"/>
        <v>0</v>
      </c>
      <c r="H155" s="22">
        <f t="shared" si="64"/>
        <v>0</v>
      </c>
      <c r="I155" s="22">
        <f t="shared" si="64"/>
        <v>0</v>
      </c>
      <c r="J155" s="22">
        <f t="shared" si="64"/>
        <v>0</v>
      </c>
      <c r="K155" s="22">
        <f t="shared" si="64"/>
        <v>0</v>
      </c>
      <c r="L155" s="22">
        <f t="shared" si="64"/>
        <v>0</v>
      </c>
      <c r="M155" s="22">
        <f t="shared" si="64"/>
        <v>0</v>
      </c>
      <c r="N155" s="22">
        <f t="shared" si="64"/>
        <v>0</v>
      </c>
      <c r="O155" s="22">
        <f t="shared" si="64"/>
        <v>0</v>
      </c>
      <c r="Q155" s="26">
        <f>SUMIFS('Capex category mapping &amp; alloc'!G:G,'Capex category mapping &amp; alloc'!$C:$C, $B155, 'Capex category mapping &amp; alloc'!$D:$D, $C155, 'Capex category mapping &amp; alloc'!$E:$E, $D155, 'Capex category mapping &amp; alloc'!$F:$F, $E155)</f>
        <v>0</v>
      </c>
      <c r="R155" s="26">
        <f>SUMIFS('Capex category mapping &amp; alloc'!H:H,'Capex category mapping &amp; alloc'!$C:$C, $B155, 'Capex category mapping &amp; alloc'!$D:$D, $C155, 'Capex category mapping &amp; alloc'!$E:$E, $D155, 'Capex category mapping &amp; alloc'!$F:$F, $E155)</f>
        <v>0</v>
      </c>
      <c r="S155" s="26">
        <f>SUMIFS('Capex category mapping &amp; alloc'!I:I,'Capex category mapping &amp; alloc'!$C:$C, $B155, 'Capex category mapping &amp; alloc'!$D:$D, $C155, 'Capex category mapping &amp; alloc'!$E:$E, $D155, 'Capex category mapping &amp; alloc'!$F:$F, $E155)</f>
        <v>0</v>
      </c>
      <c r="T155" s="26">
        <f>SUMIFS('Capex category mapping &amp; alloc'!J:J,'Capex category mapping &amp; alloc'!$C:$C, $B155, 'Capex category mapping &amp; alloc'!$D:$D, $C155, 'Capex category mapping &amp; alloc'!$E:$E, $D155, 'Capex category mapping &amp; alloc'!$F:$F, $E155)</f>
        <v>0</v>
      </c>
      <c r="U155" s="26">
        <f>SUMIFS('Capex category mapping &amp; alloc'!K:K,'Capex category mapping &amp; alloc'!$C:$C, $B155, 'Capex category mapping &amp; alloc'!$D:$D, $C155, 'Capex category mapping &amp; alloc'!$E:$E, $D155, 'Capex category mapping &amp; alloc'!$F:$F, $E155)</f>
        <v>0</v>
      </c>
    </row>
    <row r="156" spans="2:21" x14ac:dyDescent="0.2">
      <c r="B156" s="18" t="s">
        <v>199</v>
      </c>
      <c r="C156" s="18" t="s">
        <v>207</v>
      </c>
      <c r="D156" s="18" t="s">
        <v>21</v>
      </c>
      <c r="E156" s="18" t="s">
        <v>195</v>
      </c>
      <c r="F156" s="22">
        <f t="shared" ref="F156:O156" si="65">-PMT(discount_rate, $F62, G62)</f>
        <v>0</v>
      </c>
      <c r="G156" s="22">
        <f t="shared" si="65"/>
        <v>0</v>
      </c>
      <c r="H156" s="22">
        <f t="shared" si="65"/>
        <v>16991.71915712714</v>
      </c>
      <c r="I156" s="22">
        <f t="shared" si="65"/>
        <v>29015.880664110511</v>
      </c>
      <c r="J156" s="22">
        <f t="shared" si="65"/>
        <v>12368.596437699493</v>
      </c>
      <c r="K156" s="22">
        <f t="shared" si="65"/>
        <v>10328.042990713375</v>
      </c>
      <c r="L156" s="22">
        <f t="shared" si="65"/>
        <v>10506.562856529974</v>
      </c>
      <c r="M156" s="22">
        <f t="shared" si="65"/>
        <v>0</v>
      </c>
      <c r="N156" s="22">
        <f t="shared" si="65"/>
        <v>16991.71915712714</v>
      </c>
      <c r="O156" s="22">
        <f t="shared" si="65"/>
        <v>29015.880664110511</v>
      </c>
      <c r="Q156" s="26">
        <f>SUMIFS('Capex category mapping &amp; alloc'!G:G,'Capex category mapping &amp; alloc'!$C:$C, $B156, 'Capex category mapping &amp; alloc'!$D:$D, $C156, 'Capex category mapping &amp; alloc'!$E:$E, $D156, 'Capex category mapping &amp; alloc'!$F:$F, $E156)</f>
        <v>0</v>
      </c>
      <c r="R156" s="26">
        <f>SUMIFS('Capex category mapping &amp; alloc'!H:H,'Capex category mapping &amp; alloc'!$C:$C, $B156, 'Capex category mapping &amp; alloc'!$D:$D, $C156, 'Capex category mapping &amp; alloc'!$E:$E, $D156, 'Capex category mapping &amp; alloc'!$F:$F, $E156)</f>
        <v>0</v>
      </c>
      <c r="S156" s="26">
        <f>SUMIFS('Capex category mapping &amp; alloc'!I:I,'Capex category mapping &amp; alloc'!$C:$C, $B156, 'Capex category mapping &amp; alloc'!$D:$D, $C156, 'Capex category mapping &amp; alloc'!$E:$E, $D156, 'Capex category mapping &amp; alloc'!$F:$F, $E156)</f>
        <v>0</v>
      </c>
      <c r="T156" s="26">
        <f>SUMIFS('Capex category mapping &amp; alloc'!J:J,'Capex category mapping &amp; alloc'!$C:$C, $B156, 'Capex category mapping &amp; alloc'!$D:$D, $C156, 'Capex category mapping &amp; alloc'!$E:$E, $D156, 'Capex category mapping &amp; alloc'!$F:$F, $E156)</f>
        <v>0</v>
      </c>
      <c r="U156" s="26">
        <f>SUMIFS('Capex category mapping &amp; alloc'!K:K,'Capex category mapping &amp; alloc'!$C:$C, $B156, 'Capex category mapping &amp; alloc'!$D:$D, $C156, 'Capex category mapping &amp; alloc'!$E:$E, $D156, 'Capex category mapping &amp; alloc'!$F:$F, $E156)</f>
        <v>0</v>
      </c>
    </row>
    <row r="157" spans="2:21" x14ac:dyDescent="0.2">
      <c r="B157" s="18" t="s">
        <v>199</v>
      </c>
      <c r="C157" s="18" t="s">
        <v>207</v>
      </c>
      <c r="D157" s="18" t="s">
        <v>21</v>
      </c>
      <c r="E157" s="18" t="s">
        <v>187</v>
      </c>
      <c r="F157" s="22">
        <f t="shared" ref="F157:O157" si="66">-PMT(discount_rate, $F63, G63)</f>
        <v>13654.918474332106</v>
      </c>
      <c r="G157" s="22">
        <f t="shared" si="66"/>
        <v>13545.641631552629</v>
      </c>
      <c r="H157" s="22">
        <f t="shared" si="66"/>
        <v>17688.185796641825</v>
      </c>
      <c r="I157" s="22">
        <f t="shared" si="66"/>
        <v>15217.40365850353</v>
      </c>
      <c r="J157" s="22">
        <f t="shared" si="66"/>
        <v>13605.45608146944</v>
      </c>
      <c r="K157" s="22">
        <f t="shared" si="66"/>
        <v>18903.448383002658</v>
      </c>
      <c r="L157" s="22">
        <f t="shared" si="66"/>
        <v>20853.935366748883</v>
      </c>
      <c r="M157" s="22">
        <f t="shared" si="66"/>
        <v>17253.685857273267</v>
      </c>
      <c r="N157" s="22">
        <f t="shared" si="66"/>
        <v>17253.685857273267</v>
      </c>
      <c r="O157" s="22">
        <f t="shared" si="66"/>
        <v>17253.685857273267</v>
      </c>
      <c r="Q157" s="26">
        <f>SUMIFS('Capex category mapping &amp; alloc'!G:G,'Capex category mapping &amp; alloc'!$C:$C, $B157, 'Capex category mapping &amp; alloc'!$D:$D, $C157, 'Capex category mapping &amp; alloc'!$E:$E, $D157, 'Capex category mapping &amp; alloc'!$F:$F, $E157)</f>
        <v>0</v>
      </c>
      <c r="R157" s="26">
        <f>SUMIFS('Capex category mapping &amp; alloc'!H:H,'Capex category mapping &amp; alloc'!$C:$C, $B157, 'Capex category mapping &amp; alloc'!$D:$D, $C157, 'Capex category mapping &amp; alloc'!$E:$E, $D157, 'Capex category mapping &amp; alloc'!$F:$F, $E157)</f>
        <v>0</v>
      </c>
      <c r="S157" s="26">
        <f>SUMIFS('Capex category mapping &amp; alloc'!I:I,'Capex category mapping &amp; alloc'!$C:$C, $B157, 'Capex category mapping &amp; alloc'!$D:$D, $C157, 'Capex category mapping &amp; alloc'!$E:$E, $D157, 'Capex category mapping &amp; alloc'!$F:$F, $E157)</f>
        <v>0</v>
      </c>
      <c r="T157" s="26">
        <f>SUMIFS('Capex category mapping &amp; alloc'!J:J,'Capex category mapping &amp; alloc'!$C:$C, $B157, 'Capex category mapping &amp; alloc'!$D:$D, $C157, 'Capex category mapping &amp; alloc'!$E:$E, $D157, 'Capex category mapping &amp; alloc'!$F:$F, $E157)</f>
        <v>0</v>
      </c>
      <c r="U157" s="26">
        <f>SUMIFS('Capex category mapping &amp; alloc'!K:K,'Capex category mapping &amp; alloc'!$C:$C, $B157, 'Capex category mapping &amp; alloc'!$D:$D, $C157, 'Capex category mapping &amp; alloc'!$E:$E, $D157, 'Capex category mapping &amp; alloc'!$F:$F, $E157)</f>
        <v>0</v>
      </c>
    </row>
    <row r="158" spans="2:21" x14ac:dyDescent="0.2">
      <c r="B158" s="18" t="s">
        <v>199</v>
      </c>
      <c r="C158" s="18" t="s">
        <v>211</v>
      </c>
      <c r="D158" s="18" t="s">
        <v>13</v>
      </c>
      <c r="E158" s="18" t="s">
        <v>195</v>
      </c>
      <c r="F158" s="22">
        <f t="shared" ref="F158:O158" si="67">-PMT(discount_rate, $F64, G64)</f>
        <v>0</v>
      </c>
      <c r="G158" s="22">
        <f t="shared" si="67"/>
        <v>0</v>
      </c>
      <c r="H158" s="22">
        <f t="shared" si="67"/>
        <v>43364.311833874068</v>
      </c>
      <c r="I158" s="22">
        <f t="shared" si="67"/>
        <v>0</v>
      </c>
      <c r="J158" s="22">
        <f t="shared" si="67"/>
        <v>0</v>
      </c>
      <c r="K158" s="22">
        <f t="shared" si="67"/>
        <v>0</v>
      </c>
      <c r="L158" s="22">
        <f t="shared" si="67"/>
        <v>0</v>
      </c>
      <c r="M158" s="22">
        <f t="shared" si="67"/>
        <v>0</v>
      </c>
      <c r="N158" s="22">
        <f t="shared" si="67"/>
        <v>43364.311833874068</v>
      </c>
      <c r="O158" s="22">
        <f t="shared" si="67"/>
        <v>0</v>
      </c>
      <c r="Q158" s="26">
        <f>SUMIFS('Capex category mapping &amp; alloc'!G:G,'Capex category mapping &amp; alloc'!$C:$C, $B158, 'Capex category mapping &amp; alloc'!$D:$D, $C158, 'Capex category mapping &amp; alloc'!$E:$E, $D158, 'Capex category mapping &amp; alloc'!$F:$F, $E158)</f>
        <v>0</v>
      </c>
      <c r="R158" s="26">
        <f>SUMIFS('Capex category mapping &amp; alloc'!H:H,'Capex category mapping &amp; alloc'!$C:$C, $B158, 'Capex category mapping &amp; alloc'!$D:$D, $C158, 'Capex category mapping &amp; alloc'!$E:$E, $D158, 'Capex category mapping &amp; alloc'!$F:$F, $E158)</f>
        <v>0</v>
      </c>
      <c r="S158" s="26">
        <f>SUMIFS('Capex category mapping &amp; alloc'!I:I,'Capex category mapping &amp; alloc'!$C:$C, $B158, 'Capex category mapping &amp; alloc'!$D:$D, $C158, 'Capex category mapping &amp; alloc'!$E:$E, $D158, 'Capex category mapping &amp; alloc'!$F:$F, $E158)</f>
        <v>0</v>
      </c>
      <c r="T158" s="26">
        <f>SUMIFS('Capex category mapping &amp; alloc'!J:J,'Capex category mapping &amp; alloc'!$C:$C, $B158, 'Capex category mapping &amp; alloc'!$D:$D, $C158, 'Capex category mapping &amp; alloc'!$E:$E, $D158, 'Capex category mapping &amp; alloc'!$F:$F, $E158)</f>
        <v>0</v>
      </c>
      <c r="U158" s="26">
        <f>SUMIFS('Capex category mapping &amp; alloc'!K:K,'Capex category mapping &amp; alloc'!$C:$C, $B158, 'Capex category mapping &amp; alloc'!$D:$D, $C158, 'Capex category mapping &amp; alloc'!$E:$E, $D158, 'Capex category mapping &amp; alloc'!$F:$F, $E158)</f>
        <v>0</v>
      </c>
    </row>
    <row r="159" spans="2:21" x14ac:dyDescent="0.2">
      <c r="B159" s="18" t="s">
        <v>199</v>
      </c>
      <c r="C159" s="18" t="s">
        <v>211</v>
      </c>
      <c r="D159" s="18" t="s">
        <v>26</v>
      </c>
      <c r="E159" s="18" t="s">
        <v>195</v>
      </c>
      <c r="F159" s="22">
        <f t="shared" ref="F159:O159" si="68">-PMT(discount_rate, $F65, G65)</f>
        <v>0</v>
      </c>
      <c r="G159" s="22">
        <f t="shared" si="68"/>
        <v>0</v>
      </c>
      <c r="H159" s="22">
        <f t="shared" si="68"/>
        <v>19810.598683582506</v>
      </c>
      <c r="I159" s="22">
        <f t="shared" si="68"/>
        <v>0</v>
      </c>
      <c r="J159" s="22">
        <f t="shared" si="68"/>
        <v>0</v>
      </c>
      <c r="K159" s="22">
        <f t="shared" si="68"/>
        <v>0</v>
      </c>
      <c r="L159" s="22">
        <f t="shared" si="68"/>
        <v>0</v>
      </c>
      <c r="M159" s="22">
        <f t="shared" si="68"/>
        <v>0</v>
      </c>
      <c r="N159" s="22">
        <f t="shared" si="68"/>
        <v>19810.598683582506</v>
      </c>
      <c r="O159" s="22">
        <f t="shared" si="68"/>
        <v>0</v>
      </c>
      <c r="Q159" s="26">
        <f>SUMIFS('Capex category mapping &amp; alloc'!G:G,'Capex category mapping &amp; alloc'!$C:$C, $B159, 'Capex category mapping &amp; alloc'!$D:$D, $C159, 'Capex category mapping &amp; alloc'!$E:$E, $D159, 'Capex category mapping &amp; alloc'!$F:$F, $E159)</f>
        <v>0</v>
      </c>
      <c r="R159" s="26">
        <f>SUMIFS('Capex category mapping &amp; alloc'!H:H,'Capex category mapping &amp; alloc'!$C:$C, $B159, 'Capex category mapping &amp; alloc'!$D:$D, $C159, 'Capex category mapping &amp; alloc'!$E:$E, $D159, 'Capex category mapping &amp; alloc'!$F:$F, $E159)</f>
        <v>0</v>
      </c>
      <c r="S159" s="26">
        <f>SUMIFS('Capex category mapping &amp; alloc'!I:I,'Capex category mapping &amp; alloc'!$C:$C, $B159, 'Capex category mapping &amp; alloc'!$D:$D, $C159, 'Capex category mapping &amp; alloc'!$E:$E, $D159, 'Capex category mapping &amp; alloc'!$F:$F, $E159)</f>
        <v>0</v>
      </c>
      <c r="T159" s="26">
        <f>SUMIFS('Capex category mapping &amp; alloc'!J:J,'Capex category mapping &amp; alloc'!$C:$C, $B159, 'Capex category mapping &amp; alloc'!$D:$D, $C159, 'Capex category mapping &amp; alloc'!$E:$E, $D159, 'Capex category mapping &amp; alloc'!$F:$F, $E159)</f>
        <v>0</v>
      </c>
      <c r="U159" s="26">
        <f>SUMIFS('Capex category mapping &amp; alloc'!K:K,'Capex category mapping &amp; alloc'!$C:$C, $B159, 'Capex category mapping &amp; alloc'!$D:$D, $C159, 'Capex category mapping &amp; alloc'!$E:$E, $D159, 'Capex category mapping &amp; alloc'!$F:$F, $E159)</f>
        <v>0</v>
      </c>
    </row>
    <row r="160" spans="2:21" x14ac:dyDescent="0.2">
      <c r="B160" s="18" t="s">
        <v>199</v>
      </c>
      <c r="C160" s="18" t="s">
        <v>211</v>
      </c>
      <c r="D160" s="18" t="s">
        <v>21</v>
      </c>
      <c r="E160" s="18" t="s">
        <v>195</v>
      </c>
      <c r="F160" s="22">
        <f t="shared" ref="F160:O160" si="69">-PMT(discount_rate, $F66, G66)</f>
        <v>36936.562603125174</v>
      </c>
      <c r="G160" s="22">
        <f t="shared" si="69"/>
        <v>0</v>
      </c>
      <c r="H160" s="22">
        <f t="shared" si="69"/>
        <v>0</v>
      </c>
      <c r="I160" s="22">
        <f t="shared" si="69"/>
        <v>0</v>
      </c>
      <c r="J160" s="22">
        <f t="shared" si="69"/>
        <v>0</v>
      </c>
      <c r="K160" s="22">
        <f t="shared" si="69"/>
        <v>16198.603475316866</v>
      </c>
      <c r="L160" s="22">
        <f t="shared" si="69"/>
        <v>16446.054461209387</v>
      </c>
      <c r="M160" s="22">
        <f t="shared" si="69"/>
        <v>0</v>
      </c>
      <c r="N160" s="22">
        <f t="shared" si="69"/>
        <v>0</v>
      </c>
      <c r="O160" s="22">
        <f t="shared" si="69"/>
        <v>0</v>
      </c>
      <c r="Q160" s="26">
        <f>SUMIFS('Capex category mapping &amp; alloc'!G:G,'Capex category mapping &amp; alloc'!$C:$C, $B160, 'Capex category mapping &amp; alloc'!$D:$D, $C160, 'Capex category mapping &amp; alloc'!$E:$E, $D160, 'Capex category mapping &amp; alloc'!$F:$F, $E160)</f>
        <v>0</v>
      </c>
      <c r="R160" s="26">
        <f>SUMIFS('Capex category mapping &amp; alloc'!H:H,'Capex category mapping &amp; alloc'!$C:$C, $B160, 'Capex category mapping &amp; alloc'!$D:$D, $C160, 'Capex category mapping &amp; alloc'!$E:$E, $D160, 'Capex category mapping &amp; alloc'!$F:$F, $E160)</f>
        <v>0</v>
      </c>
      <c r="S160" s="26">
        <f>SUMIFS('Capex category mapping &amp; alloc'!I:I,'Capex category mapping &amp; alloc'!$C:$C, $B160, 'Capex category mapping &amp; alloc'!$D:$D, $C160, 'Capex category mapping &amp; alloc'!$E:$E, $D160, 'Capex category mapping &amp; alloc'!$F:$F, $E160)</f>
        <v>0</v>
      </c>
      <c r="T160" s="26">
        <f>SUMIFS('Capex category mapping &amp; alloc'!J:J,'Capex category mapping &amp; alloc'!$C:$C, $B160, 'Capex category mapping &amp; alloc'!$D:$D, $C160, 'Capex category mapping &amp; alloc'!$E:$E, $D160, 'Capex category mapping &amp; alloc'!$F:$F, $E160)</f>
        <v>0</v>
      </c>
      <c r="U160" s="26">
        <f>SUMIFS('Capex category mapping &amp; alloc'!K:K,'Capex category mapping &amp; alloc'!$C:$C, $B160, 'Capex category mapping &amp; alloc'!$D:$D, $C160, 'Capex category mapping &amp; alloc'!$E:$E, $D160, 'Capex category mapping &amp; alloc'!$F:$F, $E160)</f>
        <v>0</v>
      </c>
    </row>
    <row r="161" spans="2:21" x14ac:dyDescent="0.2">
      <c r="B161" s="18" t="s">
        <v>199</v>
      </c>
      <c r="C161" s="18" t="s">
        <v>231</v>
      </c>
      <c r="D161" s="18" t="s">
        <v>21</v>
      </c>
      <c r="E161" s="18" t="s">
        <v>195</v>
      </c>
      <c r="F161" s="22">
        <f t="shared" ref="F161:O161" si="70">-PMT(discount_rate, $F67, G67)</f>
        <v>209849.24954103632</v>
      </c>
      <c r="G161" s="22">
        <f t="shared" si="70"/>
        <v>112989.66928799963</v>
      </c>
      <c r="H161" s="22">
        <f t="shared" si="70"/>
        <v>220773.03840126278</v>
      </c>
      <c r="I161" s="22">
        <f t="shared" si="70"/>
        <v>227180.96121049282</v>
      </c>
      <c r="J161" s="22">
        <f t="shared" si="70"/>
        <v>214466.21958632825</v>
      </c>
      <c r="K161" s="22">
        <f t="shared" si="70"/>
        <v>265973.19943538116</v>
      </c>
      <c r="L161" s="22">
        <f t="shared" si="70"/>
        <v>349459.52863700717</v>
      </c>
      <c r="M161" s="22">
        <f t="shared" si="70"/>
        <v>112989.66928799963</v>
      </c>
      <c r="N161" s="22">
        <f t="shared" si="70"/>
        <v>220773.03840126278</v>
      </c>
      <c r="O161" s="22">
        <f t="shared" si="70"/>
        <v>227180.96121049282</v>
      </c>
      <c r="Q161" s="26">
        <f>SUMIFS('Capex category mapping &amp; alloc'!G:G,'Capex category mapping &amp; alloc'!$C:$C, $B161, 'Capex category mapping &amp; alloc'!$D:$D, $C161, 'Capex category mapping &amp; alloc'!$E:$E, $D161, 'Capex category mapping &amp; alloc'!$F:$F, $E161)</f>
        <v>0</v>
      </c>
      <c r="R161" s="26">
        <f>SUMIFS('Capex category mapping &amp; alloc'!H:H,'Capex category mapping &amp; alloc'!$C:$C, $B161, 'Capex category mapping &amp; alloc'!$D:$D, $C161, 'Capex category mapping &amp; alloc'!$E:$E, $D161, 'Capex category mapping &amp; alloc'!$F:$F, $E161)</f>
        <v>0</v>
      </c>
      <c r="S161" s="26">
        <f>SUMIFS('Capex category mapping &amp; alloc'!I:I,'Capex category mapping &amp; alloc'!$C:$C, $B161, 'Capex category mapping &amp; alloc'!$D:$D, $C161, 'Capex category mapping &amp; alloc'!$E:$E, $D161, 'Capex category mapping &amp; alloc'!$F:$F, $E161)</f>
        <v>0</v>
      </c>
      <c r="T161" s="26">
        <f>SUMIFS('Capex category mapping &amp; alloc'!J:J,'Capex category mapping &amp; alloc'!$C:$C, $B161, 'Capex category mapping &amp; alloc'!$D:$D, $C161, 'Capex category mapping &amp; alloc'!$E:$E, $D161, 'Capex category mapping &amp; alloc'!$F:$F, $E161)</f>
        <v>0</v>
      </c>
      <c r="U161" s="26">
        <f>SUMIFS('Capex category mapping &amp; alloc'!K:K,'Capex category mapping &amp; alloc'!$C:$C, $B161, 'Capex category mapping &amp; alloc'!$D:$D, $C161, 'Capex category mapping &amp; alloc'!$E:$E, $D161, 'Capex category mapping &amp; alloc'!$F:$F, $E161)</f>
        <v>0</v>
      </c>
    </row>
    <row r="162" spans="2:21" x14ac:dyDescent="0.2">
      <c r="B162" s="18" t="s">
        <v>199</v>
      </c>
      <c r="C162" s="18" t="s">
        <v>231</v>
      </c>
      <c r="D162" s="18" t="s">
        <v>21</v>
      </c>
      <c r="E162" s="18" t="s">
        <v>187</v>
      </c>
      <c r="F162" s="22">
        <f t="shared" ref="F162:O162" si="71">-PMT(discount_rate, $F68, G68)</f>
        <v>0</v>
      </c>
      <c r="G162" s="22">
        <f t="shared" si="71"/>
        <v>0</v>
      </c>
      <c r="H162" s="22">
        <f t="shared" si="71"/>
        <v>3218.6148808676662</v>
      </c>
      <c r="I162" s="22">
        <f t="shared" si="71"/>
        <v>3208.5472908297515</v>
      </c>
      <c r="J162" s="22">
        <f t="shared" si="71"/>
        <v>3285.9340941125301</v>
      </c>
      <c r="K162" s="22">
        <f t="shared" si="71"/>
        <v>0</v>
      </c>
      <c r="L162" s="22">
        <f t="shared" si="71"/>
        <v>0</v>
      </c>
      <c r="M162" s="22">
        <f t="shared" si="71"/>
        <v>0</v>
      </c>
      <c r="N162" s="22">
        <f t="shared" si="71"/>
        <v>3218.6148808676662</v>
      </c>
      <c r="O162" s="22">
        <f t="shared" si="71"/>
        <v>3208.5472908297515</v>
      </c>
      <c r="Q162" s="26">
        <f>SUMIFS('Capex category mapping &amp; alloc'!G:G,'Capex category mapping &amp; alloc'!$C:$C, $B162, 'Capex category mapping &amp; alloc'!$D:$D, $C162, 'Capex category mapping &amp; alloc'!$E:$E, $D162, 'Capex category mapping &amp; alloc'!$F:$F, $E162)</f>
        <v>0</v>
      </c>
      <c r="R162" s="26">
        <f>SUMIFS('Capex category mapping &amp; alloc'!H:H,'Capex category mapping &amp; alloc'!$C:$C, $B162, 'Capex category mapping &amp; alloc'!$D:$D, $C162, 'Capex category mapping &amp; alloc'!$E:$E, $D162, 'Capex category mapping &amp; alloc'!$F:$F, $E162)</f>
        <v>0</v>
      </c>
      <c r="S162" s="26">
        <f>SUMIFS('Capex category mapping &amp; alloc'!I:I,'Capex category mapping &amp; alloc'!$C:$C, $B162, 'Capex category mapping &amp; alloc'!$D:$D, $C162, 'Capex category mapping &amp; alloc'!$E:$E, $D162, 'Capex category mapping &amp; alloc'!$F:$F, $E162)</f>
        <v>0</v>
      </c>
      <c r="T162" s="26">
        <f>SUMIFS('Capex category mapping &amp; alloc'!J:J,'Capex category mapping &amp; alloc'!$C:$C, $B162, 'Capex category mapping &amp; alloc'!$D:$D, $C162, 'Capex category mapping &amp; alloc'!$E:$E, $D162, 'Capex category mapping &amp; alloc'!$F:$F, $E162)</f>
        <v>0</v>
      </c>
      <c r="U162" s="26">
        <f>SUMIFS('Capex category mapping &amp; alloc'!K:K,'Capex category mapping &amp; alloc'!$C:$C, $B162, 'Capex category mapping &amp; alloc'!$D:$D, $C162, 'Capex category mapping &amp; alloc'!$E:$E, $D162, 'Capex category mapping &amp; alloc'!$F:$F, $E162)</f>
        <v>0</v>
      </c>
    </row>
    <row r="163" spans="2:21" x14ac:dyDescent="0.2">
      <c r="B163" s="18" t="s">
        <v>199</v>
      </c>
      <c r="C163" s="18" t="s">
        <v>231</v>
      </c>
      <c r="D163" s="18" t="s">
        <v>13</v>
      </c>
      <c r="E163" s="18" t="s">
        <v>187</v>
      </c>
      <c r="F163" s="22">
        <f t="shared" ref="F163:O163" si="72">-PMT(discount_rate, $F69, G69)</f>
        <v>0</v>
      </c>
      <c r="G163" s="22">
        <f t="shared" si="72"/>
        <v>0</v>
      </c>
      <c r="H163" s="22">
        <f t="shared" si="72"/>
        <v>7641.108481658126</v>
      </c>
      <c r="I163" s="22">
        <f t="shared" si="72"/>
        <v>9265.9639242274643</v>
      </c>
      <c r="J163" s="22">
        <f t="shared" si="72"/>
        <v>9639.5967079846268</v>
      </c>
      <c r="K163" s="22">
        <f t="shared" si="72"/>
        <v>6873.3657740321578</v>
      </c>
      <c r="L163" s="22">
        <f t="shared" si="72"/>
        <v>5640.5712163376757</v>
      </c>
      <c r="M163" s="22">
        <f t="shared" si="72"/>
        <v>7812.1212208480092</v>
      </c>
      <c r="N163" s="22">
        <f t="shared" si="72"/>
        <v>7812.1212208480092</v>
      </c>
      <c r="O163" s="22">
        <f t="shared" si="72"/>
        <v>7812.1212208480092</v>
      </c>
      <c r="Q163" s="26">
        <f>SUMIFS('Capex category mapping &amp; alloc'!G:G,'Capex category mapping &amp; alloc'!$C:$C, $B163, 'Capex category mapping &amp; alloc'!$D:$D, $C163, 'Capex category mapping &amp; alloc'!$E:$E, $D163, 'Capex category mapping &amp; alloc'!$F:$F, $E163)</f>
        <v>0</v>
      </c>
      <c r="R163" s="26">
        <f>SUMIFS('Capex category mapping &amp; alloc'!H:H,'Capex category mapping &amp; alloc'!$C:$C, $B163, 'Capex category mapping &amp; alloc'!$D:$D, $C163, 'Capex category mapping &amp; alloc'!$E:$E, $D163, 'Capex category mapping &amp; alloc'!$F:$F, $E163)</f>
        <v>0</v>
      </c>
      <c r="S163" s="26">
        <f>SUMIFS('Capex category mapping &amp; alloc'!I:I,'Capex category mapping &amp; alloc'!$C:$C, $B163, 'Capex category mapping &amp; alloc'!$D:$D, $C163, 'Capex category mapping &amp; alloc'!$E:$E, $D163, 'Capex category mapping &amp; alloc'!$F:$F, $E163)</f>
        <v>0</v>
      </c>
      <c r="T163" s="26">
        <f>SUMIFS('Capex category mapping &amp; alloc'!J:J,'Capex category mapping &amp; alloc'!$C:$C, $B163, 'Capex category mapping &amp; alloc'!$D:$D, $C163, 'Capex category mapping &amp; alloc'!$E:$E, $D163, 'Capex category mapping &amp; alloc'!$F:$F, $E163)</f>
        <v>0</v>
      </c>
      <c r="U163" s="26">
        <f>SUMIFS('Capex category mapping &amp; alloc'!K:K,'Capex category mapping &amp; alloc'!$C:$C, $B163, 'Capex category mapping &amp; alloc'!$D:$D, $C163, 'Capex category mapping &amp; alloc'!$E:$E, $D163, 'Capex category mapping &amp; alloc'!$F:$F, $E163)</f>
        <v>0</v>
      </c>
    </row>
    <row r="164" spans="2:21" x14ac:dyDescent="0.2">
      <c r="B164" s="18" t="s">
        <v>199</v>
      </c>
      <c r="C164" s="18" t="s">
        <v>236</v>
      </c>
      <c r="D164" s="18" t="s">
        <v>13</v>
      </c>
      <c r="E164" s="18" t="s">
        <v>187</v>
      </c>
      <c r="F164" s="22">
        <f t="shared" ref="F164:O164" si="73">-PMT(discount_rate, $F70, G70)</f>
        <v>233400.67211736186</v>
      </c>
      <c r="G164" s="22">
        <f t="shared" si="73"/>
        <v>209488.44001251005</v>
      </c>
      <c r="H164" s="22">
        <f t="shared" si="73"/>
        <v>237195.13152443565</v>
      </c>
      <c r="I164" s="22">
        <f t="shared" si="73"/>
        <v>236024.08933332629</v>
      </c>
      <c r="J164" s="22">
        <f t="shared" si="73"/>
        <v>241477.68893118628</v>
      </c>
      <c r="K164" s="22">
        <f t="shared" si="73"/>
        <v>244168.03855167245</v>
      </c>
      <c r="L164" s="22">
        <f t="shared" si="73"/>
        <v>247692.17806925889</v>
      </c>
      <c r="M164" s="22">
        <f t="shared" si="73"/>
        <v>241311.42528197588</v>
      </c>
      <c r="N164" s="22">
        <f t="shared" si="73"/>
        <v>241311.42528197588</v>
      </c>
      <c r="O164" s="22">
        <f t="shared" si="73"/>
        <v>241311.42528197588</v>
      </c>
      <c r="Q164" s="26">
        <f>SUMIFS('Capex category mapping &amp; alloc'!G:G,'Capex category mapping &amp; alloc'!$C:$C, $B164, 'Capex category mapping &amp; alloc'!$D:$D, $C164, 'Capex category mapping &amp; alloc'!$E:$E, $D164, 'Capex category mapping &amp; alloc'!$F:$F, $E164)</f>
        <v>0</v>
      </c>
      <c r="R164" s="26">
        <f>SUMIFS('Capex category mapping &amp; alloc'!H:H,'Capex category mapping &amp; alloc'!$C:$C, $B164, 'Capex category mapping &amp; alloc'!$D:$D, $C164, 'Capex category mapping &amp; alloc'!$E:$E, $D164, 'Capex category mapping &amp; alloc'!$F:$F, $E164)</f>
        <v>0</v>
      </c>
      <c r="S164" s="26">
        <f>SUMIFS('Capex category mapping &amp; alloc'!I:I,'Capex category mapping &amp; alloc'!$C:$C, $B164, 'Capex category mapping &amp; alloc'!$D:$D, $C164, 'Capex category mapping &amp; alloc'!$E:$E, $D164, 'Capex category mapping &amp; alloc'!$F:$F, $E164)</f>
        <v>0</v>
      </c>
      <c r="T164" s="26">
        <f>SUMIFS('Capex category mapping &amp; alloc'!J:J,'Capex category mapping &amp; alloc'!$C:$C, $B164, 'Capex category mapping &amp; alloc'!$D:$D, $C164, 'Capex category mapping &amp; alloc'!$E:$E, $D164, 'Capex category mapping &amp; alloc'!$F:$F, $E164)</f>
        <v>0</v>
      </c>
      <c r="U164" s="26">
        <f>SUMIFS('Capex category mapping &amp; alloc'!K:K,'Capex category mapping &amp; alloc'!$C:$C, $B164, 'Capex category mapping &amp; alloc'!$D:$D, $C164, 'Capex category mapping &amp; alloc'!$E:$E, $D164, 'Capex category mapping &amp; alloc'!$F:$F, $E164)</f>
        <v>0</v>
      </c>
    </row>
    <row r="165" spans="2:21" x14ac:dyDescent="0.2">
      <c r="B165" s="18" t="s">
        <v>199</v>
      </c>
      <c r="C165" s="18" t="s">
        <v>234</v>
      </c>
      <c r="D165" s="18" t="s">
        <v>13</v>
      </c>
      <c r="E165" s="18" t="s">
        <v>187</v>
      </c>
      <c r="F165" s="22">
        <f t="shared" ref="F165:O165" si="74">-PMT(discount_rate, $F71, G71)</f>
        <v>50892.693273951561</v>
      </c>
      <c r="G165" s="22">
        <f t="shared" si="74"/>
        <v>66512.23567326543</v>
      </c>
      <c r="H165" s="22">
        <f t="shared" si="74"/>
        <v>81816.204988828045</v>
      </c>
      <c r="I165" s="22">
        <f t="shared" si="74"/>
        <v>77431.143879370939</v>
      </c>
      <c r="J165" s="22">
        <f t="shared" si="74"/>
        <v>80294.527526095539</v>
      </c>
      <c r="K165" s="22">
        <f t="shared" si="74"/>
        <v>80258.401141332215</v>
      </c>
      <c r="L165" s="22">
        <f t="shared" si="74"/>
        <v>83904.552259824253</v>
      </c>
      <c r="M165" s="22">
        <f t="shared" si="74"/>
        <v>80740.965959090201</v>
      </c>
      <c r="N165" s="22">
        <f t="shared" si="74"/>
        <v>80740.965959090201</v>
      </c>
      <c r="O165" s="22">
        <f t="shared" si="74"/>
        <v>80740.965959090201</v>
      </c>
      <c r="Q165" s="26">
        <f>SUMIFS('Capex category mapping &amp; alloc'!G:G,'Capex category mapping &amp; alloc'!$C:$C, $B165, 'Capex category mapping &amp; alloc'!$D:$D, $C165, 'Capex category mapping &amp; alloc'!$E:$E, $D165, 'Capex category mapping &amp; alloc'!$F:$F, $E165)</f>
        <v>0</v>
      </c>
      <c r="R165" s="26">
        <f>SUMIFS('Capex category mapping &amp; alloc'!H:H,'Capex category mapping &amp; alloc'!$C:$C, $B165, 'Capex category mapping &amp; alloc'!$D:$D, $C165, 'Capex category mapping &amp; alloc'!$E:$E, $D165, 'Capex category mapping &amp; alloc'!$F:$F, $E165)</f>
        <v>0</v>
      </c>
      <c r="S165" s="26">
        <f>SUMIFS('Capex category mapping &amp; alloc'!I:I,'Capex category mapping &amp; alloc'!$C:$C, $B165, 'Capex category mapping &amp; alloc'!$D:$D, $C165, 'Capex category mapping &amp; alloc'!$E:$E, $D165, 'Capex category mapping &amp; alloc'!$F:$F, $E165)</f>
        <v>0</v>
      </c>
      <c r="T165" s="26">
        <f>SUMIFS('Capex category mapping &amp; alloc'!J:J,'Capex category mapping &amp; alloc'!$C:$C, $B165, 'Capex category mapping &amp; alloc'!$D:$D, $C165, 'Capex category mapping &amp; alloc'!$E:$E, $D165, 'Capex category mapping &amp; alloc'!$F:$F, $E165)</f>
        <v>0</v>
      </c>
      <c r="U165" s="26">
        <f>SUMIFS('Capex category mapping &amp; alloc'!K:K,'Capex category mapping &amp; alloc'!$C:$C, $B165, 'Capex category mapping &amp; alloc'!$D:$D, $C165, 'Capex category mapping &amp; alloc'!$E:$E, $D165, 'Capex category mapping &amp; alloc'!$F:$F, $E165)</f>
        <v>0</v>
      </c>
    </row>
    <row r="166" spans="2:21" x14ac:dyDescent="0.2">
      <c r="B166" s="18" t="s">
        <v>199</v>
      </c>
      <c r="C166" s="18" t="s">
        <v>234</v>
      </c>
      <c r="D166" s="18" t="s">
        <v>21</v>
      </c>
      <c r="E166" s="18" t="s">
        <v>195</v>
      </c>
      <c r="F166" s="22">
        <f t="shared" ref="F166:O166" si="75">-PMT(discount_rate, $F72, G72)</f>
        <v>50437.187498360981</v>
      </c>
      <c r="G166" s="22">
        <f t="shared" si="75"/>
        <v>338393.82240981271</v>
      </c>
      <c r="H166" s="22">
        <f t="shared" si="75"/>
        <v>231114.87066093399</v>
      </c>
      <c r="I166" s="22">
        <f t="shared" si="75"/>
        <v>179891.82444619088</v>
      </c>
      <c r="J166" s="22">
        <f t="shared" si="75"/>
        <v>214298.44189195446</v>
      </c>
      <c r="K166" s="22">
        <f t="shared" si="75"/>
        <v>209019.76916167498</v>
      </c>
      <c r="L166" s="22">
        <f t="shared" si="75"/>
        <v>201592.48028972105</v>
      </c>
      <c r="M166" s="22">
        <f t="shared" si="75"/>
        <v>338393.82240981271</v>
      </c>
      <c r="N166" s="22">
        <f t="shared" si="75"/>
        <v>231114.87066093399</v>
      </c>
      <c r="O166" s="22">
        <f t="shared" si="75"/>
        <v>179891.82444619088</v>
      </c>
      <c r="Q166" s="26">
        <f>SUMIFS('Capex category mapping &amp; alloc'!G:G,'Capex category mapping &amp; alloc'!$C:$C, $B166, 'Capex category mapping &amp; alloc'!$D:$D, $C166, 'Capex category mapping &amp; alloc'!$E:$E, $D166, 'Capex category mapping &amp; alloc'!$F:$F, $E166)</f>
        <v>0</v>
      </c>
      <c r="R166" s="26">
        <f>SUMIFS('Capex category mapping &amp; alloc'!H:H,'Capex category mapping &amp; alloc'!$C:$C, $B166, 'Capex category mapping &amp; alloc'!$D:$D, $C166, 'Capex category mapping &amp; alloc'!$E:$E, $D166, 'Capex category mapping &amp; alloc'!$F:$F, $E166)</f>
        <v>0</v>
      </c>
      <c r="S166" s="26">
        <f>SUMIFS('Capex category mapping &amp; alloc'!I:I,'Capex category mapping &amp; alloc'!$C:$C, $B166, 'Capex category mapping &amp; alloc'!$D:$D, $C166, 'Capex category mapping &amp; alloc'!$E:$E, $D166, 'Capex category mapping &amp; alloc'!$F:$F, $E166)</f>
        <v>0</v>
      </c>
      <c r="T166" s="26">
        <f>SUMIFS('Capex category mapping &amp; alloc'!J:J,'Capex category mapping &amp; alloc'!$C:$C, $B166, 'Capex category mapping &amp; alloc'!$D:$D, $C166, 'Capex category mapping &amp; alloc'!$E:$E, $D166, 'Capex category mapping &amp; alloc'!$F:$F, $E166)</f>
        <v>0</v>
      </c>
      <c r="U166" s="26">
        <f>SUMIFS('Capex category mapping &amp; alloc'!K:K,'Capex category mapping &amp; alloc'!$C:$C, $B166, 'Capex category mapping &amp; alloc'!$D:$D, $C166, 'Capex category mapping &amp; alloc'!$E:$E, $D166, 'Capex category mapping &amp; alloc'!$F:$F, $E166)</f>
        <v>0</v>
      </c>
    </row>
    <row r="167" spans="2:21" x14ac:dyDescent="0.2">
      <c r="B167" s="18" t="s">
        <v>199</v>
      </c>
      <c r="C167" s="18" t="s">
        <v>234</v>
      </c>
      <c r="D167" s="18" t="s">
        <v>21</v>
      </c>
      <c r="E167" s="18" t="s">
        <v>187</v>
      </c>
      <c r="F167" s="22">
        <f t="shared" ref="F167:O167" si="76">-PMT(discount_rate, $F73, G73)</f>
        <v>0</v>
      </c>
      <c r="G167" s="22">
        <f t="shared" si="76"/>
        <v>0</v>
      </c>
      <c r="H167" s="22">
        <f t="shared" si="76"/>
        <v>11114.741200867687</v>
      </c>
      <c r="I167" s="22">
        <f t="shared" si="76"/>
        <v>11059.276495428769</v>
      </c>
      <c r="J167" s="22">
        <f t="shared" si="76"/>
        <v>11258.820435474547</v>
      </c>
      <c r="K167" s="22">
        <f t="shared" si="76"/>
        <v>11339.022432721817</v>
      </c>
      <c r="L167" s="22">
        <f t="shared" si="76"/>
        <v>4933.8163383628216</v>
      </c>
      <c r="M167" s="22">
        <f t="shared" si="76"/>
        <v>9941.1353805711278</v>
      </c>
      <c r="N167" s="22">
        <f t="shared" si="76"/>
        <v>9941.1353805711278</v>
      </c>
      <c r="O167" s="22">
        <f t="shared" si="76"/>
        <v>9941.1353805711278</v>
      </c>
      <c r="Q167" s="26">
        <f>SUMIFS('Capex category mapping &amp; alloc'!G:G,'Capex category mapping &amp; alloc'!$C:$C, $B167, 'Capex category mapping &amp; alloc'!$D:$D, $C167, 'Capex category mapping &amp; alloc'!$E:$E, $D167, 'Capex category mapping &amp; alloc'!$F:$F, $E167)</f>
        <v>0</v>
      </c>
      <c r="R167" s="26">
        <f>SUMIFS('Capex category mapping &amp; alloc'!H:H,'Capex category mapping &amp; alloc'!$C:$C, $B167, 'Capex category mapping &amp; alloc'!$D:$D, $C167, 'Capex category mapping &amp; alloc'!$E:$E, $D167, 'Capex category mapping &amp; alloc'!$F:$F, $E167)</f>
        <v>0</v>
      </c>
      <c r="S167" s="26">
        <f>SUMIFS('Capex category mapping &amp; alloc'!I:I,'Capex category mapping &amp; alloc'!$C:$C, $B167, 'Capex category mapping &amp; alloc'!$D:$D, $C167, 'Capex category mapping &amp; alloc'!$E:$E, $D167, 'Capex category mapping &amp; alloc'!$F:$F, $E167)</f>
        <v>0</v>
      </c>
      <c r="T167" s="26">
        <f>SUMIFS('Capex category mapping &amp; alloc'!J:J,'Capex category mapping &amp; alloc'!$C:$C, $B167, 'Capex category mapping &amp; alloc'!$D:$D, $C167, 'Capex category mapping &amp; alloc'!$E:$E, $D167, 'Capex category mapping &amp; alloc'!$F:$F, $E167)</f>
        <v>0</v>
      </c>
      <c r="U167" s="26">
        <f>SUMIFS('Capex category mapping &amp; alloc'!K:K,'Capex category mapping &amp; alloc'!$C:$C, $B167, 'Capex category mapping &amp; alloc'!$D:$D, $C167, 'Capex category mapping &amp; alloc'!$E:$E, $D167, 'Capex category mapping &amp; alloc'!$F:$F, $E167)</f>
        <v>0</v>
      </c>
    </row>
    <row r="168" spans="2:21" x14ac:dyDescent="0.2">
      <c r="B168" s="18" t="s">
        <v>199</v>
      </c>
      <c r="C168" s="18" t="s">
        <v>232</v>
      </c>
      <c r="D168" s="18" t="s">
        <v>13</v>
      </c>
      <c r="E168" s="18" t="s">
        <v>187</v>
      </c>
      <c r="F168" s="22">
        <f t="shared" ref="F168:O168" si="77">-PMT(discount_rate, $F74, G74)</f>
        <v>23773.754242523293</v>
      </c>
      <c r="G168" s="22">
        <f t="shared" si="77"/>
        <v>49460.413211676059</v>
      </c>
      <c r="H168" s="22">
        <f t="shared" si="77"/>
        <v>87217.468130912835</v>
      </c>
      <c r="I168" s="22">
        <f t="shared" si="77"/>
        <v>86322.446548562875</v>
      </c>
      <c r="J168" s="22">
        <f t="shared" si="77"/>
        <v>88581.127318800238</v>
      </c>
      <c r="K168" s="22">
        <f t="shared" si="77"/>
        <v>90340.584748509893</v>
      </c>
      <c r="L168" s="22">
        <f t="shared" si="77"/>
        <v>91429.039201699765</v>
      </c>
      <c r="M168" s="22">
        <f t="shared" si="77"/>
        <v>88778.133189697124</v>
      </c>
      <c r="N168" s="22">
        <f t="shared" si="77"/>
        <v>88778.133189697124</v>
      </c>
      <c r="O168" s="22">
        <f t="shared" si="77"/>
        <v>88778.133189697124</v>
      </c>
      <c r="Q168" s="26">
        <f>SUMIFS('Capex category mapping &amp; alloc'!G:G,'Capex category mapping &amp; alloc'!$C:$C, $B168, 'Capex category mapping &amp; alloc'!$D:$D, $C168, 'Capex category mapping &amp; alloc'!$E:$E, $D168, 'Capex category mapping &amp; alloc'!$F:$F, $E168)</f>
        <v>0</v>
      </c>
      <c r="R168" s="26">
        <f>SUMIFS('Capex category mapping &amp; alloc'!H:H,'Capex category mapping &amp; alloc'!$C:$C, $B168, 'Capex category mapping &amp; alloc'!$D:$D, $C168, 'Capex category mapping &amp; alloc'!$E:$E, $D168, 'Capex category mapping &amp; alloc'!$F:$F, $E168)</f>
        <v>0</v>
      </c>
      <c r="S168" s="26">
        <f>SUMIFS('Capex category mapping &amp; alloc'!I:I,'Capex category mapping &amp; alloc'!$C:$C, $B168, 'Capex category mapping &amp; alloc'!$D:$D, $C168, 'Capex category mapping &amp; alloc'!$E:$E, $D168, 'Capex category mapping &amp; alloc'!$F:$F, $E168)</f>
        <v>0</v>
      </c>
      <c r="T168" s="26">
        <f>SUMIFS('Capex category mapping &amp; alloc'!J:J,'Capex category mapping &amp; alloc'!$C:$C, $B168, 'Capex category mapping &amp; alloc'!$D:$D, $C168, 'Capex category mapping &amp; alloc'!$E:$E, $D168, 'Capex category mapping &amp; alloc'!$F:$F, $E168)</f>
        <v>0</v>
      </c>
      <c r="U168" s="26">
        <f>SUMIFS('Capex category mapping &amp; alloc'!K:K,'Capex category mapping &amp; alloc'!$C:$C, $B168, 'Capex category mapping &amp; alloc'!$D:$D, $C168, 'Capex category mapping &amp; alloc'!$E:$E, $D168, 'Capex category mapping &amp; alloc'!$F:$F, $E168)</f>
        <v>0</v>
      </c>
    </row>
    <row r="169" spans="2:21" x14ac:dyDescent="0.2">
      <c r="B169" s="73" t="s">
        <v>199</v>
      </c>
      <c r="C169" s="18" t="s">
        <v>232</v>
      </c>
      <c r="D169" s="18" t="s">
        <v>21</v>
      </c>
      <c r="E169" s="18" t="s">
        <v>195</v>
      </c>
      <c r="F169" s="22">
        <f t="shared" ref="F169:O169" si="78">-PMT(discount_rate, $F75, G75)</f>
        <v>611159.95665134583</v>
      </c>
      <c r="G169" s="22">
        <f t="shared" si="78"/>
        <v>195180.15158941466</v>
      </c>
      <c r="H169" s="22">
        <f t="shared" si="78"/>
        <v>295052.48589815065</v>
      </c>
      <c r="I169" s="22">
        <f t="shared" si="78"/>
        <v>6535.3980331490293</v>
      </c>
      <c r="J169" s="22">
        <f t="shared" si="78"/>
        <v>1835.4269789665527</v>
      </c>
      <c r="K169" s="22">
        <f t="shared" si="78"/>
        <v>6713.6496098211883</v>
      </c>
      <c r="L169" s="22">
        <f t="shared" si="78"/>
        <v>6816.207785124303</v>
      </c>
      <c r="M169" s="22">
        <f t="shared" si="78"/>
        <v>195180.15158941466</v>
      </c>
      <c r="N169" s="22">
        <f t="shared" si="78"/>
        <v>295052.48589815065</v>
      </c>
      <c r="O169" s="22">
        <f t="shared" si="78"/>
        <v>6535.3980331490293</v>
      </c>
      <c r="Q169" s="26">
        <f>SUMIFS('Capex category mapping &amp; alloc'!G:G,'Capex category mapping &amp; alloc'!$C:$C, $B169, 'Capex category mapping &amp; alloc'!$D:$D, $C169, 'Capex category mapping &amp; alloc'!$E:$E, $D169, 'Capex category mapping &amp; alloc'!$F:$F, $E169)</f>
        <v>0</v>
      </c>
      <c r="R169" s="26">
        <f>SUMIFS('Capex category mapping &amp; alloc'!H:H,'Capex category mapping &amp; alloc'!$C:$C, $B169, 'Capex category mapping &amp; alloc'!$D:$D, $C169, 'Capex category mapping &amp; alloc'!$E:$E, $D169, 'Capex category mapping &amp; alloc'!$F:$F, $E169)</f>
        <v>0</v>
      </c>
      <c r="S169" s="26">
        <f>SUMIFS('Capex category mapping &amp; alloc'!I:I,'Capex category mapping &amp; alloc'!$C:$C, $B169, 'Capex category mapping &amp; alloc'!$D:$D, $C169, 'Capex category mapping &amp; alloc'!$E:$E, $D169, 'Capex category mapping &amp; alloc'!$F:$F, $E169)</f>
        <v>0</v>
      </c>
      <c r="T169" s="26">
        <f>SUMIFS('Capex category mapping &amp; alloc'!J:J,'Capex category mapping &amp; alloc'!$C:$C, $B169, 'Capex category mapping &amp; alloc'!$D:$D, $C169, 'Capex category mapping &amp; alloc'!$E:$E, $D169, 'Capex category mapping &amp; alloc'!$F:$F, $E169)</f>
        <v>0</v>
      </c>
      <c r="U169" s="26">
        <f>SUMIFS('Capex category mapping &amp; alloc'!K:K,'Capex category mapping &amp; alloc'!$C:$C, $B169, 'Capex category mapping &amp; alloc'!$D:$D, $C169, 'Capex category mapping &amp; alloc'!$E:$E, $D169, 'Capex category mapping &amp; alloc'!$F:$F, $E169)</f>
        <v>0</v>
      </c>
    </row>
    <row r="170" spans="2:21" x14ac:dyDescent="0.2">
      <c r="B170" s="18" t="s">
        <v>199</v>
      </c>
      <c r="C170" s="18" t="s">
        <v>230</v>
      </c>
      <c r="D170" s="18" t="s">
        <v>13</v>
      </c>
      <c r="E170" s="18" t="s">
        <v>187</v>
      </c>
      <c r="F170" s="22">
        <f t="shared" ref="F170:O170" si="79">-PMT(discount_rate, $F76, G76)</f>
        <v>138330.11099764417</v>
      </c>
      <c r="G170" s="22">
        <f t="shared" si="79"/>
        <v>98896.876526251479</v>
      </c>
      <c r="H170" s="22">
        <f t="shared" si="79"/>
        <v>107776.63512779331</v>
      </c>
      <c r="I170" s="22">
        <f t="shared" si="79"/>
        <v>107374.12932478871</v>
      </c>
      <c r="J170" s="22">
        <f t="shared" si="79"/>
        <v>110068.81020369531</v>
      </c>
      <c r="K170" s="22">
        <f t="shared" si="79"/>
        <v>111511.05031078072</v>
      </c>
      <c r="L170" s="22">
        <f t="shared" si="79"/>
        <v>113185.79564739953</v>
      </c>
      <c r="M170" s="22">
        <f t="shared" si="79"/>
        <v>109983.28412289152</v>
      </c>
      <c r="N170" s="22">
        <f t="shared" si="79"/>
        <v>109983.28412289152</v>
      </c>
      <c r="O170" s="22">
        <f t="shared" si="79"/>
        <v>109983.28412289152</v>
      </c>
      <c r="Q170" s="26">
        <f>SUMIFS('Capex category mapping &amp; alloc'!G:G,'Capex category mapping &amp; alloc'!$C:$C, $B170, 'Capex category mapping &amp; alloc'!$D:$D, $C170, 'Capex category mapping &amp; alloc'!$E:$E, $D170, 'Capex category mapping &amp; alloc'!$F:$F, $E170)</f>
        <v>0</v>
      </c>
      <c r="R170" s="26">
        <f>SUMIFS('Capex category mapping &amp; alloc'!H:H,'Capex category mapping &amp; alloc'!$C:$C, $B170, 'Capex category mapping &amp; alloc'!$D:$D, $C170, 'Capex category mapping &amp; alloc'!$E:$E, $D170, 'Capex category mapping &amp; alloc'!$F:$F, $E170)</f>
        <v>0</v>
      </c>
      <c r="S170" s="26">
        <f>SUMIFS('Capex category mapping &amp; alloc'!I:I,'Capex category mapping &amp; alloc'!$C:$C, $B170, 'Capex category mapping &amp; alloc'!$D:$D, $C170, 'Capex category mapping &amp; alloc'!$E:$E, $D170, 'Capex category mapping &amp; alloc'!$F:$F, $E170)</f>
        <v>0</v>
      </c>
      <c r="T170" s="26">
        <f>SUMIFS('Capex category mapping &amp; alloc'!J:J,'Capex category mapping &amp; alloc'!$C:$C, $B170, 'Capex category mapping &amp; alloc'!$D:$D, $C170, 'Capex category mapping &amp; alloc'!$E:$E, $D170, 'Capex category mapping &amp; alloc'!$F:$F, $E170)</f>
        <v>0</v>
      </c>
      <c r="U170" s="26">
        <f>SUMIFS('Capex category mapping &amp; alloc'!K:K,'Capex category mapping &amp; alloc'!$C:$C, $B170, 'Capex category mapping &amp; alloc'!$D:$D, $C170, 'Capex category mapping &amp; alloc'!$E:$E, $D170, 'Capex category mapping &amp; alloc'!$F:$F, $E170)</f>
        <v>0</v>
      </c>
    </row>
    <row r="171" spans="2:21" x14ac:dyDescent="0.2">
      <c r="B171" s="18" t="s">
        <v>199</v>
      </c>
      <c r="C171" s="18" t="s">
        <v>230</v>
      </c>
      <c r="D171" s="18" t="s">
        <v>21</v>
      </c>
      <c r="E171" s="18" t="s">
        <v>195</v>
      </c>
      <c r="F171" s="22">
        <f t="shared" ref="F171:O171" si="80">-PMT(discount_rate, $F77, G77)</f>
        <v>24013.456216987648</v>
      </c>
      <c r="G171" s="22">
        <f t="shared" si="80"/>
        <v>47978.777525854348</v>
      </c>
      <c r="H171" s="22">
        <f t="shared" si="80"/>
        <v>0</v>
      </c>
      <c r="I171" s="22">
        <f t="shared" si="80"/>
        <v>0</v>
      </c>
      <c r="J171" s="22">
        <f t="shared" si="80"/>
        <v>0</v>
      </c>
      <c r="K171" s="22">
        <f t="shared" si="80"/>
        <v>0</v>
      </c>
      <c r="L171" s="22">
        <f t="shared" si="80"/>
        <v>0</v>
      </c>
      <c r="M171" s="22">
        <f t="shared" si="80"/>
        <v>47978.777525854348</v>
      </c>
      <c r="N171" s="22">
        <f t="shared" si="80"/>
        <v>0</v>
      </c>
      <c r="O171" s="22">
        <f t="shared" si="80"/>
        <v>0</v>
      </c>
      <c r="Q171" s="26">
        <f>SUMIFS('Capex category mapping &amp; alloc'!G:G,'Capex category mapping &amp; alloc'!$C:$C, $B171, 'Capex category mapping &amp; alloc'!$D:$D, $C171, 'Capex category mapping &amp; alloc'!$E:$E, $D171, 'Capex category mapping &amp; alloc'!$F:$F, $E171)</f>
        <v>0</v>
      </c>
      <c r="R171" s="26">
        <f>SUMIFS('Capex category mapping &amp; alloc'!H:H,'Capex category mapping &amp; alloc'!$C:$C, $B171, 'Capex category mapping &amp; alloc'!$D:$D, $C171, 'Capex category mapping &amp; alloc'!$E:$E, $D171, 'Capex category mapping &amp; alloc'!$F:$F, $E171)</f>
        <v>0</v>
      </c>
      <c r="S171" s="26">
        <f>SUMIFS('Capex category mapping &amp; alloc'!I:I,'Capex category mapping &amp; alloc'!$C:$C, $B171, 'Capex category mapping &amp; alloc'!$D:$D, $C171, 'Capex category mapping &amp; alloc'!$E:$E, $D171, 'Capex category mapping &amp; alloc'!$F:$F, $E171)</f>
        <v>0</v>
      </c>
      <c r="T171" s="26">
        <f>SUMIFS('Capex category mapping &amp; alloc'!J:J,'Capex category mapping &amp; alloc'!$C:$C, $B171, 'Capex category mapping &amp; alloc'!$D:$D, $C171, 'Capex category mapping &amp; alloc'!$E:$E, $D171, 'Capex category mapping &amp; alloc'!$F:$F, $E171)</f>
        <v>0</v>
      </c>
      <c r="U171" s="26">
        <f>SUMIFS('Capex category mapping &amp; alloc'!K:K,'Capex category mapping &amp; alloc'!$C:$C, $B171, 'Capex category mapping &amp; alloc'!$D:$D, $C171, 'Capex category mapping &amp; alloc'!$E:$E, $D171, 'Capex category mapping &amp; alloc'!$F:$F, $E171)</f>
        <v>0</v>
      </c>
    </row>
    <row r="172" spans="2:21" x14ac:dyDescent="0.2">
      <c r="B172" s="18" t="s">
        <v>198</v>
      </c>
      <c r="C172" s="18" t="s">
        <v>198</v>
      </c>
      <c r="D172" s="18" t="s">
        <v>20</v>
      </c>
      <c r="E172" s="18" t="s">
        <v>11</v>
      </c>
      <c r="F172" s="22">
        <f t="shared" ref="F172:O172" si="81">-PMT(discount_rate, $F78, G78)</f>
        <v>260719.10176390054</v>
      </c>
      <c r="G172" s="22">
        <f t="shared" si="81"/>
        <v>252165.52703877052</v>
      </c>
      <c r="H172" s="22">
        <f t="shared" si="81"/>
        <v>159060.78344597228</v>
      </c>
      <c r="I172" s="22">
        <f t="shared" si="81"/>
        <v>159777.61266212998</v>
      </c>
      <c r="J172" s="22">
        <f t="shared" si="81"/>
        <v>160529.65108851556</v>
      </c>
      <c r="K172" s="22">
        <f t="shared" si="81"/>
        <v>161292.90412155635</v>
      </c>
      <c r="L172" s="22">
        <f t="shared" si="81"/>
        <v>162065.55310699387</v>
      </c>
      <c r="M172" s="22">
        <f t="shared" si="81"/>
        <v>160545.30088503359</v>
      </c>
      <c r="N172" s="22">
        <f t="shared" si="81"/>
        <v>160545.30088503359</v>
      </c>
      <c r="O172" s="22">
        <f t="shared" si="81"/>
        <v>160545.30088503359</v>
      </c>
      <c r="Q172" s="26">
        <f>SUMIFS('Capex category mapping &amp; alloc'!G:G,'Capex category mapping &amp; alloc'!$C:$C, $B172, 'Capex category mapping &amp; alloc'!$D:$D, $C172, 'Capex category mapping &amp; alloc'!$E:$E, $D172, 'Capex category mapping &amp; alloc'!$F:$F, $E172)</f>
        <v>0</v>
      </c>
      <c r="R172" s="26">
        <f>SUMIFS('Capex category mapping &amp; alloc'!H:H,'Capex category mapping &amp; alloc'!$C:$C, $B172, 'Capex category mapping &amp; alloc'!$D:$D, $C172, 'Capex category mapping &amp; alloc'!$E:$E, $D172, 'Capex category mapping &amp; alloc'!$F:$F, $E172)</f>
        <v>0</v>
      </c>
      <c r="S172" s="26">
        <f>SUMIFS('Capex category mapping &amp; alloc'!I:I,'Capex category mapping &amp; alloc'!$C:$C, $B172, 'Capex category mapping &amp; alloc'!$D:$D, $C172, 'Capex category mapping &amp; alloc'!$E:$E, $D172, 'Capex category mapping &amp; alloc'!$F:$F, $E172)</f>
        <v>0</v>
      </c>
      <c r="T172" s="26">
        <f>SUMIFS('Capex category mapping &amp; alloc'!J:J,'Capex category mapping &amp; alloc'!$C:$C, $B172, 'Capex category mapping &amp; alloc'!$D:$D, $C172, 'Capex category mapping &amp; alloc'!$E:$E, $D172, 'Capex category mapping &amp; alloc'!$F:$F, $E172)</f>
        <v>0</v>
      </c>
      <c r="U172" s="26">
        <f>SUMIFS('Capex category mapping &amp; alloc'!K:K,'Capex category mapping &amp; alloc'!$C:$C, $B172, 'Capex category mapping &amp; alloc'!$D:$D, $C172, 'Capex category mapping &amp; alloc'!$E:$E, $D172, 'Capex category mapping &amp; alloc'!$F:$F, $E172)</f>
        <v>0</v>
      </c>
    </row>
    <row r="173" spans="2:21" x14ac:dyDescent="0.2">
      <c r="B173" s="18" t="s">
        <v>221</v>
      </c>
      <c r="C173" s="18" t="s">
        <v>225</v>
      </c>
      <c r="D173" s="18" t="s">
        <v>13</v>
      </c>
      <c r="E173" s="18" t="s">
        <v>223</v>
      </c>
      <c r="F173" s="22">
        <f t="shared" ref="F173:O173" si="82">-PMT(discount_rate, $F79, G79)</f>
        <v>177505.78160811984</v>
      </c>
      <c r="G173" s="22">
        <f t="shared" si="82"/>
        <v>389496.39783008886</v>
      </c>
      <c r="H173" s="22">
        <f t="shared" si="82"/>
        <v>424097.47070771328</v>
      </c>
      <c r="I173" s="22">
        <f t="shared" si="82"/>
        <v>627098.70430690784</v>
      </c>
      <c r="J173" s="22">
        <f t="shared" si="82"/>
        <v>961411.95242320118</v>
      </c>
      <c r="K173" s="22">
        <f t="shared" si="82"/>
        <v>659242.55862445233</v>
      </c>
      <c r="L173" s="22">
        <f t="shared" si="82"/>
        <v>196781.14081182101</v>
      </c>
      <c r="M173" s="22">
        <f t="shared" si="82"/>
        <v>573726.36537481903</v>
      </c>
      <c r="N173" s="22">
        <f t="shared" si="82"/>
        <v>573726.36537481903</v>
      </c>
      <c r="O173" s="22">
        <f t="shared" si="82"/>
        <v>573726.36537481903</v>
      </c>
      <c r="Q173" s="26">
        <f>SUMIFS('Capex category mapping &amp; alloc'!G:G,'Capex category mapping &amp; alloc'!$C:$C, $B173, 'Capex category mapping &amp; alloc'!$D:$D, $C173, 'Capex category mapping &amp; alloc'!$E:$E, $D173, 'Capex category mapping &amp; alloc'!$F:$F, $E173)</f>
        <v>0</v>
      </c>
      <c r="R173" s="26">
        <f>SUMIFS('Capex category mapping &amp; alloc'!H:H,'Capex category mapping &amp; alloc'!$C:$C, $B173, 'Capex category mapping &amp; alloc'!$D:$D, $C173, 'Capex category mapping &amp; alloc'!$E:$E, $D173, 'Capex category mapping &amp; alloc'!$F:$F, $E173)</f>
        <v>0</v>
      </c>
      <c r="S173" s="26">
        <f>SUMIFS('Capex category mapping &amp; alloc'!I:I,'Capex category mapping &amp; alloc'!$C:$C, $B173, 'Capex category mapping &amp; alloc'!$D:$D, $C173, 'Capex category mapping &amp; alloc'!$E:$E, $D173, 'Capex category mapping &amp; alloc'!$F:$F, $E173)</f>
        <v>0</v>
      </c>
      <c r="T173" s="26">
        <f>SUMIFS('Capex category mapping &amp; alloc'!J:J,'Capex category mapping &amp; alloc'!$C:$C, $B173, 'Capex category mapping &amp; alloc'!$D:$D, $C173, 'Capex category mapping &amp; alloc'!$E:$E, $D173, 'Capex category mapping &amp; alloc'!$F:$F, $E173)</f>
        <v>1</v>
      </c>
      <c r="U173" s="26">
        <f>SUMIFS('Capex category mapping &amp; alloc'!K:K,'Capex category mapping &amp; alloc'!$C:$C, $B173, 'Capex category mapping &amp; alloc'!$D:$D, $C173, 'Capex category mapping &amp; alloc'!$E:$E, $D173, 'Capex category mapping &amp; alloc'!$F:$F, $E173)</f>
        <v>0</v>
      </c>
    </row>
    <row r="174" spans="2:21" x14ac:dyDescent="0.2">
      <c r="B174" s="18"/>
      <c r="C174" s="18"/>
      <c r="D174" s="18"/>
      <c r="E174" s="18"/>
      <c r="F174" s="22">
        <f t="shared" ref="F174:O174" si="83">-PMT(discount_rate, $F80, G80)</f>
        <v>0</v>
      </c>
      <c r="G174" s="22">
        <f t="shared" si="83"/>
        <v>0</v>
      </c>
      <c r="H174" s="22">
        <f t="shared" si="83"/>
        <v>0</v>
      </c>
      <c r="I174" s="22">
        <f t="shared" si="83"/>
        <v>0</v>
      </c>
      <c r="J174" s="22">
        <f t="shared" si="83"/>
        <v>0</v>
      </c>
      <c r="K174" s="22">
        <f t="shared" si="83"/>
        <v>0</v>
      </c>
      <c r="L174" s="22">
        <f t="shared" si="83"/>
        <v>0</v>
      </c>
      <c r="M174" s="22">
        <f t="shared" si="83"/>
        <v>0</v>
      </c>
      <c r="N174" s="22">
        <f t="shared" si="83"/>
        <v>0</v>
      </c>
      <c r="O174" s="22">
        <f t="shared" si="83"/>
        <v>0</v>
      </c>
      <c r="Q174" s="26">
        <f>SUMIFS('Capex category mapping &amp; alloc'!G:G,'Capex category mapping &amp; alloc'!$C:$C, $B174, 'Capex category mapping &amp; alloc'!$D:$D, $C174, 'Capex category mapping &amp; alloc'!$E:$E, $D174, 'Capex category mapping &amp; alloc'!$F:$F, $E174)</f>
        <v>1</v>
      </c>
      <c r="R174" s="26">
        <f>SUMIFS('Capex category mapping &amp; alloc'!H:H,'Capex category mapping &amp; alloc'!$C:$C, $B174, 'Capex category mapping &amp; alloc'!$D:$D, $C174, 'Capex category mapping &amp; alloc'!$E:$E, $D174, 'Capex category mapping &amp; alloc'!$F:$F, $E174)</f>
        <v>1</v>
      </c>
      <c r="S174" s="26">
        <f>SUMIFS('Capex category mapping &amp; alloc'!I:I,'Capex category mapping &amp; alloc'!$C:$C, $B174, 'Capex category mapping &amp; alloc'!$D:$D, $C174, 'Capex category mapping &amp; alloc'!$E:$E, $D174, 'Capex category mapping &amp; alloc'!$F:$F, $E174)</f>
        <v>0</v>
      </c>
      <c r="T174" s="26">
        <f>SUMIFS('Capex category mapping &amp; alloc'!J:J,'Capex category mapping &amp; alloc'!$C:$C, $B174, 'Capex category mapping &amp; alloc'!$D:$D, $C174, 'Capex category mapping &amp; alloc'!$E:$E, $D174, 'Capex category mapping &amp; alloc'!$F:$F, $E174)</f>
        <v>0</v>
      </c>
      <c r="U174" s="26">
        <f>SUMIFS('Capex category mapping &amp; alloc'!K:K,'Capex category mapping &amp; alloc'!$C:$C, $B174, 'Capex category mapping &amp; alloc'!$D:$D, $C174, 'Capex category mapping &amp; alloc'!$E:$E, $D174, 'Capex category mapping &amp; alloc'!$F:$F, $E174)</f>
        <v>0</v>
      </c>
    </row>
    <row r="175" spans="2:21" x14ac:dyDescent="0.2">
      <c r="B175" s="18"/>
      <c r="C175" s="18"/>
      <c r="D175" s="18"/>
      <c r="E175" s="18"/>
      <c r="F175" s="22">
        <f t="shared" ref="F175:O175" si="84">-PMT(discount_rate, $F81, G81)</f>
        <v>0</v>
      </c>
      <c r="G175" s="22">
        <f t="shared" si="84"/>
        <v>0</v>
      </c>
      <c r="H175" s="22">
        <f t="shared" si="84"/>
        <v>0</v>
      </c>
      <c r="I175" s="22">
        <f t="shared" si="84"/>
        <v>0</v>
      </c>
      <c r="J175" s="22">
        <f t="shared" si="84"/>
        <v>0</v>
      </c>
      <c r="K175" s="22">
        <f t="shared" si="84"/>
        <v>0</v>
      </c>
      <c r="L175" s="22">
        <f t="shared" si="84"/>
        <v>0</v>
      </c>
      <c r="M175" s="22">
        <f t="shared" si="84"/>
        <v>0</v>
      </c>
      <c r="N175" s="22">
        <f t="shared" si="84"/>
        <v>0</v>
      </c>
      <c r="O175" s="22">
        <f t="shared" si="84"/>
        <v>0</v>
      </c>
      <c r="Q175" s="26">
        <f>SUMIFS('Capex category mapping &amp; alloc'!G:G,'Capex category mapping &amp; alloc'!$C:$C, $B175, 'Capex category mapping &amp; alloc'!$D:$D, $C175, 'Capex category mapping &amp; alloc'!$E:$E, $D175, 'Capex category mapping &amp; alloc'!$F:$F, $E175)</f>
        <v>1</v>
      </c>
      <c r="R175" s="26">
        <f>SUMIFS('Capex category mapping &amp; alloc'!H:H,'Capex category mapping &amp; alloc'!$C:$C, $B175, 'Capex category mapping &amp; alloc'!$D:$D, $C175, 'Capex category mapping &amp; alloc'!$E:$E, $D175, 'Capex category mapping &amp; alloc'!$F:$F, $E175)</f>
        <v>1</v>
      </c>
      <c r="S175" s="26">
        <f>SUMIFS('Capex category mapping &amp; alloc'!I:I,'Capex category mapping &amp; alloc'!$C:$C, $B175, 'Capex category mapping &amp; alloc'!$D:$D, $C175, 'Capex category mapping &amp; alloc'!$E:$E, $D175, 'Capex category mapping &amp; alloc'!$F:$F, $E175)</f>
        <v>0</v>
      </c>
      <c r="T175" s="26">
        <f>SUMIFS('Capex category mapping &amp; alloc'!J:J,'Capex category mapping &amp; alloc'!$C:$C, $B175, 'Capex category mapping &amp; alloc'!$D:$D, $C175, 'Capex category mapping &amp; alloc'!$E:$E, $D175, 'Capex category mapping &amp; alloc'!$F:$F, $E175)</f>
        <v>0</v>
      </c>
      <c r="U175" s="26">
        <f>SUMIFS('Capex category mapping &amp; alloc'!K:K,'Capex category mapping &amp; alloc'!$C:$C, $B175, 'Capex category mapping &amp; alloc'!$D:$D, $C175, 'Capex category mapping &amp; alloc'!$E:$E, $D175, 'Capex category mapping &amp; alloc'!$F:$F, $E175)</f>
        <v>0</v>
      </c>
    </row>
    <row r="176" spans="2:21" x14ac:dyDescent="0.2">
      <c r="B176" s="18"/>
      <c r="C176" s="18"/>
      <c r="D176" s="18"/>
      <c r="E176" s="18"/>
      <c r="F176" s="22">
        <f t="shared" ref="F176:O176" si="85">-PMT(discount_rate, $F82, G82)</f>
        <v>0</v>
      </c>
      <c r="G176" s="22">
        <f t="shared" si="85"/>
        <v>0</v>
      </c>
      <c r="H176" s="22">
        <f t="shared" si="85"/>
        <v>0</v>
      </c>
      <c r="I176" s="22">
        <f t="shared" si="85"/>
        <v>0</v>
      </c>
      <c r="J176" s="22">
        <f t="shared" si="85"/>
        <v>0</v>
      </c>
      <c r="K176" s="22">
        <f t="shared" si="85"/>
        <v>0</v>
      </c>
      <c r="L176" s="22">
        <f t="shared" si="85"/>
        <v>0</v>
      </c>
      <c r="M176" s="22">
        <f t="shared" si="85"/>
        <v>0</v>
      </c>
      <c r="N176" s="22">
        <f t="shared" si="85"/>
        <v>0</v>
      </c>
      <c r="O176" s="22">
        <f t="shared" si="85"/>
        <v>0</v>
      </c>
      <c r="Q176" s="26">
        <f>SUMIFS('Capex category mapping &amp; alloc'!G:G,'Capex category mapping &amp; alloc'!$C:$C, $B176, 'Capex category mapping &amp; alloc'!$D:$D, $C176, 'Capex category mapping &amp; alloc'!$E:$E, $D176, 'Capex category mapping &amp; alloc'!$F:$F, $E176)</f>
        <v>1</v>
      </c>
      <c r="R176" s="26">
        <f>SUMIFS('Capex category mapping &amp; alloc'!H:H,'Capex category mapping &amp; alloc'!$C:$C, $B176, 'Capex category mapping &amp; alloc'!$D:$D, $C176, 'Capex category mapping &amp; alloc'!$E:$E, $D176, 'Capex category mapping &amp; alloc'!$F:$F, $E176)</f>
        <v>1</v>
      </c>
      <c r="S176" s="26">
        <f>SUMIFS('Capex category mapping &amp; alloc'!I:I,'Capex category mapping &amp; alloc'!$C:$C, $B176, 'Capex category mapping &amp; alloc'!$D:$D, $C176, 'Capex category mapping &amp; alloc'!$E:$E, $D176, 'Capex category mapping &amp; alloc'!$F:$F, $E176)</f>
        <v>0</v>
      </c>
      <c r="T176" s="26">
        <f>SUMIFS('Capex category mapping &amp; alloc'!J:J,'Capex category mapping &amp; alloc'!$C:$C, $B176, 'Capex category mapping &amp; alloc'!$D:$D, $C176, 'Capex category mapping &amp; alloc'!$E:$E, $D176, 'Capex category mapping &amp; alloc'!$F:$F, $E176)</f>
        <v>0</v>
      </c>
      <c r="U176" s="26">
        <f>SUMIFS('Capex category mapping &amp; alloc'!K:K,'Capex category mapping &amp; alloc'!$C:$C, $B176, 'Capex category mapping &amp; alloc'!$D:$D, $C176, 'Capex category mapping &amp; alloc'!$E:$E, $D176, 'Capex category mapping &amp; alloc'!$F:$F, $E176)</f>
        <v>0</v>
      </c>
    </row>
    <row r="177" spans="2:21" x14ac:dyDescent="0.2">
      <c r="B177" s="18"/>
      <c r="C177" s="18"/>
      <c r="D177" s="18"/>
      <c r="E177" s="18"/>
      <c r="F177" s="22">
        <f t="shared" ref="F177:O177" si="86">-PMT(discount_rate, $F83, G83)</f>
        <v>0</v>
      </c>
      <c r="G177" s="22">
        <f t="shared" si="86"/>
        <v>0</v>
      </c>
      <c r="H177" s="22">
        <f t="shared" si="86"/>
        <v>0</v>
      </c>
      <c r="I177" s="22">
        <f t="shared" si="86"/>
        <v>0</v>
      </c>
      <c r="J177" s="22">
        <f t="shared" si="86"/>
        <v>0</v>
      </c>
      <c r="K177" s="22">
        <f t="shared" si="86"/>
        <v>0</v>
      </c>
      <c r="L177" s="22">
        <f t="shared" si="86"/>
        <v>0</v>
      </c>
      <c r="M177" s="22">
        <f t="shared" si="86"/>
        <v>0</v>
      </c>
      <c r="N177" s="22">
        <f t="shared" si="86"/>
        <v>0</v>
      </c>
      <c r="O177" s="22">
        <f t="shared" si="86"/>
        <v>0</v>
      </c>
      <c r="Q177" s="26">
        <f>SUMIFS('Capex category mapping &amp; alloc'!G:G,'Capex category mapping &amp; alloc'!$C:$C, $B177, 'Capex category mapping &amp; alloc'!$D:$D, $C177, 'Capex category mapping &amp; alloc'!$E:$E, $D177, 'Capex category mapping &amp; alloc'!$F:$F, $E177)</f>
        <v>1</v>
      </c>
      <c r="R177" s="26">
        <f>SUMIFS('Capex category mapping &amp; alloc'!H:H,'Capex category mapping &amp; alloc'!$C:$C, $B177, 'Capex category mapping &amp; alloc'!$D:$D, $C177, 'Capex category mapping &amp; alloc'!$E:$E, $D177, 'Capex category mapping &amp; alloc'!$F:$F, $E177)</f>
        <v>1</v>
      </c>
      <c r="S177" s="26">
        <f>SUMIFS('Capex category mapping &amp; alloc'!I:I,'Capex category mapping &amp; alloc'!$C:$C, $B177, 'Capex category mapping &amp; alloc'!$D:$D, $C177, 'Capex category mapping &amp; alloc'!$E:$E, $D177, 'Capex category mapping &amp; alloc'!$F:$F, $E177)</f>
        <v>0</v>
      </c>
      <c r="T177" s="26">
        <f>SUMIFS('Capex category mapping &amp; alloc'!J:J,'Capex category mapping &amp; alloc'!$C:$C, $B177, 'Capex category mapping &amp; alloc'!$D:$D, $C177, 'Capex category mapping &amp; alloc'!$E:$E, $D177, 'Capex category mapping &amp; alloc'!$F:$F, $E177)</f>
        <v>0</v>
      </c>
      <c r="U177" s="26">
        <f>SUMIFS('Capex category mapping &amp; alloc'!K:K,'Capex category mapping &amp; alloc'!$C:$C, $B177, 'Capex category mapping &amp; alloc'!$D:$D, $C177, 'Capex category mapping &amp; alloc'!$E:$E, $D177, 'Capex category mapping &amp; alloc'!$F:$F, $E177)</f>
        <v>0</v>
      </c>
    </row>
    <row r="178" spans="2:21" x14ac:dyDescent="0.2">
      <c r="B178" s="18"/>
      <c r="C178" s="18"/>
      <c r="D178" s="18"/>
      <c r="E178" s="18"/>
      <c r="F178" s="22">
        <f t="shared" ref="F178:O178" si="87">-PMT(discount_rate, $F84, G84)</f>
        <v>0</v>
      </c>
      <c r="G178" s="22">
        <f t="shared" si="87"/>
        <v>0</v>
      </c>
      <c r="H178" s="22">
        <f t="shared" si="87"/>
        <v>0</v>
      </c>
      <c r="I178" s="22">
        <f t="shared" si="87"/>
        <v>0</v>
      </c>
      <c r="J178" s="22">
        <f t="shared" si="87"/>
        <v>0</v>
      </c>
      <c r="K178" s="22">
        <f t="shared" si="87"/>
        <v>0</v>
      </c>
      <c r="L178" s="22">
        <f t="shared" si="87"/>
        <v>0</v>
      </c>
      <c r="M178" s="22">
        <f t="shared" si="87"/>
        <v>0</v>
      </c>
      <c r="N178" s="22">
        <f t="shared" si="87"/>
        <v>0</v>
      </c>
      <c r="O178" s="22">
        <f t="shared" si="87"/>
        <v>0</v>
      </c>
      <c r="Q178" s="26">
        <f>SUMIFS('Capex category mapping &amp; alloc'!G:G,'Capex category mapping &amp; alloc'!$C:$C, $B178, 'Capex category mapping &amp; alloc'!$D:$D, $C178, 'Capex category mapping &amp; alloc'!$E:$E, $D178, 'Capex category mapping &amp; alloc'!$F:$F, $E178)</f>
        <v>1</v>
      </c>
      <c r="R178" s="26">
        <f>SUMIFS('Capex category mapping &amp; alloc'!H:H,'Capex category mapping &amp; alloc'!$C:$C, $B178, 'Capex category mapping &amp; alloc'!$D:$D, $C178, 'Capex category mapping &amp; alloc'!$E:$E, $D178, 'Capex category mapping &amp; alloc'!$F:$F, $E178)</f>
        <v>1</v>
      </c>
      <c r="S178" s="26">
        <f>SUMIFS('Capex category mapping &amp; alloc'!I:I,'Capex category mapping &amp; alloc'!$C:$C, $B178, 'Capex category mapping &amp; alloc'!$D:$D, $C178, 'Capex category mapping &amp; alloc'!$E:$E, $D178, 'Capex category mapping &amp; alloc'!$F:$F, $E178)</f>
        <v>0</v>
      </c>
      <c r="T178" s="26">
        <f>SUMIFS('Capex category mapping &amp; alloc'!J:J,'Capex category mapping &amp; alloc'!$C:$C, $B178, 'Capex category mapping &amp; alloc'!$D:$D, $C178, 'Capex category mapping &amp; alloc'!$E:$E, $D178, 'Capex category mapping &amp; alloc'!$F:$F, $E178)</f>
        <v>0</v>
      </c>
      <c r="U178" s="26">
        <f>SUMIFS('Capex category mapping &amp; alloc'!K:K,'Capex category mapping &amp; alloc'!$C:$C, $B178, 'Capex category mapping &amp; alloc'!$D:$D, $C178, 'Capex category mapping &amp; alloc'!$E:$E, $D178, 'Capex category mapping &amp; alloc'!$F:$F, $E178)</f>
        <v>0</v>
      </c>
    </row>
    <row r="179" spans="2:21" x14ac:dyDescent="0.2">
      <c r="B179" s="18"/>
      <c r="C179" s="18"/>
      <c r="D179" s="18"/>
      <c r="E179" s="18"/>
      <c r="F179" s="22">
        <f t="shared" ref="F179:O179" si="88">-PMT(discount_rate, $F85, G85)</f>
        <v>0</v>
      </c>
      <c r="G179" s="22">
        <f t="shared" si="88"/>
        <v>0</v>
      </c>
      <c r="H179" s="22">
        <f t="shared" si="88"/>
        <v>0</v>
      </c>
      <c r="I179" s="22">
        <f t="shared" si="88"/>
        <v>0</v>
      </c>
      <c r="J179" s="22">
        <f t="shared" si="88"/>
        <v>0</v>
      </c>
      <c r="K179" s="22">
        <f t="shared" si="88"/>
        <v>0</v>
      </c>
      <c r="L179" s="22">
        <f t="shared" si="88"/>
        <v>0</v>
      </c>
      <c r="M179" s="22">
        <f t="shared" si="88"/>
        <v>0</v>
      </c>
      <c r="N179" s="22">
        <f t="shared" si="88"/>
        <v>0</v>
      </c>
      <c r="O179" s="22">
        <f t="shared" si="88"/>
        <v>0</v>
      </c>
      <c r="Q179" s="26">
        <f>SUMIFS('Capex category mapping &amp; alloc'!G:G,'Capex category mapping &amp; alloc'!$C:$C, $B179, 'Capex category mapping &amp; alloc'!$D:$D, $C179, 'Capex category mapping &amp; alloc'!$E:$E, $D179, 'Capex category mapping &amp; alloc'!$F:$F, $E179)</f>
        <v>1</v>
      </c>
      <c r="R179" s="26">
        <f>SUMIFS('Capex category mapping &amp; alloc'!H:H,'Capex category mapping &amp; alloc'!$C:$C, $B179, 'Capex category mapping &amp; alloc'!$D:$D, $C179, 'Capex category mapping &amp; alloc'!$E:$E, $D179, 'Capex category mapping &amp; alloc'!$F:$F, $E179)</f>
        <v>1</v>
      </c>
      <c r="S179" s="26">
        <f>SUMIFS('Capex category mapping &amp; alloc'!I:I,'Capex category mapping &amp; alloc'!$C:$C, $B179, 'Capex category mapping &amp; alloc'!$D:$D, $C179, 'Capex category mapping &amp; alloc'!$E:$E, $D179, 'Capex category mapping &amp; alloc'!$F:$F, $E179)</f>
        <v>0</v>
      </c>
      <c r="T179" s="26">
        <f>SUMIFS('Capex category mapping &amp; alloc'!J:J,'Capex category mapping &amp; alloc'!$C:$C, $B179, 'Capex category mapping &amp; alloc'!$D:$D, $C179, 'Capex category mapping &amp; alloc'!$E:$E, $D179, 'Capex category mapping &amp; alloc'!$F:$F, $E179)</f>
        <v>0</v>
      </c>
      <c r="U179" s="26">
        <f>SUMIFS('Capex category mapping &amp; alloc'!K:K,'Capex category mapping &amp; alloc'!$C:$C, $B179, 'Capex category mapping &amp; alloc'!$D:$D, $C179, 'Capex category mapping &amp; alloc'!$E:$E, $D179, 'Capex category mapping &amp; alloc'!$F:$F, $E179)</f>
        <v>0</v>
      </c>
    </row>
    <row r="180" spans="2:21" x14ac:dyDescent="0.2">
      <c r="B180" s="18"/>
      <c r="C180" s="18"/>
      <c r="D180" s="18"/>
      <c r="E180" s="18"/>
      <c r="F180" s="22">
        <f t="shared" ref="F180:O180" si="89">-PMT(discount_rate, $F86, G86)</f>
        <v>0</v>
      </c>
      <c r="G180" s="22">
        <f t="shared" si="89"/>
        <v>0</v>
      </c>
      <c r="H180" s="22">
        <f t="shared" si="89"/>
        <v>0</v>
      </c>
      <c r="I180" s="22">
        <f t="shared" si="89"/>
        <v>0</v>
      </c>
      <c r="J180" s="22">
        <f t="shared" si="89"/>
        <v>0</v>
      </c>
      <c r="K180" s="22">
        <f t="shared" si="89"/>
        <v>0</v>
      </c>
      <c r="L180" s="22">
        <f t="shared" si="89"/>
        <v>0</v>
      </c>
      <c r="M180" s="22">
        <f t="shared" si="89"/>
        <v>0</v>
      </c>
      <c r="N180" s="22">
        <f t="shared" si="89"/>
        <v>0</v>
      </c>
      <c r="O180" s="22">
        <f t="shared" si="89"/>
        <v>0</v>
      </c>
      <c r="Q180" s="26">
        <f>SUMIFS('Capex category mapping &amp; alloc'!G:G,'Capex category mapping &amp; alloc'!$C:$C, $B180, 'Capex category mapping &amp; alloc'!$D:$D, $C180, 'Capex category mapping &amp; alloc'!$E:$E, $D180, 'Capex category mapping &amp; alloc'!$F:$F, $E180)</f>
        <v>1</v>
      </c>
      <c r="R180" s="26">
        <f>SUMIFS('Capex category mapping &amp; alloc'!H:H,'Capex category mapping &amp; alloc'!$C:$C, $B180, 'Capex category mapping &amp; alloc'!$D:$D, $C180, 'Capex category mapping &amp; alloc'!$E:$E, $D180, 'Capex category mapping &amp; alloc'!$F:$F, $E180)</f>
        <v>1</v>
      </c>
      <c r="S180" s="26">
        <f>SUMIFS('Capex category mapping &amp; alloc'!I:I,'Capex category mapping &amp; alloc'!$C:$C, $B180, 'Capex category mapping &amp; alloc'!$D:$D, $C180, 'Capex category mapping &amp; alloc'!$E:$E, $D180, 'Capex category mapping &amp; alloc'!$F:$F, $E180)</f>
        <v>0</v>
      </c>
      <c r="T180" s="26">
        <f>SUMIFS('Capex category mapping &amp; alloc'!J:J,'Capex category mapping &amp; alloc'!$C:$C, $B180, 'Capex category mapping &amp; alloc'!$D:$D, $C180, 'Capex category mapping &amp; alloc'!$E:$E, $D180, 'Capex category mapping &amp; alloc'!$F:$F, $E180)</f>
        <v>0</v>
      </c>
      <c r="U180" s="26">
        <f>SUMIFS('Capex category mapping &amp; alloc'!K:K,'Capex category mapping &amp; alloc'!$C:$C, $B180, 'Capex category mapping &amp; alloc'!$D:$D, $C180, 'Capex category mapping &amp; alloc'!$E:$E, $D180, 'Capex category mapping &amp; alloc'!$F:$F, $E180)</f>
        <v>0</v>
      </c>
    </row>
    <row r="181" spans="2:21" x14ac:dyDescent="0.2">
      <c r="B181" s="18"/>
      <c r="C181" s="18"/>
      <c r="D181" s="18"/>
      <c r="E181" s="18"/>
      <c r="F181" s="22">
        <f t="shared" ref="F181:O181" si="90">-PMT(discount_rate, $F87, G87)</f>
        <v>0</v>
      </c>
      <c r="G181" s="22">
        <f t="shared" si="90"/>
        <v>0</v>
      </c>
      <c r="H181" s="22">
        <f t="shared" si="90"/>
        <v>0</v>
      </c>
      <c r="I181" s="22">
        <f t="shared" si="90"/>
        <v>0</v>
      </c>
      <c r="J181" s="22">
        <f t="shared" si="90"/>
        <v>0</v>
      </c>
      <c r="K181" s="22">
        <f t="shared" si="90"/>
        <v>0</v>
      </c>
      <c r="L181" s="22">
        <f t="shared" si="90"/>
        <v>0</v>
      </c>
      <c r="M181" s="22">
        <f t="shared" si="90"/>
        <v>0</v>
      </c>
      <c r="N181" s="22">
        <f t="shared" si="90"/>
        <v>0</v>
      </c>
      <c r="O181" s="22">
        <f t="shared" si="90"/>
        <v>0</v>
      </c>
      <c r="Q181" s="26">
        <f>SUMIFS('Capex category mapping &amp; alloc'!G:G,'Capex category mapping &amp; alloc'!$C:$C, $B181, 'Capex category mapping &amp; alloc'!$D:$D, $C181, 'Capex category mapping &amp; alloc'!$E:$E, $D181, 'Capex category mapping &amp; alloc'!$F:$F, $E181)</f>
        <v>1</v>
      </c>
      <c r="R181" s="26">
        <f>SUMIFS('Capex category mapping &amp; alloc'!H:H,'Capex category mapping &amp; alloc'!$C:$C, $B181, 'Capex category mapping &amp; alloc'!$D:$D, $C181, 'Capex category mapping &amp; alloc'!$E:$E, $D181, 'Capex category mapping &amp; alloc'!$F:$F, $E181)</f>
        <v>1</v>
      </c>
      <c r="S181" s="26">
        <f>SUMIFS('Capex category mapping &amp; alloc'!I:I,'Capex category mapping &amp; alloc'!$C:$C, $B181, 'Capex category mapping &amp; alloc'!$D:$D, $C181, 'Capex category mapping &amp; alloc'!$E:$E, $D181, 'Capex category mapping &amp; alloc'!$F:$F, $E181)</f>
        <v>0</v>
      </c>
      <c r="T181" s="26">
        <f>SUMIFS('Capex category mapping &amp; alloc'!J:J,'Capex category mapping &amp; alloc'!$C:$C, $B181, 'Capex category mapping &amp; alloc'!$D:$D, $C181, 'Capex category mapping &amp; alloc'!$E:$E, $D181, 'Capex category mapping &amp; alloc'!$F:$F, $E181)</f>
        <v>0</v>
      </c>
      <c r="U181" s="26">
        <f>SUMIFS('Capex category mapping &amp; alloc'!K:K,'Capex category mapping &amp; alloc'!$C:$C, $B181, 'Capex category mapping &amp; alloc'!$D:$D, $C181, 'Capex category mapping &amp; alloc'!$E:$E, $D181, 'Capex category mapping &amp; alloc'!$F:$F, $E181)</f>
        <v>0</v>
      </c>
    </row>
    <row r="182" spans="2:21" x14ac:dyDescent="0.2">
      <c r="B182" s="18"/>
      <c r="C182" s="18"/>
      <c r="D182" s="18"/>
      <c r="E182" s="18"/>
      <c r="F182" s="22">
        <f t="shared" ref="F182:O182" si="91">-PMT(discount_rate, $F88, G88)</f>
        <v>0</v>
      </c>
      <c r="G182" s="22">
        <f t="shared" si="91"/>
        <v>0</v>
      </c>
      <c r="H182" s="22">
        <f t="shared" si="91"/>
        <v>0</v>
      </c>
      <c r="I182" s="22">
        <f t="shared" si="91"/>
        <v>0</v>
      </c>
      <c r="J182" s="22">
        <f t="shared" si="91"/>
        <v>0</v>
      </c>
      <c r="K182" s="22">
        <f t="shared" si="91"/>
        <v>0</v>
      </c>
      <c r="L182" s="22">
        <f t="shared" si="91"/>
        <v>0</v>
      </c>
      <c r="M182" s="22">
        <f t="shared" si="91"/>
        <v>0</v>
      </c>
      <c r="N182" s="22">
        <f t="shared" si="91"/>
        <v>0</v>
      </c>
      <c r="O182" s="22">
        <f t="shared" si="91"/>
        <v>0</v>
      </c>
      <c r="Q182" s="26">
        <f>SUMIFS('Capex category mapping &amp; alloc'!G:G,'Capex category mapping &amp; alloc'!$C:$C, $B182, 'Capex category mapping &amp; alloc'!$D:$D, $C182, 'Capex category mapping &amp; alloc'!$E:$E, $D182, 'Capex category mapping &amp; alloc'!$F:$F, $E182)</f>
        <v>1</v>
      </c>
      <c r="R182" s="26">
        <f>SUMIFS('Capex category mapping &amp; alloc'!H:H,'Capex category mapping &amp; alloc'!$C:$C, $B182, 'Capex category mapping &amp; alloc'!$D:$D, $C182, 'Capex category mapping &amp; alloc'!$E:$E, $D182, 'Capex category mapping &amp; alloc'!$F:$F, $E182)</f>
        <v>1</v>
      </c>
      <c r="S182" s="26">
        <f>SUMIFS('Capex category mapping &amp; alloc'!I:I,'Capex category mapping &amp; alloc'!$C:$C, $B182, 'Capex category mapping &amp; alloc'!$D:$D, $C182, 'Capex category mapping &amp; alloc'!$E:$E, $D182, 'Capex category mapping &amp; alloc'!$F:$F, $E182)</f>
        <v>0</v>
      </c>
      <c r="T182" s="26">
        <f>SUMIFS('Capex category mapping &amp; alloc'!J:J,'Capex category mapping &amp; alloc'!$C:$C, $B182, 'Capex category mapping &amp; alloc'!$D:$D, $C182, 'Capex category mapping &amp; alloc'!$E:$E, $D182, 'Capex category mapping &amp; alloc'!$F:$F, $E182)</f>
        <v>0</v>
      </c>
      <c r="U182" s="26">
        <f>SUMIFS('Capex category mapping &amp; alloc'!K:K,'Capex category mapping &amp; alloc'!$C:$C, $B182, 'Capex category mapping &amp; alloc'!$D:$D, $C182, 'Capex category mapping &amp; alloc'!$E:$E, $D182, 'Capex category mapping &amp; alloc'!$F:$F, $E182)</f>
        <v>0</v>
      </c>
    </row>
    <row r="183" spans="2:21" x14ac:dyDescent="0.2">
      <c r="B183" s="18"/>
      <c r="C183" s="18"/>
      <c r="D183" s="18"/>
      <c r="E183" s="18"/>
      <c r="F183" s="22">
        <f t="shared" ref="F183:O183" si="92">-PMT(discount_rate, $F89, G89)</f>
        <v>0</v>
      </c>
      <c r="G183" s="22">
        <f t="shared" si="92"/>
        <v>0</v>
      </c>
      <c r="H183" s="22">
        <f t="shared" si="92"/>
        <v>0</v>
      </c>
      <c r="I183" s="22">
        <f t="shared" si="92"/>
        <v>0</v>
      </c>
      <c r="J183" s="22">
        <f t="shared" si="92"/>
        <v>0</v>
      </c>
      <c r="K183" s="22">
        <f t="shared" si="92"/>
        <v>0</v>
      </c>
      <c r="L183" s="22">
        <f t="shared" si="92"/>
        <v>0</v>
      </c>
      <c r="M183" s="22">
        <f t="shared" si="92"/>
        <v>0</v>
      </c>
      <c r="N183" s="22">
        <f t="shared" si="92"/>
        <v>0</v>
      </c>
      <c r="O183" s="22">
        <f t="shared" si="92"/>
        <v>0</v>
      </c>
      <c r="Q183" s="26">
        <f>SUMIFS('Capex category mapping &amp; alloc'!G:G,'Capex category mapping &amp; alloc'!$C:$C, $B183, 'Capex category mapping &amp; alloc'!$D:$D, $C183, 'Capex category mapping &amp; alloc'!$E:$E, $D183, 'Capex category mapping &amp; alloc'!$F:$F, $E183)</f>
        <v>1</v>
      </c>
      <c r="R183" s="26">
        <f>SUMIFS('Capex category mapping &amp; alloc'!H:H,'Capex category mapping &amp; alloc'!$C:$C, $B183, 'Capex category mapping &amp; alloc'!$D:$D, $C183, 'Capex category mapping &amp; alloc'!$E:$E, $D183, 'Capex category mapping &amp; alloc'!$F:$F, $E183)</f>
        <v>1</v>
      </c>
      <c r="S183" s="26">
        <f>SUMIFS('Capex category mapping &amp; alloc'!I:I,'Capex category mapping &amp; alloc'!$C:$C, $B183, 'Capex category mapping &amp; alloc'!$D:$D, $C183, 'Capex category mapping &amp; alloc'!$E:$E, $D183, 'Capex category mapping &amp; alloc'!$F:$F, $E183)</f>
        <v>0</v>
      </c>
      <c r="T183" s="26">
        <f>SUMIFS('Capex category mapping &amp; alloc'!J:J,'Capex category mapping &amp; alloc'!$C:$C, $B183, 'Capex category mapping &amp; alloc'!$D:$D, $C183, 'Capex category mapping &amp; alloc'!$E:$E, $D183, 'Capex category mapping &amp; alloc'!$F:$F, $E183)</f>
        <v>0</v>
      </c>
      <c r="U183" s="26">
        <f>SUMIFS('Capex category mapping &amp; alloc'!K:K,'Capex category mapping &amp; alloc'!$C:$C, $B183, 'Capex category mapping &amp; alloc'!$D:$D, $C183, 'Capex category mapping &amp; alloc'!$E:$E, $D183, 'Capex category mapping &amp; alloc'!$F:$F, $E183)</f>
        <v>0</v>
      </c>
    </row>
    <row r="184" spans="2:21" x14ac:dyDescent="0.2">
      <c r="B184" s="18"/>
      <c r="C184" s="18"/>
      <c r="D184" s="18"/>
      <c r="E184" s="18"/>
      <c r="F184" s="22">
        <f t="shared" ref="F184:O184" si="93">-PMT(discount_rate, $F90, G90)</f>
        <v>0</v>
      </c>
      <c r="G184" s="22">
        <f t="shared" si="93"/>
        <v>0</v>
      </c>
      <c r="H184" s="22">
        <f t="shared" si="93"/>
        <v>0</v>
      </c>
      <c r="I184" s="22">
        <f t="shared" si="93"/>
        <v>0</v>
      </c>
      <c r="J184" s="22">
        <f t="shared" si="93"/>
        <v>0</v>
      </c>
      <c r="K184" s="22">
        <f t="shared" si="93"/>
        <v>0</v>
      </c>
      <c r="L184" s="22">
        <f t="shared" si="93"/>
        <v>0</v>
      </c>
      <c r="M184" s="22">
        <f t="shared" si="93"/>
        <v>0</v>
      </c>
      <c r="N184" s="22">
        <f t="shared" si="93"/>
        <v>0</v>
      </c>
      <c r="O184" s="22">
        <f t="shared" si="93"/>
        <v>0</v>
      </c>
      <c r="Q184" s="26">
        <f>SUMIFS('Capex category mapping &amp; alloc'!G:G,'Capex category mapping &amp; alloc'!$C:$C, $B184, 'Capex category mapping &amp; alloc'!$D:$D, $C184, 'Capex category mapping &amp; alloc'!$E:$E, $D184, 'Capex category mapping &amp; alloc'!$F:$F, $E184)</f>
        <v>1</v>
      </c>
      <c r="R184" s="26">
        <f>SUMIFS('Capex category mapping &amp; alloc'!H:H,'Capex category mapping &amp; alloc'!$C:$C, $B184, 'Capex category mapping &amp; alloc'!$D:$D, $C184, 'Capex category mapping &amp; alloc'!$E:$E, $D184, 'Capex category mapping &amp; alloc'!$F:$F, $E184)</f>
        <v>1</v>
      </c>
      <c r="S184" s="26">
        <f>SUMIFS('Capex category mapping &amp; alloc'!I:I,'Capex category mapping &amp; alloc'!$C:$C, $B184, 'Capex category mapping &amp; alloc'!$D:$D, $C184, 'Capex category mapping &amp; alloc'!$E:$E, $D184, 'Capex category mapping &amp; alloc'!$F:$F, $E184)</f>
        <v>0</v>
      </c>
      <c r="T184" s="26">
        <f>SUMIFS('Capex category mapping &amp; alloc'!J:J,'Capex category mapping &amp; alloc'!$C:$C, $B184, 'Capex category mapping &amp; alloc'!$D:$D, $C184, 'Capex category mapping &amp; alloc'!$E:$E, $D184, 'Capex category mapping &amp; alloc'!$F:$F, $E184)</f>
        <v>0</v>
      </c>
      <c r="U184" s="26">
        <f>SUMIFS('Capex category mapping &amp; alloc'!K:K,'Capex category mapping &amp; alloc'!$C:$C, $B184, 'Capex category mapping &amp; alloc'!$D:$D, $C184, 'Capex category mapping &amp; alloc'!$E:$E, $D184, 'Capex category mapping &amp; alloc'!$F:$F, $E184)</f>
        <v>0</v>
      </c>
    </row>
    <row r="185" spans="2:21" x14ac:dyDescent="0.2">
      <c r="B185" s="18"/>
      <c r="C185" s="18"/>
      <c r="D185" s="18"/>
      <c r="E185" s="18"/>
      <c r="F185" s="22">
        <f t="shared" ref="F185:O185" si="94">-PMT(discount_rate, $F91, G91)</f>
        <v>0</v>
      </c>
      <c r="G185" s="22">
        <f t="shared" si="94"/>
        <v>0</v>
      </c>
      <c r="H185" s="22">
        <f t="shared" si="94"/>
        <v>0</v>
      </c>
      <c r="I185" s="22">
        <f t="shared" si="94"/>
        <v>0</v>
      </c>
      <c r="J185" s="22">
        <f t="shared" si="94"/>
        <v>0</v>
      </c>
      <c r="K185" s="22">
        <f t="shared" si="94"/>
        <v>0</v>
      </c>
      <c r="L185" s="22">
        <f t="shared" si="94"/>
        <v>0</v>
      </c>
      <c r="M185" s="22">
        <f t="shared" si="94"/>
        <v>0</v>
      </c>
      <c r="N185" s="22">
        <f t="shared" si="94"/>
        <v>0</v>
      </c>
      <c r="O185" s="22">
        <f t="shared" si="94"/>
        <v>0</v>
      </c>
      <c r="Q185" s="26">
        <f>SUMIFS('Capex category mapping &amp; alloc'!G:G,'Capex category mapping &amp; alloc'!$C:$C, $B185, 'Capex category mapping &amp; alloc'!$D:$D, $C185, 'Capex category mapping &amp; alloc'!$E:$E, $D185, 'Capex category mapping &amp; alloc'!$F:$F, $E185)</f>
        <v>1</v>
      </c>
      <c r="R185" s="26">
        <f>SUMIFS('Capex category mapping &amp; alloc'!H:H,'Capex category mapping &amp; alloc'!$C:$C, $B185, 'Capex category mapping &amp; alloc'!$D:$D, $C185, 'Capex category mapping &amp; alloc'!$E:$E, $D185, 'Capex category mapping &amp; alloc'!$F:$F, $E185)</f>
        <v>1</v>
      </c>
      <c r="S185" s="26">
        <f>SUMIFS('Capex category mapping &amp; alloc'!I:I,'Capex category mapping &amp; alloc'!$C:$C, $B185, 'Capex category mapping &amp; alloc'!$D:$D, $C185, 'Capex category mapping &amp; alloc'!$E:$E, $D185, 'Capex category mapping &amp; alloc'!$F:$F, $E185)</f>
        <v>0</v>
      </c>
      <c r="T185" s="26">
        <f>SUMIFS('Capex category mapping &amp; alloc'!J:J,'Capex category mapping &amp; alloc'!$C:$C, $B185, 'Capex category mapping &amp; alloc'!$D:$D, $C185, 'Capex category mapping &amp; alloc'!$E:$E, $D185, 'Capex category mapping &amp; alloc'!$F:$F, $E185)</f>
        <v>0</v>
      </c>
      <c r="U185" s="26">
        <f>SUMIFS('Capex category mapping &amp; alloc'!K:K,'Capex category mapping &amp; alloc'!$C:$C, $B185, 'Capex category mapping &amp; alloc'!$D:$D, $C185, 'Capex category mapping &amp; alloc'!$E:$E, $D185, 'Capex category mapping &amp; alloc'!$F:$F, $E185)</f>
        <v>0</v>
      </c>
    </row>
    <row r="186" spans="2:21" x14ac:dyDescent="0.2">
      <c r="B186" s="18"/>
      <c r="C186" s="18"/>
      <c r="D186" s="18"/>
      <c r="E186" s="18"/>
      <c r="F186" s="22">
        <f t="shared" ref="F186:O186" si="95">-PMT(discount_rate, $F92, G92)</f>
        <v>0</v>
      </c>
      <c r="G186" s="22">
        <f t="shared" si="95"/>
        <v>0</v>
      </c>
      <c r="H186" s="22">
        <f t="shared" si="95"/>
        <v>0</v>
      </c>
      <c r="I186" s="22">
        <f t="shared" si="95"/>
        <v>0</v>
      </c>
      <c r="J186" s="22">
        <f t="shared" si="95"/>
        <v>0</v>
      </c>
      <c r="K186" s="22">
        <f t="shared" si="95"/>
        <v>0</v>
      </c>
      <c r="L186" s="22">
        <f t="shared" si="95"/>
        <v>0</v>
      </c>
      <c r="M186" s="22">
        <f t="shared" si="95"/>
        <v>0</v>
      </c>
      <c r="N186" s="22">
        <f t="shared" si="95"/>
        <v>0</v>
      </c>
      <c r="O186" s="22">
        <f t="shared" si="95"/>
        <v>0</v>
      </c>
      <c r="Q186" s="26">
        <f>SUMIFS('Capex category mapping &amp; alloc'!G:G,'Capex category mapping &amp; alloc'!$C:$C, $B186, 'Capex category mapping &amp; alloc'!$D:$D, $C186, 'Capex category mapping &amp; alloc'!$E:$E, $D186, 'Capex category mapping &amp; alloc'!$F:$F, $E186)</f>
        <v>1</v>
      </c>
      <c r="R186" s="26">
        <f>SUMIFS('Capex category mapping &amp; alloc'!H:H,'Capex category mapping &amp; alloc'!$C:$C, $B186, 'Capex category mapping &amp; alloc'!$D:$D, $C186, 'Capex category mapping &amp; alloc'!$E:$E, $D186, 'Capex category mapping &amp; alloc'!$F:$F, $E186)</f>
        <v>1</v>
      </c>
      <c r="S186" s="26">
        <f>SUMIFS('Capex category mapping &amp; alloc'!I:I,'Capex category mapping &amp; alloc'!$C:$C, $B186, 'Capex category mapping &amp; alloc'!$D:$D, $C186, 'Capex category mapping &amp; alloc'!$E:$E, $D186, 'Capex category mapping &amp; alloc'!$F:$F, $E186)</f>
        <v>0</v>
      </c>
      <c r="T186" s="26">
        <f>SUMIFS('Capex category mapping &amp; alloc'!J:J,'Capex category mapping &amp; alloc'!$C:$C, $B186, 'Capex category mapping &amp; alloc'!$D:$D, $C186, 'Capex category mapping &amp; alloc'!$E:$E, $D186, 'Capex category mapping &amp; alloc'!$F:$F, $E186)</f>
        <v>0</v>
      </c>
      <c r="U186" s="26">
        <f>SUMIFS('Capex category mapping &amp; alloc'!K:K,'Capex category mapping &amp; alloc'!$C:$C, $B186, 'Capex category mapping &amp; alloc'!$D:$D, $C186, 'Capex category mapping &amp; alloc'!$E:$E, $D186, 'Capex category mapping &amp; alloc'!$F:$F, $E186)</f>
        <v>0</v>
      </c>
    </row>
    <row r="187" spans="2:21" x14ac:dyDescent="0.2">
      <c r="B187" s="18"/>
      <c r="C187" s="18"/>
      <c r="D187" s="18"/>
      <c r="E187" s="18"/>
      <c r="F187" s="22">
        <f t="shared" ref="F187:O187" si="96">-PMT(discount_rate, $F93, G93)</f>
        <v>0</v>
      </c>
      <c r="G187" s="22">
        <f t="shared" si="96"/>
        <v>0</v>
      </c>
      <c r="H187" s="22">
        <f t="shared" si="96"/>
        <v>0</v>
      </c>
      <c r="I187" s="22">
        <f t="shared" si="96"/>
        <v>0</v>
      </c>
      <c r="J187" s="22">
        <f t="shared" si="96"/>
        <v>0</v>
      </c>
      <c r="K187" s="22">
        <f t="shared" si="96"/>
        <v>0</v>
      </c>
      <c r="L187" s="22">
        <f t="shared" si="96"/>
        <v>0</v>
      </c>
      <c r="M187" s="22">
        <f t="shared" si="96"/>
        <v>0</v>
      </c>
      <c r="N187" s="22">
        <f t="shared" si="96"/>
        <v>0</v>
      </c>
      <c r="O187" s="22">
        <f t="shared" si="96"/>
        <v>0</v>
      </c>
      <c r="Q187" s="26">
        <f>SUMIFS('Capex category mapping &amp; alloc'!G:G,'Capex category mapping &amp; alloc'!$C:$C, $B187, 'Capex category mapping &amp; alloc'!$D:$D, $C187, 'Capex category mapping &amp; alloc'!$E:$E, $D187, 'Capex category mapping &amp; alloc'!$F:$F, $E187)</f>
        <v>1</v>
      </c>
      <c r="R187" s="26">
        <f>SUMIFS('Capex category mapping &amp; alloc'!H:H,'Capex category mapping &amp; alloc'!$C:$C, $B187, 'Capex category mapping &amp; alloc'!$D:$D, $C187, 'Capex category mapping &amp; alloc'!$E:$E, $D187, 'Capex category mapping &amp; alloc'!$F:$F, $E187)</f>
        <v>1</v>
      </c>
      <c r="S187" s="26">
        <f>SUMIFS('Capex category mapping &amp; alloc'!I:I,'Capex category mapping &amp; alloc'!$C:$C, $B187, 'Capex category mapping &amp; alloc'!$D:$D, $C187, 'Capex category mapping &amp; alloc'!$E:$E, $D187, 'Capex category mapping &amp; alloc'!$F:$F, $E187)</f>
        <v>0</v>
      </c>
      <c r="T187" s="26">
        <f>SUMIFS('Capex category mapping &amp; alloc'!J:J,'Capex category mapping &amp; alloc'!$C:$C, $B187, 'Capex category mapping &amp; alloc'!$D:$D, $C187, 'Capex category mapping &amp; alloc'!$E:$E, $D187, 'Capex category mapping &amp; alloc'!$F:$F, $E187)</f>
        <v>0</v>
      </c>
      <c r="U187" s="26">
        <f>SUMIFS('Capex category mapping &amp; alloc'!K:K,'Capex category mapping &amp; alloc'!$C:$C, $B187, 'Capex category mapping &amp; alloc'!$D:$D, $C187, 'Capex category mapping &amp; alloc'!$E:$E, $D187, 'Capex category mapping &amp; alloc'!$F:$F, $E187)</f>
        <v>0</v>
      </c>
    </row>
    <row r="188" spans="2:21" x14ac:dyDescent="0.2">
      <c r="B188" s="53" t="s">
        <v>278</v>
      </c>
      <c r="C188" s="18"/>
      <c r="D188" s="18"/>
      <c r="E188" s="18"/>
      <c r="F188" s="22">
        <f t="shared" ref="F188:O188" si="97">-PMT(discount_rate, $F94, G94)</f>
        <v>0</v>
      </c>
      <c r="G188" s="22">
        <f t="shared" si="97"/>
        <v>0</v>
      </c>
      <c r="H188" s="22">
        <f t="shared" si="97"/>
        <v>0</v>
      </c>
      <c r="I188" s="22">
        <f t="shared" si="97"/>
        <v>0</v>
      </c>
      <c r="J188" s="22">
        <f t="shared" si="97"/>
        <v>0</v>
      </c>
      <c r="K188" s="22">
        <f t="shared" si="97"/>
        <v>0</v>
      </c>
      <c r="L188" s="22">
        <f t="shared" si="97"/>
        <v>0</v>
      </c>
      <c r="M188" s="22">
        <f t="shared" si="97"/>
        <v>0</v>
      </c>
      <c r="N188" s="22">
        <f t="shared" si="97"/>
        <v>0</v>
      </c>
      <c r="O188" s="22">
        <f t="shared" si="97"/>
        <v>0</v>
      </c>
      <c r="Q188" s="26">
        <f>SUMIFS('Capex category mapping &amp; alloc'!G:G,'Capex category mapping &amp; alloc'!$C:$C, $B188, 'Capex category mapping &amp; alloc'!$D:$D, $C188, 'Capex category mapping &amp; alloc'!$E:$E, $D188, 'Capex category mapping &amp; alloc'!$F:$F, $E188)</f>
        <v>0</v>
      </c>
      <c r="R188" s="26">
        <f>SUMIFS('Capex category mapping &amp; alloc'!H:H,'Capex category mapping &amp; alloc'!$C:$C, $B188, 'Capex category mapping &amp; alloc'!$D:$D, $C188, 'Capex category mapping &amp; alloc'!$E:$E, $D188, 'Capex category mapping &amp; alloc'!$F:$F, $E188)</f>
        <v>0</v>
      </c>
      <c r="S188" s="26">
        <f>SUMIFS('Capex category mapping &amp; alloc'!I:I,'Capex category mapping &amp; alloc'!$C:$C, $B188, 'Capex category mapping &amp; alloc'!$D:$D, $C188, 'Capex category mapping &amp; alloc'!$E:$E, $D188, 'Capex category mapping &amp; alloc'!$F:$F, $E188)</f>
        <v>0</v>
      </c>
      <c r="T188" s="26">
        <f>SUMIFS('Capex category mapping &amp; alloc'!J:J,'Capex category mapping &amp; alloc'!$C:$C, $B188, 'Capex category mapping &amp; alloc'!$D:$D, $C188, 'Capex category mapping &amp; alloc'!$E:$E, $D188, 'Capex category mapping &amp; alloc'!$F:$F, $E188)</f>
        <v>0</v>
      </c>
      <c r="U188" s="26">
        <f>SUMIFS('Capex category mapping &amp; alloc'!K:K,'Capex category mapping &amp; alloc'!$C:$C, $B188, 'Capex category mapping &amp; alloc'!$D:$D, $C188, 'Capex category mapping &amp; alloc'!$E:$E, $D188, 'Capex category mapping &amp; alloc'!$F:$F, $E188)</f>
        <v>0</v>
      </c>
    </row>
    <row r="190" spans="2:21" ht="15.75" x14ac:dyDescent="0.25">
      <c r="B190" s="20" t="s">
        <v>159</v>
      </c>
      <c r="C190" s="20"/>
      <c r="D190" s="20"/>
      <c r="E190" s="20"/>
      <c r="F190" s="20"/>
      <c r="G190" s="20"/>
      <c r="H190" s="20"/>
      <c r="I190" s="20"/>
      <c r="J190" s="20"/>
      <c r="K190" s="20"/>
      <c r="L190" s="20"/>
      <c r="M190" s="20"/>
      <c r="N190" s="20"/>
      <c r="O190" s="20"/>
      <c r="P190" s="20"/>
      <c r="Q190" s="20"/>
      <c r="R190" s="20"/>
      <c r="S190" s="20"/>
      <c r="T190" s="20"/>
      <c r="U190" s="20"/>
    </row>
    <row r="192" spans="2:21" ht="15.75" x14ac:dyDescent="0.25">
      <c r="B192" s="17" t="s">
        <v>73</v>
      </c>
      <c r="C192" s="17" t="str">
        <f>'Control and results'!$C$16</f>
        <v>2019</v>
      </c>
      <c r="D192" s="17" t="str">
        <f>'Control and results'!$D$16</f>
        <v>2020</v>
      </c>
      <c r="E192" s="17" t="str">
        <f>'Control and results'!$E$16</f>
        <v>2021/22</v>
      </c>
      <c r="F192" s="17" t="str">
        <f>'Control and results'!$F$16</f>
        <v>2022/23</v>
      </c>
      <c r="G192" s="17" t="str">
        <f>'Control and results'!$G$16</f>
        <v>2023/24</v>
      </c>
      <c r="H192" s="17" t="str">
        <f>'Control and results'!$H$16</f>
        <v>2024/25</v>
      </c>
      <c r="I192" s="17" t="str">
        <f>'Control and results'!$I$16</f>
        <v>2025/26</v>
      </c>
      <c r="J192" s="17" t="str">
        <f>'Control and results'!$J$16</f>
        <v>2026/27</v>
      </c>
      <c r="K192" s="17" t="str">
        <f>'Control and results'!$K$16</f>
        <v>2027/28</v>
      </c>
      <c r="L192" s="17" t="str">
        <f>'Control and results'!$L$16</f>
        <v>2028/29</v>
      </c>
    </row>
    <row r="193" spans="1:21" x14ac:dyDescent="0.2">
      <c r="A193"/>
      <c r="B193" s="18" t="s">
        <v>74</v>
      </c>
      <c r="C193" s="22">
        <f>IF(C$192="", 0, SUMPRODUCT(F$104:F$188  * $Q$104:$U$188 * ($Q$103:$U$103 = $B193) * TRUE))</f>
        <v>1261078.3431680482</v>
      </c>
      <c r="D193" s="22">
        <f t="shared" ref="C193:L197" si="98">IF(D$192="", 0, SUMPRODUCT(G$104:G$188  * $Q$104:$U$188 * ($Q$103:$U$103 = $B193) * TRUE))</f>
        <v>1054106.1232668161</v>
      </c>
      <c r="E193" s="22">
        <f t="shared" si="98"/>
        <v>1214516.8106886426</v>
      </c>
      <c r="F193" s="22">
        <f t="shared" si="98"/>
        <v>1700113.3864189407</v>
      </c>
      <c r="G193" s="22">
        <f t="shared" si="98"/>
        <v>809177.9767272512</v>
      </c>
      <c r="H193" s="22">
        <f t="shared" si="98"/>
        <v>706284.80666308478</v>
      </c>
      <c r="I193" s="22">
        <f t="shared" si="98"/>
        <v>703620.24876896769</v>
      </c>
      <c r="J193" s="22">
        <f t="shared" si="98"/>
        <v>858310.7800426106</v>
      </c>
      <c r="K193" s="22">
        <f t="shared" si="98"/>
        <v>1027129.0200942212</v>
      </c>
      <c r="L193" s="22">
        <f t="shared" si="98"/>
        <v>1554235.6458398439</v>
      </c>
    </row>
    <row r="194" spans="1:21" x14ac:dyDescent="0.2">
      <c r="A194"/>
      <c r="B194" s="18" t="s">
        <v>75</v>
      </c>
      <c r="C194" s="22">
        <f t="shared" si="98"/>
        <v>979544.60871612781</v>
      </c>
      <c r="D194" s="22">
        <f t="shared" si="98"/>
        <v>703425.95941628481</v>
      </c>
      <c r="E194" s="22">
        <f t="shared" si="98"/>
        <v>1021884.6763487235</v>
      </c>
      <c r="F194" s="22">
        <f t="shared" si="98"/>
        <v>1267115.2149833976</v>
      </c>
      <c r="G194" s="22">
        <f t="shared" si="98"/>
        <v>805390.07410344458</v>
      </c>
      <c r="H194" s="22">
        <f t="shared" si="98"/>
        <v>804023.26195084699</v>
      </c>
      <c r="I194" s="22">
        <f t="shared" si="98"/>
        <v>727387.36566123785</v>
      </c>
      <c r="J194" s="22">
        <f t="shared" si="98"/>
        <v>826207.61107927794</v>
      </c>
      <c r="K194" s="22">
        <f t="shared" si="98"/>
        <v>925387.11069201143</v>
      </c>
      <c r="L194" s="22">
        <f t="shared" si="98"/>
        <v>1235058.4552577694</v>
      </c>
    </row>
    <row r="195" spans="1:21" x14ac:dyDescent="0.2">
      <c r="A195"/>
      <c r="B195" s="18" t="s">
        <v>76</v>
      </c>
      <c r="C195" s="22">
        <f t="shared" si="98"/>
        <v>495681.74610759469</v>
      </c>
      <c r="D195" s="22">
        <f t="shared" si="98"/>
        <v>352886.06568814657</v>
      </c>
      <c r="E195" s="22">
        <f t="shared" si="98"/>
        <v>509820.75248149491</v>
      </c>
      <c r="F195" s="22">
        <f t="shared" si="98"/>
        <v>633969.27954716561</v>
      </c>
      <c r="G195" s="22">
        <f t="shared" si="98"/>
        <v>400187.41947941831</v>
      </c>
      <c r="H195" s="22">
        <f t="shared" si="98"/>
        <v>399447.45122383646</v>
      </c>
      <c r="I195" s="22">
        <f t="shared" si="98"/>
        <v>360573.03321870079</v>
      </c>
      <c r="J195" s="22">
        <f t="shared" si="98"/>
        <v>410726.36818827718</v>
      </c>
      <c r="K195" s="22">
        <f t="shared" si="98"/>
        <v>460914.45263963484</v>
      </c>
      <c r="L195" s="22">
        <f t="shared" si="98"/>
        <v>617618.32444699365</v>
      </c>
    </row>
    <row r="196" spans="1:21" x14ac:dyDescent="0.2">
      <c r="A196"/>
      <c r="B196" s="18" t="s">
        <v>77</v>
      </c>
      <c r="C196" s="22">
        <f t="shared" si="98"/>
        <v>365773.28885113046</v>
      </c>
      <c r="D196" s="22">
        <f t="shared" si="98"/>
        <v>523750.09229941503</v>
      </c>
      <c r="E196" s="22">
        <f t="shared" si="98"/>
        <v>623194.68439024454</v>
      </c>
      <c r="F196" s="22">
        <f t="shared" si="98"/>
        <v>889811.62399850669</v>
      </c>
      <c r="G196" s="22">
        <f t="shared" si="98"/>
        <v>1113395.9653775219</v>
      </c>
      <c r="H196" s="22">
        <f t="shared" si="98"/>
        <v>810945.54489110655</v>
      </c>
      <c r="I196" s="22">
        <f t="shared" si="98"/>
        <v>333720.31951708318</v>
      </c>
      <c r="J196" s="22">
        <f t="shared" si="98"/>
        <v>729946.77058157208</v>
      </c>
      <c r="K196" s="22">
        <f t="shared" si="98"/>
        <v>754249.84248566511</v>
      </c>
      <c r="L196" s="22">
        <f t="shared" si="98"/>
        <v>830229.48523064912</v>
      </c>
    </row>
    <row r="197" spans="1:21" x14ac:dyDescent="0.2">
      <c r="A197"/>
      <c r="B197" s="18" t="s">
        <v>78</v>
      </c>
      <c r="C197" s="22">
        <f t="shared" si="98"/>
        <v>38852.049183917698</v>
      </c>
      <c r="D197" s="22">
        <f t="shared" si="98"/>
        <v>15221.115656061353</v>
      </c>
      <c r="E197" s="22">
        <f t="shared" si="98"/>
        <v>41557.504772455861</v>
      </c>
      <c r="F197" s="22">
        <f t="shared" si="98"/>
        <v>78716.924850186828</v>
      </c>
      <c r="G197" s="22">
        <f t="shared" si="98"/>
        <v>11333.551597896125</v>
      </c>
      <c r="H197" s="22">
        <f t="shared" si="98"/>
        <v>2246.4013079106926</v>
      </c>
      <c r="I197" s="22">
        <f t="shared" si="98"/>
        <v>1671.1245231042958</v>
      </c>
      <c r="J197" s="22">
        <f t="shared" si="98"/>
        <v>14859.386247703947</v>
      </c>
      <c r="K197" s="22">
        <f t="shared" si="98"/>
        <v>27133.192465864686</v>
      </c>
      <c r="L197" s="22">
        <f t="shared" si="98"/>
        <v>65456.092756333805</v>
      </c>
    </row>
    <row r="198" spans="1:21" x14ac:dyDescent="0.2">
      <c r="A198"/>
      <c r="C198" s="30"/>
      <c r="D198" s="30"/>
      <c r="E198" s="30"/>
    </row>
    <row r="199" spans="1:21" ht="15.75" x14ac:dyDescent="0.25">
      <c r="A199"/>
      <c r="B199" s="20" t="s">
        <v>170</v>
      </c>
      <c r="C199" s="20"/>
      <c r="D199" s="20"/>
      <c r="E199" s="20"/>
      <c r="F199" s="20"/>
      <c r="G199" s="20"/>
      <c r="H199" s="20"/>
      <c r="I199" s="20"/>
      <c r="J199" s="20"/>
      <c r="K199" s="20"/>
      <c r="L199" s="20"/>
      <c r="M199" s="20"/>
      <c r="N199" s="20"/>
      <c r="O199" s="20"/>
      <c r="P199" s="20"/>
      <c r="Q199" s="20"/>
      <c r="R199" s="20"/>
      <c r="S199" s="20"/>
      <c r="T199" s="20"/>
      <c r="U199" s="20"/>
    </row>
    <row r="200" spans="1:21" x14ac:dyDescent="0.2">
      <c r="A200"/>
    </row>
    <row r="201" spans="1:21" ht="15.75" x14ac:dyDescent="0.25">
      <c r="A201"/>
      <c r="B201" s="17" t="s">
        <v>73</v>
      </c>
      <c r="C201" s="17" t="str">
        <f>'Control and results'!$C$16</f>
        <v>2019</v>
      </c>
      <c r="D201" s="17" t="str">
        <f>'Control and results'!$D$16</f>
        <v>2020</v>
      </c>
      <c r="E201" s="17" t="str">
        <f>'Control and results'!$E$16</f>
        <v>2021/22</v>
      </c>
      <c r="F201" s="17" t="str">
        <f>'Control and results'!$F$16</f>
        <v>2022/23</v>
      </c>
      <c r="G201" s="17" t="str">
        <f>'Control and results'!$G$16</f>
        <v>2023/24</v>
      </c>
      <c r="H201" s="17" t="str">
        <f>'Control and results'!$H$16</f>
        <v>2024/25</v>
      </c>
      <c r="I201" s="17" t="str">
        <f>'Control and results'!$I$16</f>
        <v>2025/26</v>
      </c>
      <c r="J201" s="17" t="str">
        <f>'Control and results'!$J$16</f>
        <v>2026/27</v>
      </c>
      <c r="K201" s="17" t="str">
        <f>'Control and results'!$K$16</f>
        <v>2027/28</v>
      </c>
      <c r="L201" s="17" t="str">
        <f>'Control and results'!$L$16</f>
        <v>2028/29</v>
      </c>
    </row>
    <row r="202" spans="1:21" x14ac:dyDescent="0.2">
      <c r="A202"/>
      <c r="B202" s="18" t="s">
        <v>74</v>
      </c>
      <c r="C202" s="22">
        <f>IF(C$201="", 0, SUMPRODUCT(C$193:C$197 * 'Demand inputs'!$C$110:$G$114 * ('Demand inputs'!$C$109:$G$109 = $B202)  * TRUE))</f>
        <v>1462942.0873628978</v>
      </c>
      <c r="D202" s="22">
        <f>IF(D$201="", 0, SUMPRODUCT(D$193:D$197 * 'Demand inputs'!$C$110:$G$114 * ('Demand inputs'!$C$109:$G$109 = $B202)  * TRUE))</f>
        <v>1323635.9006683535</v>
      </c>
      <c r="E202" s="22">
        <f>IF(E$201="", 0, SUMPRODUCT(E$193:E$197 * 'Demand inputs'!$C$110:$G$114 * ('Demand inputs'!$C$109:$G$109 = $B202)  * TRUE))</f>
        <v>1546546.8779454313</v>
      </c>
      <c r="F202" s="22">
        <f>IF(F$201="", 0, SUMPRODUCT(F$193:F$197 * 'Demand inputs'!$C$110:$G$114 * ('Demand inputs'!$C$109:$G$109 = $B202)  * TRUE))</f>
        <v>2183554.1322413357</v>
      </c>
      <c r="G202" s="22">
        <f>IF(G$201="", 0, SUMPRODUCT(G$193:G$197 * 'Demand inputs'!$C$110:$G$114 * ('Demand inputs'!$C$109:$G$109 = $B202)  * TRUE))</f>
        <v>1371994.0431505719</v>
      </c>
      <c r="H202" s="22">
        <f>IF(H$201="", 0, SUMPRODUCT(H$193:H$197 * 'Demand inputs'!$C$110:$G$114 * ('Demand inputs'!$C$109:$G$109 = $B202)  * TRUE))</f>
        <v>1113311.6346229224</v>
      </c>
      <c r="I202" s="22">
        <f>IF(I$201="", 0, SUMPRODUCT(I$193:I$197 * 'Demand inputs'!$C$110:$G$114 * ('Demand inputs'!$C$109:$G$109 = $B202)  * TRUE))</f>
        <v>871480.58253355534</v>
      </c>
      <c r="J202" s="22">
        <f>IF(J$201="", 0, SUMPRODUCT(J$193:J$197 * 'Demand inputs'!$C$110:$G$114 * ('Demand inputs'!$C$109:$G$109 = $B202)  * TRUE))</f>
        <v>1230883.4436037478</v>
      </c>
      <c r="K202" s="22">
        <f>IF(K$201="", 0, SUMPRODUCT(K$193:K$197 * 'Demand inputs'!$C$110:$G$114 * ('Demand inputs'!$C$109:$G$109 = $B202)  * TRUE))</f>
        <v>1417795.5246911731</v>
      </c>
      <c r="L202" s="22">
        <f>IF(L$201="", 0, SUMPRODUCT(L$193:L$197 * 'Demand inputs'!$C$110:$G$114 * ('Demand inputs'!$C$109:$G$109 = $B202)  * TRUE))</f>
        <v>2001445.8785984307</v>
      </c>
    </row>
    <row r="203" spans="1:21" x14ac:dyDescent="0.2">
      <c r="A203"/>
      <c r="B203" s="18" t="s">
        <v>75</v>
      </c>
      <c r="C203" s="22">
        <f>IF(C$201="", 0, SUMPRODUCT(C$193:C$197 * 'Demand inputs'!$C$110:$G$114 * ('Demand inputs'!$C$109:$G$109 = $B203)  * TRUE))</f>
        <v>1098138.1039040724</v>
      </c>
      <c r="D203" s="22">
        <f>IF(D$201="", 0, SUMPRODUCT(D$193:D$197 * 'Demand inputs'!$C$110:$G$114 * ('Demand inputs'!$C$109:$G$109 = $B203)  * TRUE))</f>
        <v>861772.76154645451</v>
      </c>
      <c r="E203" s="22">
        <f>IF(E$201="", 0, SUMPRODUCT(E$193:E$197 * 'Demand inputs'!$C$110:$G$114 * ('Demand inputs'!$C$109:$G$109 = $B203)  * TRUE))</f>
        <v>1216949.9484238443</v>
      </c>
      <c r="F203" s="22">
        <f>IF(F$201="", 0, SUMPRODUCT(F$193:F$197 * 'Demand inputs'!$C$110:$G$114 * ('Demand inputs'!$C$109:$G$109 = $B203)  * TRUE))</f>
        <v>1551133.1697281776</v>
      </c>
      <c r="G203" s="22">
        <f>IF(G$201="", 0, SUMPRODUCT(G$193:G$197 * 'Demand inputs'!$C$110:$G$114 * ('Demand inputs'!$C$109:$G$109 = $B203)  * TRUE))</f>
        <v>1136040.4577634493</v>
      </c>
      <c r="H203" s="22">
        <f>IF(H$201="", 0, SUMPRODUCT(H$193:H$197 * 'Demand inputs'!$C$110:$G$114 * ('Demand inputs'!$C$109:$G$109 = $B203)  * TRUE))</f>
        <v>1043148.5905508454</v>
      </c>
      <c r="I203" s="22">
        <f>IF(I$201="", 0, SUMPRODUCT(I$193:I$197 * 'Demand inputs'!$C$110:$G$114 * ('Demand inputs'!$C$109:$G$109 = $B203)  * TRUE))</f>
        <v>826004.10223252617</v>
      </c>
      <c r="J203" s="22">
        <f>IF(J$201="", 0, SUMPRODUCT(J$193:J$197 * 'Demand inputs'!$C$110:$G$114 * ('Demand inputs'!$C$109:$G$109 = $B203)  * TRUE))</f>
        <v>1045091.3663540641</v>
      </c>
      <c r="K203" s="22">
        <f>IF(K$201="", 0, SUMPRODUCT(K$193:K$197 * 'Demand inputs'!$C$110:$G$114 * ('Demand inputs'!$C$109:$G$109 = $B203)  * TRUE))</f>
        <v>1154900.8672004074</v>
      </c>
      <c r="L203" s="22">
        <f>IF(L$201="", 0, SUMPRODUCT(L$193:L$197 * 'Demand inputs'!$C$110:$G$114 * ('Demand inputs'!$C$109:$G$109 = $B203)  * TRUE))</f>
        <v>1497791.244636043</v>
      </c>
    </row>
    <row r="204" spans="1:21" x14ac:dyDescent="0.2">
      <c r="B204" s="18" t="s">
        <v>76</v>
      </c>
      <c r="C204" s="22">
        <f>IF(C$201="", 0, SUMPRODUCT(C$193:C$197 * 'Demand inputs'!$C$110:$G$114 * ('Demand inputs'!$C$109:$G$109 = $B204)  * TRUE))</f>
        <v>555693.94999161281</v>
      </c>
      <c r="D204" s="22">
        <f>IF(D$201="", 0, SUMPRODUCT(D$193:D$197 * 'Demand inputs'!$C$110:$G$114 * ('Demand inputs'!$C$109:$G$109 = $B204)  * TRUE))</f>
        <v>433014.74862103653</v>
      </c>
      <c r="E204" s="22">
        <f>IF(E$201="", 0, SUMPRODUCT(E$193:E$197 * 'Demand inputs'!$C$110:$G$114 * ('Demand inputs'!$C$109:$G$109 = $B204)  * TRUE))</f>
        <v>608530.18726045743</v>
      </c>
      <c r="F204" s="22">
        <f>IF(F$201="", 0, SUMPRODUCT(F$193:F$197 * 'Demand inputs'!$C$110:$G$114 * ('Demand inputs'!$C$109:$G$109 = $B204)  * TRUE))</f>
        <v>777691.69349452178</v>
      </c>
      <c r="G204" s="22">
        <f>IF(G$201="", 0, SUMPRODUCT(G$193:G$197 * 'Demand inputs'!$C$110:$G$114 * ('Demand inputs'!$C$109:$G$109 = $B204)  * TRUE))</f>
        <v>567507.37414544891</v>
      </c>
      <c r="H204" s="22">
        <f>IF(H$201="", 0, SUMPRODUCT(H$193:H$197 * 'Demand inputs'!$C$110:$G$114 * ('Demand inputs'!$C$109:$G$109 = $B204)  * TRUE))</f>
        <v>520452.72179987974</v>
      </c>
      <c r="I204" s="22">
        <f>IF(I$201="", 0, SUMPRODUCT(I$193:I$197 * 'Demand inputs'!$C$110:$G$114 * ('Demand inputs'!$C$109:$G$109 = $B204)  * TRUE))</f>
        <v>410476.34108658682</v>
      </c>
      <c r="J204" s="22">
        <f>IF(J$201="", 0, SUMPRODUCT(J$193:J$197 * 'Demand inputs'!$C$110:$G$114 * ('Demand inputs'!$C$109:$G$109 = $B204)  * TRUE))</f>
        <v>521488.73780756193</v>
      </c>
      <c r="K204" s="22">
        <f>IF(K$201="", 0, SUMPRODUCT(K$193:K$197 * 'Demand inputs'!$C$110:$G$114 * ('Demand inputs'!$C$109:$G$109 = $B204)  * TRUE))</f>
        <v>577055.95203587553</v>
      </c>
      <c r="L204" s="22">
        <f>IF(L$201="", 0, SUMPRODUCT(L$193:L$197 * 'Demand inputs'!$C$110:$G$114 * ('Demand inputs'!$C$109:$G$109 = $B204)  * TRUE))</f>
        <v>750569.74558689888</v>
      </c>
    </row>
    <row r="205" spans="1:21" x14ac:dyDescent="0.2">
      <c r="B205" s="18" t="s">
        <v>77</v>
      </c>
      <c r="C205" s="22">
        <f>IF(C$201="", 0, SUMPRODUCT(C$193:C$197 * 'Demand inputs'!$C$110:$G$114 * ('Demand inputs'!$C$109:$G$109 = $B205)  * TRUE))</f>
        <v>22791.559975550535</v>
      </c>
      <c r="D205" s="22">
        <f>IF(D$201="", 0, SUMPRODUCT(D$193:D$197 * 'Demand inputs'!$C$110:$G$114 * ('Demand inputs'!$C$109:$G$109 = $B205)  * TRUE))</f>
        <v>30431.438351378118</v>
      </c>
      <c r="E205" s="22">
        <f>IF(E$201="", 0, SUMPRODUCT(E$193:E$197 * 'Demand inputs'!$C$110:$G$114 * ('Demand inputs'!$C$109:$G$109 = $B205)  * TRUE))</f>
        <v>37488.075046624705</v>
      </c>
      <c r="F205" s="22">
        <f>IF(F$201="", 0, SUMPRODUCT(F$193:F$197 * 'Demand inputs'!$C$110:$G$114 * ('Demand inputs'!$C$109:$G$109 = $B205)  * TRUE))</f>
        <v>54583.198171537333</v>
      </c>
      <c r="G205" s="22">
        <f>IF(G$201="", 0, SUMPRODUCT(G$193:G$197 * 'Demand inputs'!$C$110:$G$114 * ('Demand inputs'!$C$109:$G$109 = $B205)  * TRUE))</f>
        <v>63545.121409760453</v>
      </c>
      <c r="H205" s="22">
        <f>IF(H$201="", 0, SUMPRODUCT(H$193:H$197 * 'Demand inputs'!$C$110:$G$114 * ('Demand inputs'!$C$109:$G$109 = $B205)  * TRUE))</f>
        <v>45955.63407438976</v>
      </c>
      <c r="I205" s="22">
        <f>IF(I$201="", 0, SUMPRODUCT(I$193:I$197 * 'Demand inputs'!$C$110:$G$114 * ('Demand inputs'!$C$109:$G$109 = $B205)  * TRUE))</f>
        <v>18952.382359551724</v>
      </c>
      <c r="J205" s="22">
        <f>IF(J$201="", 0, SUMPRODUCT(J$193:J$197 * 'Demand inputs'!$C$110:$G$114 * ('Demand inputs'!$C$109:$G$109 = $B205)  * TRUE))</f>
        <v>42065.563782507728</v>
      </c>
      <c r="K205" s="22">
        <f>IF(K$201="", 0, SUMPRODUCT(K$193:K$197 * 'Demand inputs'!$C$110:$G$114 * ('Demand inputs'!$C$109:$G$109 = $B205)  * TRUE))</f>
        <v>44108.460909976988</v>
      </c>
      <c r="L205" s="22">
        <f>IF(L$201="", 0, SUMPRODUCT(L$193:L$197 * 'Demand inputs'!$C$110:$G$114 * ('Demand inputs'!$C$109:$G$109 = $B205)  * TRUE))</f>
        <v>50492.568055008385</v>
      </c>
    </row>
    <row r="206" spans="1:21" x14ac:dyDescent="0.2">
      <c r="B206" s="18" t="s">
        <v>78</v>
      </c>
      <c r="C206" s="22">
        <f>IF(C$201="", 0, SUMPRODUCT(C$193:C$197 * 'Demand inputs'!$C$110:$G$114 * ('Demand inputs'!$C$109:$G$109 = $B206)  * TRUE))</f>
        <v>1364.3347926850931</v>
      </c>
      <c r="D206" s="22">
        <f>IF(D$201="", 0, SUMPRODUCT(D$193:D$197 * 'Demand inputs'!$C$110:$G$114 * ('Demand inputs'!$C$109:$G$109 = $B206)  * TRUE))</f>
        <v>534.50713950100726</v>
      </c>
      <c r="E206" s="22">
        <f>IF(E$201="", 0, SUMPRODUCT(E$193:E$197 * 'Demand inputs'!$C$110:$G$114 * ('Demand inputs'!$C$109:$G$109 = $B206)  * TRUE))</f>
        <v>1459.340005203841</v>
      </c>
      <c r="F206" s="22">
        <f>IF(F$201="", 0, SUMPRODUCT(F$193:F$197 * 'Demand inputs'!$C$110:$G$114 * ('Demand inputs'!$C$109:$G$109 = $B206)  * TRUE))</f>
        <v>2764.2361626254451</v>
      </c>
      <c r="G206" s="22">
        <f>IF(G$201="", 0, SUMPRODUCT(G$193:G$197 * 'Demand inputs'!$C$110:$G$114 * ('Demand inputs'!$C$109:$G$109 = $B206)  * TRUE))</f>
        <v>397.99081630170554</v>
      </c>
      <c r="H206" s="22">
        <f>IF(H$201="", 0, SUMPRODUCT(H$193:H$197 * 'Demand inputs'!$C$110:$G$114 * ('Demand inputs'!$C$109:$G$109 = $B206)  * TRUE))</f>
        <v>78.88498874814843</v>
      </c>
      <c r="I206" s="22">
        <f>IF(I$201="", 0, SUMPRODUCT(I$193:I$197 * 'Demand inputs'!$C$110:$G$114 * ('Demand inputs'!$C$109:$G$109 = $B206)  * TRUE))</f>
        <v>58.683476873704777</v>
      </c>
      <c r="J206" s="22">
        <f>IF(J$201="", 0, SUMPRODUCT(J$193:J$197 * 'Demand inputs'!$C$110:$G$114 * ('Demand inputs'!$C$109:$G$109 = $B206)  * TRUE))</f>
        <v>521.80459156014626</v>
      </c>
      <c r="K206" s="22">
        <f>IF(K$201="", 0, SUMPRODUCT(K$193:K$197 * 'Demand inputs'!$C$110:$G$114 * ('Demand inputs'!$C$109:$G$109 = $B206)  * TRUE))</f>
        <v>952.81353996441624</v>
      </c>
      <c r="L206" s="22">
        <f>IF(L$201="", 0, SUMPRODUCT(L$193:L$197 * 'Demand inputs'!$C$110:$G$114 * ('Demand inputs'!$C$109:$G$109 = $B206)  * TRUE))</f>
        <v>2298.5666552088883</v>
      </c>
    </row>
    <row r="207" spans="1:21" x14ac:dyDescent="0.2">
      <c r="C207" s="30"/>
      <c r="D207" s="30"/>
      <c r="E207" s="30"/>
      <c r="F207" s="30"/>
      <c r="G207" s="30"/>
      <c r="H207" s="30"/>
      <c r="I207" s="30"/>
    </row>
    <row r="208" spans="1:21" x14ac:dyDescent="0.2">
      <c r="C208" s="46"/>
    </row>
    <row r="209" spans="3:12" x14ac:dyDescent="0.2">
      <c r="C209" s="30"/>
      <c r="D209" s="57"/>
      <c r="J209" s="57"/>
    </row>
    <row r="210" spans="3:12" x14ac:dyDescent="0.2">
      <c r="J210" s="57"/>
    </row>
    <row r="211" spans="3:12" x14ac:dyDescent="0.2">
      <c r="C211" s="57"/>
      <c r="D211" s="57"/>
      <c r="E211" s="57"/>
      <c r="F211" s="57"/>
      <c r="G211" s="57"/>
      <c r="H211" s="57"/>
      <c r="I211" s="57"/>
      <c r="J211" s="57"/>
      <c r="K211" s="57"/>
      <c r="L211" s="57"/>
    </row>
    <row r="212" spans="3:12" x14ac:dyDescent="0.2">
      <c r="C212" s="37"/>
      <c r="D212" s="37"/>
      <c r="E212" s="37"/>
      <c r="F212" s="37"/>
      <c r="G212" s="37"/>
      <c r="H212" s="37"/>
      <c r="I212" s="37"/>
      <c r="J212" s="37"/>
      <c r="K212" s="37"/>
      <c r="L212" s="37"/>
    </row>
    <row r="213" spans="3:12" x14ac:dyDescent="0.2">
      <c r="D213" s="56"/>
      <c r="J213" s="57"/>
    </row>
    <row r="214" spans="3:12" x14ac:dyDescent="0.2">
      <c r="J214" s="57"/>
    </row>
    <row r="215" spans="3:12" x14ac:dyDescent="0.2">
      <c r="D215" s="60"/>
    </row>
  </sheetData>
  <sortState xmlns:xlrd2="http://schemas.microsoft.com/office/spreadsheetml/2017/richdata2" ref="B10:P78">
    <sortCondition ref="B10:B78"/>
    <sortCondition ref="C10:C78"/>
    <sortCondition ref="D10:D78"/>
    <sortCondition ref="E10:E78"/>
  </sortState>
  <conditionalFormatting sqref="G7:P7">
    <cfRule type="cellIs" dxfId="2" priority="1" operator="equal">
      <formula>TRUE</formula>
    </cfRule>
    <cfRule type="cellIs" dxfId="1" priority="2" operator="equal">
      <formula>FALSE</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6AF95-51D3-4AC2-BF1D-F75ACDD2803E}">
  <sheetPr>
    <tabColor theme="5"/>
  </sheetPr>
  <dimension ref="A1:A39"/>
  <sheetViews>
    <sheetView showGridLines="0" zoomScale="70" zoomScaleNormal="70" workbookViewId="0"/>
  </sheetViews>
  <sheetFormatPr defaultColWidth="8.88671875" defaultRowHeight="15" x14ac:dyDescent="0.2"/>
  <cols>
    <col min="1" max="1" width="18.5546875" style="1" customWidth="1"/>
  </cols>
  <sheetData>
    <row r="1" spans="1:1" s="1" customFormat="1" ht="18" x14ac:dyDescent="0.25">
      <c r="A1" s="5" t="str">
        <f ca="1">MID(CELL("filename",A2),FIND("]",CELL("filename",A2))+1,256)</f>
        <v>Inputs -&gt;</v>
      </c>
    </row>
    <row r="2" spans="1:1" s="1" customFormat="1" x14ac:dyDescent="0.2">
      <c r="A2"/>
    </row>
    <row r="18" spans="1:1" x14ac:dyDescent="0.2">
      <c r="A18"/>
    </row>
    <row r="19" spans="1:1" x14ac:dyDescent="0.2">
      <c r="A19"/>
    </row>
    <row r="20" spans="1:1" x14ac:dyDescent="0.2">
      <c r="A20"/>
    </row>
    <row r="21" spans="1:1" x14ac:dyDescent="0.2">
      <c r="A21"/>
    </row>
    <row r="22" spans="1:1" x14ac:dyDescent="0.2">
      <c r="A22"/>
    </row>
    <row r="23" spans="1:1" x14ac:dyDescent="0.2">
      <c r="A23"/>
    </row>
    <row r="24" spans="1:1" x14ac:dyDescent="0.2">
      <c r="A24"/>
    </row>
    <row r="25" spans="1:1" x14ac:dyDescent="0.2">
      <c r="A25"/>
    </row>
    <row r="28" spans="1:1" x14ac:dyDescent="0.2">
      <c r="A28"/>
    </row>
    <row r="29" spans="1:1" x14ac:dyDescent="0.2">
      <c r="A29"/>
    </row>
    <row r="30" spans="1:1" x14ac:dyDescent="0.2">
      <c r="A30"/>
    </row>
    <row r="31" spans="1:1" x14ac:dyDescent="0.2">
      <c r="A31"/>
    </row>
    <row r="32" spans="1:1" x14ac:dyDescent="0.2">
      <c r="A32"/>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4B881-F56B-46E5-9119-20E1444D5527}">
  <sheetPr>
    <tabColor theme="5" tint="0.79998168889431442"/>
  </sheetPr>
  <dimension ref="A1:R126"/>
  <sheetViews>
    <sheetView showGridLines="0" zoomScale="70" zoomScaleNormal="70" workbookViewId="0"/>
  </sheetViews>
  <sheetFormatPr defaultColWidth="8.88671875" defaultRowHeight="15" x14ac:dyDescent="0.2"/>
  <cols>
    <col min="1" max="1" width="22.88671875" style="1" bestFit="1" customWidth="1"/>
    <col min="2" max="2" width="46.88671875" bestFit="1" customWidth="1"/>
    <col min="3" max="3" width="21.6640625" customWidth="1"/>
    <col min="4" max="4" width="21.21875" bestFit="1" customWidth="1"/>
    <col min="5" max="5" width="25.77734375" bestFit="1" customWidth="1"/>
    <col min="6" max="6" width="19" bestFit="1" customWidth="1"/>
    <col min="7" max="7" width="14.109375" bestFit="1" customWidth="1"/>
    <col min="8" max="10" width="9.44140625" bestFit="1" customWidth="1"/>
    <col min="11" max="11" width="10.44140625" bestFit="1" customWidth="1"/>
    <col min="12" max="12" width="9.44140625" bestFit="1" customWidth="1"/>
    <col min="13" max="13" width="11.109375" bestFit="1" customWidth="1"/>
    <col min="14" max="14" width="13.109375" bestFit="1" customWidth="1"/>
    <col min="15" max="15" width="9.44140625" bestFit="1" customWidth="1"/>
  </cols>
  <sheetData>
    <row r="1" spans="1:15" ht="18" x14ac:dyDescent="0.25">
      <c r="A1" s="5" t="str">
        <f ca="1">MID(CELL("filename",A2),FIND("]",CELL("filename",A2))+1,256)</f>
        <v>Demand inputs</v>
      </c>
      <c r="B1" s="1"/>
      <c r="C1" s="1"/>
      <c r="D1" s="1"/>
      <c r="E1" s="1"/>
      <c r="F1" s="1"/>
      <c r="G1" s="1"/>
      <c r="H1" s="1"/>
      <c r="I1" s="1"/>
      <c r="J1" s="1"/>
      <c r="K1" s="1"/>
      <c r="L1" s="1"/>
      <c r="M1" s="1"/>
      <c r="N1" s="1"/>
      <c r="O1" s="1"/>
    </row>
    <row r="2" spans="1:15" x14ac:dyDescent="0.2">
      <c r="A2"/>
      <c r="B2" s="1"/>
      <c r="C2" s="1"/>
      <c r="D2" s="1"/>
      <c r="E2" s="1"/>
      <c r="F2" s="1"/>
      <c r="G2" s="1"/>
      <c r="H2" s="1"/>
      <c r="I2" s="1"/>
      <c r="J2" s="1"/>
      <c r="K2" s="1"/>
      <c r="L2" s="1"/>
      <c r="M2" s="1"/>
      <c r="N2" s="1"/>
      <c r="O2" s="1"/>
    </row>
    <row r="3" spans="1:15" ht="21" x14ac:dyDescent="0.35">
      <c r="B3" s="15" t="s">
        <v>70</v>
      </c>
      <c r="C3" s="15"/>
      <c r="D3" s="15"/>
      <c r="E3" s="15"/>
      <c r="F3" s="15"/>
      <c r="G3" s="15"/>
      <c r="H3" s="15"/>
      <c r="I3" s="15"/>
      <c r="J3" s="15"/>
      <c r="K3" s="15"/>
      <c r="L3" s="15"/>
      <c r="M3" s="15"/>
      <c r="N3" s="15"/>
      <c r="O3" s="15"/>
    </row>
    <row r="5" spans="1:15" ht="15.75" x14ac:dyDescent="0.25">
      <c r="B5" s="20" t="s">
        <v>123</v>
      </c>
      <c r="C5" s="20"/>
      <c r="D5" s="20"/>
      <c r="E5" s="20"/>
      <c r="F5" s="20"/>
      <c r="G5" s="20"/>
      <c r="H5" s="20"/>
      <c r="I5" s="20"/>
      <c r="J5" s="20"/>
      <c r="K5" s="20"/>
      <c r="L5" s="20"/>
      <c r="M5" s="20"/>
      <c r="N5" s="20"/>
      <c r="O5" s="20"/>
    </row>
    <row r="7" spans="1:15" ht="15.75" x14ac:dyDescent="0.25">
      <c r="A7"/>
      <c r="B7" s="17" t="s">
        <v>124</v>
      </c>
      <c r="C7" s="17" t="s">
        <v>8</v>
      </c>
      <c r="D7" s="17" t="s">
        <v>173</v>
      </c>
    </row>
    <row r="8" spans="1:15" x14ac:dyDescent="0.2">
      <c r="A8"/>
      <c r="B8" s="18" t="s">
        <v>74</v>
      </c>
      <c r="C8" s="18" t="s">
        <v>128</v>
      </c>
      <c r="D8" s="34">
        <v>2.97</v>
      </c>
      <c r="E8" t="s">
        <v>286</v>
      </c>
    </row>
    <row r="9" spans="1:15" x14ac:dyDescent="0.2">
      <c r="A9"/>
      <c r="B9" s="18" t="s">
        <v>125</v>
      </c>
      <c r="C9" s="18" t="s">
        <v>128</v>
      </c>
      <c r="D9" s="34">
        <v>2.25</v>
      </c>
      <c r="E9" t="s">
        <v>287</v>
      </c>
    </row>
    <row r="10" spans="1:15" x14ac:dyDescent="0.2">
      <c r="A10"/>
      <c r="B10" s="18" t="s">
        <v>126</v>
      </c>
      <c r="C10" s="18" t="s">
        <v>128</v>
      </c>
      <c r="D10" s="34">
        <v>74.044365066300287</v>
      </c>
    </row>
    <row r="11" spans="1:15" x14ac:dyDescent="0.2">
      <c r="A11"/>
      <c r="B11" s="18" t="s">
        <v>127</v>
      </c>
      <c r="C11" s="18" t="s">
        <v>128</v>
      </c>
      <c r="D11" s="34">
        <v>98.256755529970604</v>
      </c>
    </row>
    <row r="12" spans="1:15" x14ac:dyDescent="0.2">
      <c r="A12"/>
      <c r="B12" s="18" t="s">
        <v>174</v>
      </c>
      <c r="C12" s="18" t="s">
        <v>175</v>
      </c>
      <c r="D12" s="34">
        <v>6.7535733902361844E-4</v>
      </c>
    </row>
    <row r="13" spans="1:15" x14ac:dyDescent="0.2">
      <c r="A13"/>
      <c r="E13" s="30"/>
      <c r="F13" s="30"/>
      <c r="G13" s="30"/>
      <c r="H13" s="30"/>
      <c r="I13" s="30"/>
      <c r="J13" s="30"/>
      <c r="K13" s="30"/>
      <c r="L13" s="30"/>
      <c r="O13" s="30"/>
    </row>
    <row r="14" spans="1:15" ht="15.75" x14ac:dyDescent="0.25">
      <c r="A14"/>
      <c r="B14" s="17" t="s">
        <v>258</v>
      </c>
      <c r="C14" s="17"/>
      <c r="D14" s="17"/>
      <c r="E14" s="17"/>
      <c r="F14" s="17"/>
      <c r="G14" s="17"/>
      <c r="H14" s="17"/>
      <c r="I14" s="17"/>
      <c r="J14" s="17"/>
      <c r="K14" s="17"/>
      <c r="L14" s="17"/>
      <c r="M14" s="17"/>
      <c r="N14" s="17"/>
      <c r="O14" s="17"/>
    </row>
    <row r="15" spans="1:15" ht="15.75" x14ac:dyDescent="0.25">
      <c r="A15"/>
      <c r="B15" s="17" t="s">
        <v>71</v>
      </c>
      <c r="C15" s="17" t="s">
        <v>73</v>
      </c>
      <c r="D15" s="17" t="s">
        <v>8</v>
      </c>
      <c r="E15" s="23">
        <f>IFERROR(F15 - 1, "Year before modelling start")</f>
        <v>2018</v>
      </c>
      <c r="F15" s="23" t="str">
        <f>'Control and results'!$C$16</f>
        <v>2019</v>
      </c>
      <c r="G15" s="23" t="str">
        <f>'Control and results'!$D$16</f>
        <v>2020</v>
      </c>
      <c r="H15" s="23" t="str">
        <f>'Control and results'!$E$16</f>
        <v>2021/22</v>
      </c>
      <c r="I15" s="23" t="str">
        <f>'Control and results'!$F$16</f>
        <v>2022/23</v>
      </c>
      <c r="J15" s="23" t="str">
        <f>'Control and results'!$G$16</f>
        <v>2023/24</v>
      </c>
      <c r="K15" s="23" t="str">
        <f>'Control and results'!$H$16</f>
        <v>2024/25</v>
      </c>
      <c r="L15" s="23" t="str">
        <f>'Control and results'!$I$16</f>
        <v>2025/26</v>
      </c>
      <c r="M15" s="23" t="str">
        <f>'Control and results'!$J$16</f>
        <v>2026/27</v>
      </c>
      <c r="N15" s="23" t="str">
        <f>'Control and results'!$K$16</f>
        <v>2027/28</v>
      </c>
      <c r="O15" s="50" t="str">
        <f>'Control and results'!$L$16</f>
        <v>2028/29</v>
      </c>
    </row>
    <row r="16" spans="1:15" x14ac:dyDescent="0.2">
      <c r="A16"/>
      <c r="B16" s="18" t="s">
        <v>39</v>
      </c>
      <c r="C16" s="18" t="s">
        <v>74</v>
      </c>
      <c r="D16" s="18" t="s">
        <v>80</v>
      </c>
      <c r="E16" s="19"/>
      <c r="F16" s="19"/>
      <c r="G16" s="19">
        <v>304843.58465229359</v>
      </c>
      <c r="H16" s="19">
        <v>310377.06317364419</v>
      </c>
      <c r="I16" s="19">
        <v>310495.89445374609</v>
      </c>
      <c r="J16" s="19">
        <v>310595.89445374609</v>
      </c>
      <c r="K16" s="19">
        <v>310695.89445374609</v>
      </c>
      <c r="L16" s="19">
        <v>310795.89445374609</v>
      </c>
      <c r="M16" s="19">
        <v>310895.89445374609</v>
      </c>
      <c r="N16" s="19">
        <v>310977.06317364419</v>
      </c>
      <c r="O16" s="19">
        <v>311077.06317364419</v>
      </c>
    </row>
    <row r="17" spans="1:15" x14ac:dyDescent="0.2">
      <c r="A17"/>
      <c r="B17" s="29" t="s">
        <v>285</v>
      </c>
      <c r="C17" s="18" t="s">
        <v>74</v>
      </c>
      <c r="D17" s="18" t="s">
        <v>80</v>
      </c>
      <c r="E17" s="19"/>
      <c r="F17" s="19"/>
      <c r="G17" s="19">
        <v>0</v>
      </c>
      <c r="H17" s="19">
        <v>0</v>
      </c>
      <c r="I17" s="19">
        <v>5068.7348111459642</v>
      </c>
      <c r="J17" s="19">
        <v>10225.792403978314</v>
      </c>
      <c r="K17" s="19">
        <v>15473.19464597978</v>
      </c>
      <c r="L17" s="19">
        <v>20813.012225274757</v>
      </c>
      <c r="M17" s="19">
        <v>25854.307744184334</v>
      </c>
      <c r="N17" s="19">
        <v>28028.23160260931</v>
      </c>
      <c r="O17" s="19">
        <v>32679.748101468205</v>
      </c>
    </row>
    <row r="18" spans="1:15" x14ac:dyDescent="0.2">
      <c r="A18"/>
      <c r="B18" s="18" t="s">
        <v>40</v>
      </c>
      <c r="C18" s="18" t="s">
        <v>74</v>
      </c>
      <c r="D18" s="18" t="s">
        <v>80</v>
      </c>
      <c r="E18" s="19"/>
      <c r="F18" s="19"/>
      <c r="G18" s="19">
        <v>4.5473154749505493</v>
      </c>
      <c r="H18" s="19">
        <v>4.6217757015444549</v>
      </c>
      <c r="I18" s="19">
        <v>4.691015873197161</v>
      </c>
      <c r="J18" s="19">
        <v>4.7620666635822744</v>
      </c>
      <c r="K18" s="19">
        <v>4.8344416605478093</v>
      </c>
      <c r="L18" s="19">
        <v>4.9081699442242801</v>
      </c>
      <c r="M18" s="19">
        <v>4.9779467848656758</v>
      </c>
      <c r="N18" s="19">
        <v>5.0415135744233162</v>
      </c>
      <c r="O18" s="19">
        <v>5.1060478406748349</v>
      </c>
    </row>
    <row r="19" spans="1:15" x14ac:dyDescent="0.2">
      <c r="A19"/>
      <c r="B19" s="18" t="s">
        <v>41</v>
      </c>
      <c r="C19" s="18" t="s">
        <v>74</v>
      </c>
      <c r="D19" s="18" t="s">
        <v>80</v>
      </c>
      <c r="E19" s="19"/>
      <c r="F19" s="19"/>
      <c r="G19" s="19">
        <v>1285.191061285577</v>
      </c>
      <c r="H19" s="19">
        <v>1306.2354814862288</v>
      </c>
      <c r="I19" s="19">
        <v>744.05261374040663</v>
      </c>
      <c r="J19" s="19">
        <v>732.84834819771413</v>
      </c>
      <c r="K19" s="19">
        <v>721.77389067436854</v>
      </c>
      <c r="L19" s="19">
        <v>710.82824658300501</v>
      </c>
      <c r="M19" s="19">
        <v>700.77872454231692</v>
      </c>
      <c r="N19" s="19">
        <v>1195.9480647719952</v>
      </c>
      <c r="O19" s="19">
        <v>1180.6392433842013</v>
      </c>
    </row>
    <row r="20" spans="1:15" x14ac:dyDescent="0.2">
      <c r="A20"/>
      <c r="B20" s="18" t="s">
        <v>42</v>
      </c>
      <c r="C20" s="18" t="s">
        <v>74</v>
      </c>
      <c r="D20" s="18" t="s">
        <v>80</v>
      </c>
      <c r="E20" s="19"/>
      <c r="F20" s="19"/>
      <c r="G20" s="19">
        <v>15195.736421191461</v>
      </c>
      <c r="H20" s="19">
        <v>14946.913135581288</v>
      </c>
      <c r="I20" s="19">
        <v>14722.989064398022</v>
      </c>
      <c r="J20" s="19">
        <v>14499.992588126473</v>
      </c>
      <c r="K20" s="19">
        <v>14279.618327599745</v>
      </c>
      <c r="L20" s="19">
        <v>14061.845144102541</v>
      </c>
      <c r="M20" s="19">
        <v>13861.935373476394</v>
      </c>
      <c r="N20" s="19">
        <v>13684.922888845913</v>
      </c>
      <c r="O20" s="19">
        <v>13509.748024332868</v>
      </c>
    </row>
    <row r="21" spans="1:15" x14ac:dyDescent="0.2">
      <c r="A21"/>
      <c r="B21" s="18" t="s">
        <v>43</v>
      </c>
      <c r="C21" s="18" t="s">
        <v>74</v>
      </c>
      <c r="D21" s="18" t="s">
        <v>80</v>
      </c>
      <c r="E21" s="19"/>
      <c r="F21" s="19"/>
      <c r="G21" s="19">
        <v>1348.3316956885678</v>
      </c>
      <c r="H21" s="19">
        <v>1326.2533762630155</v>
      </c>
      <c r="I21" s="19">
        <v>1306.3843870784592</v>
      </c>
      <c r="J21" s="19">
        <v>1286.5977042452084</v>
      </c>
      <c r="K21" s="19">
        <v>1267.0436930313958</v>
      </c>
      <c r="L21" s="19">
        <v>1247.7204777793338</v>
      </c>
      <c r="M21" s="19">
        <v>1229.9822996126495</v>
      </c>
      <c r="N21" s="19">
        <v>1214.2758187324587</v>
      </c>
      <c r="O21" s="19">
        <v>1198.7323915786749</v>
      </c>
    </row>
    <row r="22" spans="1:15" x14ac:dyDescent="0.2">
      <c r="A22"/>
      <c r="B22" s="49" t="s">
        <v>44</v>
      </c>
      <c r="C22" s="49" t="s">
        <v>74</v>
      </c>
      <c r="D22" s="49" t="s">
        <v>80</v>
      </c>
      <c r="E22" s="19"/>
      <c r="F22" s="19"/>
      <c r="G22" s="19">
        <v>0</v>
      </c>
      <c r="H22" s="19">
        <v>0</v>
      </c>
      <c r="I22" s="19">
        <v>0</v>
      </c>
      <c r="J22" s="19">
        <v>0</v>
      </c>
      <c r="K22" s="19">
        <v>0</v>
      </c>
      <c r="L22" s="19">
        <v>0</v>
      </c>
      <c r="M22" s="19">
        <v>0</v>
      </c>
      <c r="N22" s="19">
        <v>0</v>
      </c>
      <c r="O22" s="19">
        <v>0</v>
      </c>
    </row>
    <row r="23" spans="1:15" x14ac:dyDescent="0.2">
      <c r="A23"/>
      <c r="B23" s="49" t="s">
        <v>45</v>
      </c>
      <c r="C23" s="49" t="s">
        <v>75</v>
      </c>
      <c r="D23" s="49" t="s">
        <v>80</v>
      </c>
      <c r="E23" s="19"/>
      <c r="F23" s="19"/>
      <c r="G23" s="19">
        <v>16413.978320082169</v>
      </c>
      <c r="H23" s="19">
        <v>16639.446032307176</v>
      </c>
      <c r="I23" s="19">
        <v>16639.446032307176</v>
      </c>
      <c r="J23" s="19">
        <v>16639.446032307176</v>
      </c>
      <c r="K23" s="19">
        <v>16639.446032307176</v>
      </c>
      <c r="L23" s="19">
        <v>16639.446032307176</v>
      </c>
      <c r="M23" s="19">
        <v>16639.446032307176</v>
      </c>
      <c r="N23" s="19">
        <v>16639.446032307176</v>
      </c>
      <c r="O23" s="19">
        <v>16639.446032307176</v>
      </c>
    </row>
    <row r="24" spans="1:15" x14ac:dyDescent="0.2">
      <c r="A24"/>
      <c r="B24" s="49" t="s">
        <v>46</v>
      </c>
      <c r="C24" s="49" t="s">
        <v>75</v>
      </c>
      <c r="D24" s="49" t="s">
        <v>80</v>
      </c>
      <c r="E24" s="19"/>
      <c r="F24" s="19"/>
      <c r="G24" s="19">
        <v>9.1296045909910468</v>
      </c>
      <c r="H24" s="19">
        <v>9.2133342620237837</v>
      </c>
      <c r="I24" s="19">
        <v>9.3156796688452719</v>
      </c>
      <c r="J24" s="19">
        <v>9.4094099560497195</v>
      </c>
      <c r="K24" s="19">
        <v>9.4909728920846881</v>
      </c>
      <c r="L24" s="19">
        <v>9.5724551325517577</v>
      </c>
      <c r="M24" s="19">
        <v>9.6682568969632623</v>
      </c>
      <c r="N24" s="19">
        <v>9.7843448276071801</v>
      </c>
      <c r="O24" s="19">
        <v>9.9012866194845195</v>
      </c>
    </row>
    <row r="25" spans="1:15" x14ac:dyDescent="0.2">
      <c r="A25"/>
      <c r="B25" s="49" t="s">
        <v>47</v>
      </c>
      <c r="C25" s="49" t="s">
        <v>75</v>
      </c>
      <c r="D25" s="49" t="s">
        <v>80</v>
      </c>
      <c r="E25" s="19"/>
      <c r="F25" s="19"/>
      <c r="G25" s="19">
        <v>7574.4316035981183</v>
      </c>
      <c r="H25" s="19">
        <v>7596.2607984576307</v>
      </c>
      <c r="I25" s="19">
        <v>7891.1771959379575</v>
      </c>
      <c r="J25" s="19">
        <v>8161.2684437586486</v>
      </c>
      <c r="K25" s="19">
        <v>8396.2985052963049</v>
      </c>
      <c r="L25" s="19">
        <v>8631.096036162422</v>
      </c>
      <c r="M25" s="19">
        <v>8907.156409656076</v>
      </c>
      <c r="N25" s="19">
        <v>9241.6729782028742</v>
      </c>
      <c r="O25" s="19">
        <v>9578.6500155360045</v>
      </c>
    </row>
    <row r="26" spans="1:15" x14ac:dyDescent="0.2">
      <c r="A26"/>
      <c r="B26" s="49" t="s">
        <v>48</v>
      </c>
      <c r="C26" s="49" t="s">
        <v>75</v>
      </c>
      <c r="D26" s="49" t="s">
        <v>80</v>
      </c>
      <c r="E26" s="19"/>
      <c r="F26" s="19"/>
      <c r="G26" s="19">
        <v>622.56300109315168</v>
      </c>
      <c r="H26" s="19">
        <v>628.27266735078149</v>
      </c>
      <c r="I26" s="19">
        <v>635.2517717559997</v>
      </c>
      <c r="J26" s="19">
        <v>641.64339675067981</v>
      </c>
      <c r="K26" s="19">
        <v>647.20530972618872</v>
      </c>
      <c r="L26" s="19">
        <v>652.76171993600553</v>
      </c>
      <c r="M26" s="19">
        <v>659.29460242479377</v>
      </c>
      <c r="N26" s="19">
        <v>667.21083250596166</v>
      </c>
      <c r="O26" s="19">
        <v>675.18528881223028</v>
      </c>
    </row>
    <row r="27" spans="1:15" x14ac:dyDescent="0.2">
      <c r="A27"/>
      <c r="B27" s="49" t="s">
        <v>49</v>
      </c>
      <c r="C27" s="49" t="s">
        <v>75</v>
      </c>
      <c r="D27" s="49" t="s">
        <v>80</v>
      </c>
      <c r="E27" s="19"/>
      <c r="F27" s="19"/>
      <c r="G27" s="19">
        <v>51</v>
      </c>
      <c r="H27" s="19">
        <v>51.467732548557841</v>
      </c>
      <c r="I27" s="19">
        <v>52.03945673396742</v>
      </c>
      <c r="J27" s="19">
        <v>52.563054946768872</v>
      </c>
      <c r="K27" s="19">
        <v>53.018683632143492</v>
      </c>
      <c r="L27" s="19">
        <v>53.473861534143893</v>
      </c>
      <c r="M27" s="19">
        <v>54.009031478941729</v>
      </c>
      <c r="N27" s="19">
        <v>54.657524456247899</v>
      </c>
      <c r="O27" s="19">
        <v>55.310787292146571</v>
      </c>
    </row>
    <row r="28" spans="1:15" x14ac:dyDescent="0.2">
      <c r="A28"/>
      <c r="B28" s="49" t="s">
        <v>50</v>
      </c>
      <c r="C28" s="49" t="s">
        <v>75</v>
      </c>
      <c r="D28" s="49" t="s">
        <v>80</v>
      </c>
      <c r="E28" s="19"/>
      <c r="F28" s="19"/>
      <c r="G28" s="19">
        <v>2204.6231053155211</v>
      </c>
      <c r="H28" s="19">
        <v>2198.2694737988204</v>
      </c>
      <c r="I28" s="19">
        <v>2198.2694737988204</v>
      </c>
      <c r="J28" s="19">
        <v>2198.2694737988204</v>
      </c>
      <c r="K28" s="19">
        <v>2198.2694737988204</v>
      </c>
      <c r="L28" s="19">
        <v>2198.2694737988204</v>
      </c>
      <c r="M28" s="19">
        <v>2198.2694737988204</v>
      </c>
      <c r="N28" s="19">
        <v>2198.2694737988204</v>
      </c>
      <c r="O28" s="19">
        <v>2198.2694737988204</v>
      </c>
    </row>
    <row r="29" spans="1:15" x14ac:dyDescent="0.2">
      <c r="A29"/>
      <c r="B29" s="49" t="s">
        <v>51</v>
      </c>
      <c r="C29" s="49" t="s">
        <v>75</v>
      </c>
      <c r="D29" s="49" t="s">
        <v>80</v>
      </c>
      <c r="E29" s="19"/>
      <c r="F29" s="19"/>
      <c r="G29" s="19">
        <v>114.64584018048417</v>
      </c>
      <c r="H29" s="19">
        <v>114.97624469347014</v>
      </c>
      <c r="I29" s="19">
        <v>114.97624469347014</v>
      </c>
      <c r="J29" s="19">
        <v>114.97624469347014</v>
      </c>
      <c r="K29" s="19">
        <v>114.97624469347014</v>
      </c>
      <c r="L29" s="19">
        <v>114.97624469347014</v>
      </c>
      <c r="M29" s="19">
        <v>114.97624469347014</v>
      </c>
      <c r="N29" s="19">
        <v>114.97624469347014</v>
      </c>
      <c r="O29" s="19">
        <v>114.97624469347014</v>
      </c>
    </row>
    <row r="30" spans="1:15" x14ac:dyDescent="0.2">
      <c r="A30"/>
      <c r="B30" s="49" t="s">
        <v>52</v>
      </c>
      <c r="C30" s="49" t="s">
        <v>75</v>
      </c>
      <c r="D30" s="49" t="s">
        <v>80</v>
      </c>
      <c r="E30" s="19"/>
      <c r="F30" s="19"/>
      <c r="G30" s="19">
        <v>0</v>
      </c>
      <c r="H30" s="19">
        <v>0</v>
      </c>
      <c r="I30" s="19">
        <v>0</v>
      </c>
      <c r="J30" s="19">
        <v>0</v>
      </c>
      <c r="K30" s="19">
        <v>0</v>
      </c>
      <c r="L30" s="19">
        <v>0</v>
      </c>
      <c r="M30" s="19">
        <v>0</v>
      </c>
      <c r="N30" s="19">
        <v>0</v>
      </c>
      <c r="O30" s="19">
        <v>0</v>
      </c>
    </row>
    <row r="31" spans="1:15" x14ac:dyDescent="0.2">
      <c r="A31"/>
      <c r="B31" s="49" t="s">
        <v>53</v>
      </c>
      <c r="C31" s="49" t="s">
        <v>76</v>
      </c>
      <c r="D31" s="49" t="s">
        <v>79</v>
      </c>
      <c r="E31" s="19"/>
      <c r="F31" s="19"/>
      <c r="G31" s="19">
        <v>764.53444433182312</v>
      </c>
      <c r="H31" s="19">
        <v>775.74130817490095</v>
      </c>
      <c r="I31" s="19">
        <v>787.10932451333952</v>
      </c>
      <c r="J31" s="19">
        <v>798.64055357287828</v>
      </c>
      <c r="K31" s="19">
        <v>810.33708495824601</v>
      </c>
      <c r="L31" s="19">
        <v>822.20103806790496</v>
      </c>
      <c r="M31" s="19">
        <v>834.23456251231585</v>
      </c>
      <c r="N31" s="19">
        <v>846.43983853587804</v>
      </c>
      <c r="O31" s="19">
        <v>858.8190774426929</v>
      </c>
    </row>
    <row r="32" spans="1:15" x14ac:dyDescent="0.2">
      <c r="A32"/>
      <c r="B32" s="49" t="s">
        <v>54</v>
      </c>
      <c r="C32" s="49" t="s">
        <v>76</v>
      </c>
      <c r="D32" s="49" t="s">
        <v>79</v>
      </c>
      <c r="E32" s="19"/>
      <c r="F32" s="19"/>
      <c r="G32" s="19">
        <v>89.224657534246589</v>
      </c>
      <c r="H32" s="19">
        <v>90.532549671539954</v>
      </c>
      <c r="I32" s="19">
        <v>91.859249040235326</v>
      </c>
      <c r="J32" s="19">
        <v>93.204996078075453</v>
      </c>
      <c r="K32" s="19">
        <v>94.57003465146515</v>
      </c>
      <c r="L32" s="19">
        <v>95.95461210387387</v>
      </c>
      <c r="M32" s="19">
        <v>97.358979304649125</v>
      </c>
      <c r="N32" s="19">
        <v>98.783390698258799</v>
      </c>
      <c r="O32" s="19">
        <v>100.2281043539797</v>
      </c>
    </row>
    <row r="33" spans="1:15" x14ac:dyDescent="0.2">
      <c r="A33"/>
      <c r="B33" s="49" t="s">
        <v>55</v>
      </c>
      <c r="C33" s="49" t="s">
        <v>76</v>
      </c>
      <c r="D33" s="49" t="s">
        <v>79</v>
      </c>
      <c r="E33" s="19"/>
      <c r="F33" s="19"/>
      <c r="G33" s="19">
        <v>377.68422619174703</v>
      </c>
      <c r="H33" s="19">
        <v>383.22047865229939</v>
      </c>
      <c r="I33" s="19">
        <v>388.83634133311119</v>
      </c>
      <c r="J33" s="19">
        <v>394.53283199704452</v>
      </c>
      <c r="K33" s="19">
        <v>400.31098292034386</v>
      </c>
      <c r="L33" s="19">
        <v>406.17184109752225</v>
      </c>
      <c r="M33" s="19">
        <v>412.11646844798634</v>
      </c>
      <c r="N33" s="19">
        <v>418.14594202447711</v>
      </c>
      <c r="O33" s="19">
        <v>424.26135422339945</v>
      </c>
    </row>
    <row r="34" spans="1:15" x14ac:dyDescent="0.2">
      <c r="A34"/>
      <c r="B34" s="49" t="s">
        <v>56</v>
      </c>
      <c r="C34" s="49" t="s">
        <v>76</v>
      </c>
      <c r="D34" s="49" t="s">
        <v>79</v>
      </c>
      <c r="E34" s="19"/>
      <c r="F34" s="19"/>
      <c r="G34" s="19">
        <v>44</v>
      </c>
      <c r="H34" s="19">
        <v>44.644970298920121</v>
      </c>
      <c r="I34" s="19">
        <v>45.299215143739957</v>
      </c>
      <c r="J34" s="19">
        <v>45.962853103260713</v>
      </c>
      <c r="K34" s="19">
        <v>46.63600443708448</v>
      </c>
      <c r="L34" s="19">
        <v>47.318791119483357</v>
      </c>
      <c r="M34" s="19">
        <v>48.011336863471158</v>
      </c>
      <c r="N34" s="19">
        <v>48.713767145086635</v>
      </c>
      <c r="O34" s="19">
        <v>49.42620922789677</v>
      </c>
    </row>
    <row r="35" spans="1:15" x14ac:dyDescent="0.2">
      <c r="A35"/>
      <c r="B35" s="49" t="s">
        <v>57</v>
      </c>
      <c r="C35" s="49" t="s">
        <v>76</v>
      </c>
      <c r="D35" s="49" t="s">
        <v>79</v>
      </c>
      <c r="E35" s="19"/>
      <c r="F35" s="19"/>
      <c r="G35" s="19">
        <v>80.390835309342435</v>
      </c>
      <c r="H35" s="19">
        <v>81.569237606613001</v>
      </c>
      <c r="I35" s="19">
        <v>82.764585096883408</v>
      </c>
      <c r="J35" s="19">
        <v>83.977094412993893</v>
      </c>
      <c r="K35" s="19">
        <v>85.206985276986856</v>
      </c>
      <c r="L35" s="19">
        <v>86.45448054371731</v>
      </c>
      <c r="M35" s="19">
        <v>87.719806244833421</v>
      </c>
      <c r="N35" s="19">
        <v>89.003191633143544</v>
      </c>
      <c r="O35" s="19">
        <v>90.30486922738524</v>
      </c>
    </row>
    <row r="36" spans="1:15" x14ac:dyDescent="0.2">
      <c r="A36"/>
      <c r="B36" s="49" t="s">
        <v>58</v>
      </c>
      <c r="C36" s="49" t="s">
        <v>76</v>
      </c>
      <c r="D36" s="49" t="s">
        <v>79</v>
      </c>
      <c r="E36" s="19"/>
      <c r="F36" s="19"/>
      <c r="G36" s="19">
        <v>16.983466040013727</v>
      </c>
      <c r="H36" s="19">
        <v>17.232416748389348</v>
      </c>
      <c r="I36" s="19">
        <v>17.484947318931432</v>
      </c>
      <c r="J36" s="19">
        <v>17.741103517758358</v>
      </c>
      <c r="K36" s="19">
        <v>18.000931763617128</v>
      </c>
      <c r="L36" s="19">
        <v>18.264479137096558</v>
      </c>
      <c r="M36" s="19">
        <v>18.531793389918668</v>
      </c>
      <c r="N36" s="19">
        <v>18.802922954311708</v>
      </c>
      <c r="O36" s="19">
        <v>19.077916952468129</v>
      </c>
    </row>
    <row r="37" spans="1:15" x14ac:dyDescent="0.2">
      <c r="A37"/>
      <c r="B37" s="49" t="s">
        <v>59</v>
      </c>
      <c r="C37" s="49" t="s">
        <v>76</v>
      </c>
      <c r="D37" s="49" t="s">
        <v>79</v>
      </c>
      <c r="E37" s="19"/>
      <c r="F37" s="19"/>
      <c r="G37" s="19">
        <v>8.9835616438356158</v>
      </c>
      <c r="H37" s="19">
        <v>8.8518768611357981</v>
      </c>
      <c r="I37" s="19">
        <v>8.7221579977430679</v>
      </c>
      <c r="J37" s="19">
        <v>8.5943775247730017</v>
      </c>
      <c r="K37" s="19">
        <v>8.4685081258218844</v>
      </c>
      <c r="L37" s="19">
        <v>8.3445227064470657</v>
      </c>
      <c r="M37" s="19">
        <v>8.2223944028864953</v>
      </c>
      <c r="N37" s="19">
        <v>8.1020965900512216</v>
      </c>
      <c r="O37" s="19">
        <v>7.9836028888239463</v>
      </c>
    </row>
    <row r="38" spans="1:15" x14ac:dyDescent="0.2">
      <c r="A38"/>
      <c r="B38" s="49" t="s">
        <v>60</v>
      </c>
      <c r="C38" s="49" t="s">
        <v>76</v>
      </c>
      <c r="D38" s="49" t="s">
        <v>79</v>
      </c>
      <c r="E38" s="19"/>
      <c r="F38" s="19"/>
      <c r="G38" s="19">
        <v>19</v>
      </c>
      <c r="H38" s="19">
        <v>19.278509901806416</v>
      </c>
      <c r="I38" s="19">
        <v>19.561024721160436</v>
      </c>
      <c r="J38" s="19">
        <v>19.847595658226219</v>
      </c>
      <c r="K38" s="19">
        <v>20.138274643286483</v>
      </c>
      <c r="L38" s="19">
        <v>20.433114347049631</v>
      </c>
      <c r="M38" s="19">
        <v>20.732168191044362</v>
      </c>
      <c r="N38" s="19">
        <v>21.035490358105591</v>
      </c>
      <c r="O38" s="19">
        <v>21.34313580295542</v>
      </c>
    </row>
    <row r="39" spans="1:15" x14ac:dyDescent="0.2">
      <c r="A39"/>
      <c r="B39" s="49" t="s">
        <v>61</v>
      </c>
      <c r="C39" s="49" t="s">
        <v>76</v>
      </c>
      <c r="D39" s="49" t="s">
        <v>79</v>
      </c>
      <c r="E39" s="19"/>
      <c r="F39" s="19"/>
      <c r="G39" s="19">
        <v>29.870117366014682</v>
      </c>
      <c r="H39" s="19">
        <v>29.432268763143373</v>
      </c>
      <c r="I39" s="19">
        <v>29.00095679270839</v>
      </c>
      <c r="J39" s="19">
        <v>28.576089921858813</v>
      </c>
      <c r="K39" s="19">
        <v>28.157577324236744</v>
      </c>
      <c r="L39" s="19">
        <v>27.745328911499282</v>
      </c>
      <c r="M39" s="19">
        <v>27.339255362310727</v>
      </c>
      <c r="N39" s="19">
        <v>26.939268148917456</v>
      </c>
      <c r="O39" s="19">
        <v>26.545279561415427</v>
      </c>
    </row>
    <row r="40" spans="1:15" x14ac:dyDescent="0.2">
      <c r="A40"/>
      <c r="B40" s="49" t="s">
        <v>62</v>
      </c>
      <c r="C40" s="49" t="s">
        <v>77</v>
      </c>
      <c r="D40" s="49" t="s">
        <v>79</v>
      </c>
      <c r="E40" s="19"/>
      <c r="F40" s="19"/>
      <c r="G40" s="19">
        <v>80.392694063926953</v>
      </c>
      <c r="H40" s="19">
        <v>81.196621004566225</v>
      </c>
      <c r="I40" s="19">
        <v>82.008587214611893</v>
      </c>
      <c r="J40" s="19">
        <v>82.828673086758016</v>
      </c>
      <c r="K40" s="19">
        <v>83.656959817625591</v>
      </c>
      <c r="L40" s="19">
        <v>84.493529415801845</v>
      </c>
      <c r="M40" s="19">
        <v>85.338464709959865</v>
      </c>
      <c r="N40" s="19">
        <v>86.191849357059468</v>
      </c>
      <c r="O40" s="19">
        <v>87.053767850630067</v>
      </c>
    </row>
    <row r="41" spans="1:15" x14ac:dyDescent="0.2">
      <c r="A41"/>
      <c r="B41" s="49" t="s">
        <v>63</v>
      </c>
      <c r="C41" s="49" t="s">
        <v>77</v>
      </c>
      <c r="D41" s="49" t="s">
        <v>79</v>
      </c>
      <c r="E41" s="19"/>
      <c r="F41" s="19"/>
      <c r="G41" s="19">
        <v>2</v>
      </c>
      <c r="H41" s="19">
        <v>2</v>
      </c>
      <c r="I41" s="19">
        <v>2</v>
      </c>
      <c r="J41" s="19">
        <v>2</v>
      </c>
      <c r="K41" s="19">
        <v>2</v>
      </c>
      <c r="L41" s="19">
        <v>2</v>
      </c>
      <c r="M41" s="19">
        <v>2</v>
      </c>
      <c r="N41" s="19">
        <v>2</v>
      </c>
      <c r="O41" s="19">
        <v>2</v>
      </c>
    </row>
    <row r="42" spans="1:15" x14ac:dyDescent="0.2">
      <c r="A42"/>
      <c r="B42" s="49" t="s">
        <v>64</v>
      </c>
      <c r="C42" s="49" t="s">
        <v>77</v>
      </c>
      <c r="D42" s="49" t="s">
        <v>79</v>
      </c>
      <c r="E42" s="19"/>
      <c r="F42" s="19"/>
      <c r="G42" s="19">
        <v>2.7651455166844165</v>
      </c>
      <c r="H42" s="19">
        <v>1.9666666666666666</v>
      </c>
      <c r="I42" s="19">
        <v>1.9666666666666666</v>
      </c>
      <c r="J42" s="19">
        <v>1.9666666666666666</v>
      </c>
      <c r="K42" s="19">
        <v>1.9666666666666666</v>
      </c>
      <c r="L42" s="19">
        <v>1.9666666666666666</v>
      </c>
      <c r="M42" s="19">
        <v>1.9666666666666666</v>
      </c>
      <c r="N42" s="19">
        <v>1.9666666666666666</v>
      </c>
      <c r="O42" s="19">
        <v>1.9666666666666666</v>
      </c>
    </row>
    <row r="43" spans="1:15" x14ac:dyDescent="0.2">
      <c r="A43"/>
      <c r="B43" s="49" t="s">
        <v>65</v>
      </c>
      <c r="C43" s="49" t="s">
        <v>77</v>
      </c>
      <c r="D43" s="49" t="s">
        <v>79</v>
      </c>
      <c r="E43" s="19"/>
      <c r="F43" s="19"/>
      <c r="G43" s="19">
        <v>1</v>
      </c>
      <c r="H43" s="19">
        <v>1</v>
      </c>
      <c r="I43" s="19">
        <v>1</v>
      </c>
      <c r="J43" s="19">
        <v>1</v>
      </c>
      <c r="K43" s="19">
        <v>1</v>
      </c>
      <c r="L43" s="19">
        <v>1</v>
      </c>
      <c r="M43" s="19">
        <v>1</v>
      </c>
      <c r="N43" s="19">
        <v>1</v>
      </c>
      <c r="O43" s="19">
        <v>1</v>
      </c>
    </row>
    <row r="44" spans="1:15" x14ac:dyDescent="0.2">
      <c r="A44"/>
      <c r="B44" s="49" t="s">
        <v>66</v>
      </c>
      <c r="C44" s="49" t="s">
        <v>78</v>
      </c>
      <c r="D44" s="49" t="s">
        <v>79</v>
      </c>
      <c r="E44" s="19"/>
      <c r="F44" s="19"/>
      <c r="G44" s="19">
        <v>3</v>
      </c>
      <c r="H44" s="19">
        <v>3</v>
      </c>
      <c r="I44" s="19">
        <v>1</v>
      </c>
      <c r="J44" s="19">
        <v>1</v>
      </c>
      <c r="K44" s="19">
        <v>1</v>
      </c>
      <c r="L44" s="19">
        <v>1</v>
      </c>
      <c r="M44" s="19">
        <v>1</v>
      </c>
      <c r="N44" s="19">
        <v>1</v>
      </c>
      <c r="O44" s="19">
        <v>1</v>
      </c>
    </row>
    <row r="45" spans="1:15" x14ac:dyDescent="0.2">
      <c r="A45"/>
      <c r="B45" s="49" t="s">
        <v>67</v>
      </c>
      <c r="C45" s="49" t="s">
        <v>78</v>
      </c>
      <c r="D45" s="49" t="s">
        <v>79</v>
      </c>
      <c r="E45" s="19"/>
      <c r="F45" s="19"/>
      <c r="G45" s="19">
        <v>0</v>
      </c>
      <c r="H45" s="19">
        <v>0</v>
      </c>
      <c r="I45" s="19">
        <v>2</v>
      </c>
      <c r="J45" s="19">
        <v>2</v>
      </c>
      <c r="K45" s="19">
        <v>2</v>
      </c>
      <c r="L45" s="19">
        <v>2</v>
      </c>
      <c r="M45" s="19">
        <v>2</v>
      </c>
      <c r="N45" s="19">
        <v>2</v>
      </c>
      <c r="O45" s="19">
        <v>2</v>
      </c>
    </row>
    <row r="46" spans="1:15" x14ac:dyDescent="0.2">
      <c r="A46"/>
      <c r="B46" s="49" t="s">
        <v>68</v>
      </c>
      <c r="C46" s="49" t="s">
        <v>78</v>
      </c>
      <c r="D46" s="49" t="s">
        <v>79</v>
      </c>
      <c r="E46" s="19"/>
      <c r="F46" s="19"/>
      <c r="G46" s="19">
        <v>1</v>
      </c>
      <c r="H46" s="19">
        <v>1</v>
      </c>
      <c r="I46" s="19">
        <v>1</v>
      </c>
      <c r="J46" s="19">
        <v>1</v>
      </c>
      <c r="K46" s="19">
        <v>1</v>
      </c>
      <c r="L46" s="19">
        <v>1</v>
      </c>
      <c r="M46" s="19">
        <v>1</v>
      </c>
      <c r="N46" s="19">
        <v>1</v>
      </c>
      <c r="O46" s="19">
        <v>1</v>
      </c>
    </row>
    <row r="47" spans="1:15" x14ac:dyDescent="0.2">
      <c r="A47"/>
      <c r="B47" s="49" t="s">
        <v>69</v>
      </c>
      <c r="C47" s="49" t="s">
        <v>78</v>
      </c>
      <c r="D47" s="49" t="s">
        <v>79</v>
      </c>
      <c r="E47" s="19"/>
      <c r="F47" s="19"/>
      <c r="G47" s="19">
        <v>0.91506849315068473</v>
      </c>
      <c r="H47" s="19">
        <v>1</v>
      </c>
      <c r="I47" s="19">
        <v>1</v>
      </c>
      <c r="J47" s="19">
        <v>1</v>
      </c>
      <c r="K47" s="19">
        <v>1</v>
      </c>
      <c r="L47" s="19">
        <v>1</v>
      </c>
      <c r="M47" s="19">
        <v>1</v>
      </c>
      <c r="N47" s="19">
        <v>1</v>
      </c>
      <c r="O47" s="19">
        <v>1</v>
      </c>
    </row>
    <row r="48" spans="1:15" x14ac:dyDescent="0.2">
      <c r="A48"/>
      <c r="E48" s="30"/>
      <c r="F48" s="30"/>
      <c r="G48" s="30"/>
      <c r="H48" s="30"/>
      <c r="I48" s="30"/>
      <c r="J48" s="30"/>
      <c r="K48" s="30"/>
      <c r="L48" s="30"/>
      <c r="O48" s="51"/>
    </row>
    <row r="49" spans="1:16" ht="15.75" x14ac:dyDescent="0.25">
      <c r="A49"/>
      <c r="B49" s="17" t="s">
        <v>81</v>
      </c>
      <c r="C49" s="17"/>
      <c r="D49" s="17"/>
      <c r="E49" s="17"/>
      <c r="F49" s="17"/>
      <c r="G49" s="17"/>
      <c r="H49" s="17"/>
      <c r="I49" s="17"/>
      <c r="J49" s="17"/>
      <c r="K49" s="17"/>
      <c r="L49" s="17"/>
      <c r="M49" s="17"/>
      <c r="N49" s="17"/>
      <c r="O49" s="17"/>
    </row>
    <row r="50" spans="1:16" ht="15.75" x14ac:dyDescent="0.25">
      <c r="A50"/>
      <c r="B50" s="17" t="s">
        <v>71</v>
      </c>
      <c r="C50" s="17" t="s">
        <v>73</v>
      </c>
      <c r="D50" s="17" t="s">
        <v>8</v>
      </c>
      <c r="E50" s="23">
        <f>IFERROR(F50 - 1, "Year before modelling start")</f>
        <v>2018</v>
      </c>
      <c r="F50" s="23" t="str">
        <f>'Control and results'!$C$16</f>
        <v>2019</v>
      </c>
      <c r="G50" s="23" t="str">
        <f>'Control and results'!$D$16</f>
        <v>2020</v>
      </c>
      <c r="H50" s="23" t="str">
        <f>'Control and results'!$E$16</f>
        <v>2021/22</v>
      </c>
      <c r="I50" s="23" t="str">
        <f>'Control and results'!$F$16</f>
        <v>2022/23</v>
      </c>
      <c r="J50" s="23" t="str">
        <f>'Control and results'!$G$16</f>
        <v>2023/24</v>
      </c>
      <c r="K50" s="23" t="str">
        <f>'Control and results'!$H$16</f>
        <v>2024/25</v>
      </c>
      <c r="L50" s="23" t="str">
        <f>'Control and results'!$I$16</f>
        <v>2025/26</v>
      </c>
      <c r="M50" s="23" t="str">
        <f>'Control and results'!$J$16</f>
        <v>2026/27</v>
      </c>
      <c r="N50" s="23" t="str">
        <f>'Control and results'!$K$16</f>
        <v>2027/28</v>
      </c>
      <c r="O50" s="23" t="str">
        <f>'Control and results'!$L$16</f>
        <v>2028/29</v>
      </c>
    </row>
    <row r="51" spans="1:16" x14ac:dyDescent="0.2">
      <c r="A51"/>
      <c r="B51" s="18" t="s">
        <v>39</v>
      </c>
      <c r="C51" s="18" t="s">
        <v>74</v>
      </c>
      <c r="D51" s="18" t="s">
        <v>80</v>
      </c>
      <c r="E51" s="19">
        <v>881161.09553274384</v>
      </c>
      <c r="F51" s="87">
        <v>893191.15078715433</v>
      </c>
      <c r="G51" s="19">
        <v>905385.44641731202</v>
      </c>
      <c r="H51" s="19">
        <v>921819.87762572325</v>
      </c>
      <c r="I51" s="19">
        <v>922172.806527626</v>
      </c>
      <c r="J51" s="19">
        <v>922469.806527626</v>
      </c>
      <c r="K51" s="19">
        <v>922766.806527626</v>
      </c>
      <c r="L51" s="19">
        <v>923063.806527626</v>
      </c>
      <c r="M51" s="19">
        <v>923360.806527626</v>
      </c>
      <c r="N51" s="19">
        <v>923601.87762572325</v>
      </c>
      <c r="O51" s="19">
        <v>923898.87762572325</v>
      </c>
    </row>
    <row r="52" spans="1:16" x14ac:dyDescent="0.2">
      <c r="A52"/>
      <c r="B52" s="29" t="s">
        <v>285</v>
      </c>
      <c r="C52" s="18" t="s">
        <v>74</v>
      </c>
      <c r="D52" s="18" t="s">
        <v>80</v>
      </c>
      <c r="E52" s="85">
        <v>0</v>
      </c>
      <c r="F52" s="87">
        <v>0</v>
      </c>
      <c r="G52" s="85">
        <v>0</v>
      </c>
      <c r="H52" s="85">
        <v>0</v>
      </c>
      <c r="I52" s="85">
        <v>15054.142389103514</v>
      </c>
      <c r="J52" s="85">
        <v>30370.603439815593</v>
      </c>
      <c r="K52" s="85">
        <v>45955.388098559946</v>
      </c>
      <c r="L52" s="85">
        <v>61814.646309066033</v>
      </c>
      <c r="M52" s="85">
        <v>76787.294000227485</v>
      </c>
      <c r="N52" s="85">
        <v>83243.847859749658</v>
      </c>
      <c r="O52" s="85">
        <v>97058.85186136057</v>
      </c>
    </row>
    <row r="53" spans="1:16" x14ac:dyDescent="0.2">
      <c r="A53"/>
      <c r="B53" s="18" t="s">
        <v>40</v>
      </c>
      <c r="C53" s="18" t="s">
        <v>74</v>
      </c>
      <c r="D53" s="18" t="s">
        <v>80</v>
      </c>
      <c r="E53" s="85">
        <v>13.144175201228983</v>
      </c>
      <c r="F53" s="87">
        <v>13.323626103846097</v>
      </c>
      <c r="G53" s="85">
        <v>13.505526960603133</v>
      </c>
      <c r="H53" s="85">
        <v>13.726673833587032</v>
      </c>
      <c r="I53" s="85">
        <v>13.932317143395569</v>
      </c>
      <c r="J53" s="85">
        <v>14.143337990839356</v>
      </c>
      <c r="K53" s="85">
        <v>14.358291731826995</v>
      </c>
      <c r="L53" s="85">
        <v>14.577264734346112</v>
      </c>
      <c r="M53" s="85">
        <v>14.784501951051057</v>
      </c>
      <c r="N53" s="85">
        <v>14.97329531603725</v>
      </c>
      <c r="O53" s="85">
        <v>15.164962086804261</v>
      </c>
    </row>
    <row r="54" spans="1:16" x14ac:dyDescent="0.2">
      <c r="A54"/>
      <c r="B54" s="18" t="s">
        <v>41</v>
      </c>
      <c r="C54" s="18" t="s">
        <v>74</v>
      </c>
      <c r="D54" s="18" t="s">
        <v>80</v>
      </c>
      <c r="E54" s="85">
        <v>3714.8899322351817</v>
      </c>
      <c r="F54" s="87">
        <v>3765.6074813591849</v>
      </c>
      <c r="G54" s="85">
        <v>3817.017452018164</v>
      </c>
      <c r="H54" s="85">
        <v>3879.5193800140996</v>
      </c>
      <c r="I54" s="85">
        <v>2209.8362628090076</v>
      </c>
      <c r="J54" s="85">
        <v>2176.5595941472111</v>
      </c>
      <c r="K54" s="85">
        <v>2143.6684553028749</v>
      </c>
      <c r="L54" s="85">
        <v>2111.1598923515248</v>
      </c>
      <c r="M54" s="85">
        <v>2081.3128118906816</v>
      </c>
      <c r="N54" s="85">
        <v>3551.965752372826</v>
      </c>
      <c r="O54" s="85">
        <v>3506.4985528510783</v>
      </c>
    </row>
    <row r="55" spans="1:16" x14ac:dyDescent="0.2">
      <c r="A55"/>
      <c r="B55" s="18" t="s">
        <v>42</v>
      </c>
      <c r="C55" s="18" t="s">
        <v>74</v>
      </c>
      <c r="D55" s="18" t="s">
        <v>80</v>
      </c>
      <c r="E55" s="85">
        <v>43923.810197929786</v>
      </c>
      <c r="F55" s="87">
        <v>44523.480186021872</v>
      </c>
      <c r="G55" s="85">
        <v>45131.337170938641</v>
      </c>
      <c r="H55" s="85">
        <v>44392.33201267643</v>
      </c>
      <c r="I55" s="85">
        <v>43727.277521262127</v>
      </c>
      <c r="J55" s="85">
        <v>43064.977986735626</v>
      </c>
      <c r="K55" s="85">
        <v>42410.466432971247</v>
      </c>
      <c r="L55" s="85">
        <v>41763.680077984551</v>
      </c>
      <c r="M55" s="85">
        <v>41169.948059224895</v>
      </c>
      <c r="N55" s="85">
        <v>40644.220979872363</v>
      </c>
      <c r="O55" s="85">
        <v>40123.951632268618</v>
      </c>
    </row>
    <row r="56" spans="1:16" x14ac:dyDescent="0.2">
      <c r="A56"/>
      <c r="B56" s="18" t="s">
        <v>43</v>
      </c>
      <c r="C56" s="18" t="s">
        <v>74</v>
      </c>
      <c r="D56" s="18" t="s">
        <v>80</v>
      </c>
      <c r="E56" s="85">
        <v>3897.4001551307424</v>
      </c>
      <c r="F56" s="87">
        <v>3950.6094257765644</v>
      </c>
      <c r="G56" s="85">
        <v>4004.5451361950468</v>
      </c>
      <c r="H56" s="85">
        <v>3938.9725275011565</v>
      </c>
      <c r="I56" s="85">
        <v>3879.9616296230242</v>
      </c>
      <c r="J56" s="85">
        <v>3821.1951816082692</v>
      </c>
      <c r="K56" s="85">
        <v>3763.119768303246</v>
      </c>
      <c r="L56" s="85">
        <v>3705.7298190046217</v>
      </c>
      <c r="M56" s="85">
        <v>3653.0474298495692</v>
      </c>
      <c r="N56" s="85">
        <v>3606.3991816354023</v>
      </c>
      <c r="O56" s="85">
        <v>3560.2352029886647</v>
      </c>
    </row>
    <row r="57" spans="1:16" x14ac:dyDescent="0.2">
      <c r="A57"/>
      <c r="B57" s="42" t="s">
        <v>44</v>
      </c>
      <c r="C57" s="42" t="s">
        <v>74</v>
      </c>
      <c r="D57" s="42" t="s">
        <v>80</v>
      </c>
      <c r="E57" s="86">
        <v>0</v>
      </c>
      <c r="F57" s="88">
        <v>0</v>
      </c>
      <c r="G57" s="86">
        <v>0</v>
      </c>
      <c r="H57" s="86">
        <v>0</v>
      </c>
      <c r="I57" s="86">
        <v>0</v>
      </c>
      <c r="J57" s="86">
        <v>0</v>
      </c>
      <c r="K57" s="86">
        <v>0</v>
      </c>
      <c r="L57" s="86">
        <v>0</v>
      </c>
      <c r="M57" s="86">
        <v>0</v>
      </c>
      <c r="N57" s="86">
        <v>0</v>
      </c>
      <c r="O57" s="86">
        <v>0</v>
      </c>
    </row>
    <row r="58" spans="1:16" x14ac:dyDescent="0.2">
      <c r="A58"/>
      <c r="B58" s="18" t="s">
        <v>45</v>
      </c>
      <c r="C58" s="18" t="s">
        <v>75</v>
      </c>
      <c r="D58" s="18" t="s">
        <v>80</v>
      </c>
      <c r="E58" s="19">
        <v>35485.989296421605</v>
      </c>
      <c r="F58" s="87">
        <v>36201.506635785168</v>
      </c>
      <c r="G58" s="19">
        <v>36931.451220184885</v>
      </c>
      <c r="H58" s="19">
        <v>37438.753572691145</v>
      </c>
      <c r="I58" s="19">
        <v>37438.753572691145</v>
      </c>
      <c r="J58" s="19">
        <v>37438.753572691145</v>
      </c>
      <c r="K58" s="19">
        <v>37438.753572691145</v>
      </c>
      <c r="L58" s="19">
        <v>37438.753572691145</v>
      </c>
      <c r="M58" s="19">
        <v>37438.753572691145</v>
      </c>
      <c r="N58" s="19">
        <v>37438.753572691145</v>
      </c>
      <c r="O58" s="19">
        <v>37438.753572691145</v>
      </c>
    </row>
    <row r="59" spans="1:16" x14ac:dyDescent="0.2">
      <c r="A59"/>
      <c r="B59" s="18" t="s">
        <v>46</v>
      </c>
      <c r="C59" s="18" t="s">
        <v>75</v>
      </c>
      <c r="D59" s="18" t="s">
        <v>80</v>
      </c>
      <c r="E59" s="19">
        <v>19.737631211568946</v>
      </c>
      <c r="F59" s="87">
        <v>20.135608487948982</v>
      </c>
      <c r="G59" s="19">
        <v>20.541610329729856</v>
      </c>
      <c r="H59" s="19">
        <v>20.730002089553512</v>
      </c>
      <c r="I59" s="19">
        <v>20.960279254901863</v>
      </c>
      <c r="J59" s="19">
        <v>21.171172401111868</v>
      </c>
      <c r="K59" s="19">
        <v>21.354689007190547</v>
      </c>
      <c r="L59" s="19">
        <v>21.538024048241454</v>
      </c>
      <c r="M59" s="19">
        <v>21.753578018167339</v>
      </c>
      <c r="N59" s="19">
        <v>22.014775862116156</v>
      </c>
      <c r="O59" s="19">
        <v>22.27789489384017</v>
      </c>
      <c r="P59" s="30"/>
    </row>
    <row r="60" spans="1:16" x14ac:dyDescent="0.2">
      <c r="A60"/>
      <c r="B60" s="18" t="s">
        <v>47</v>
      </c>
      <c r="C60" s="18" t="s">
        <v>75</v>
      </c>
      <c r="D60" s="18" t="s">
        <v>80</v>
      </c>
      <c r="E60" s="19">
        <v>538893.07817732485</v>
      </c>
      <c r="F60" s="87">
        <v>549758.98185209604</v>
      </c>
      <c r="G60" s="19">
        <v>560843.97882654134</v>
      </c>
      <c r="H60" s="19">
        <v>562460.30769982247</v>
      </c>
      <c r="I60" s="19">
        <v>584297.20509889396</v>
      </c>
      <c r="J60" s="19">
        <v>604295.9400537418</v>
      </c>
      <c r="K60" s="19">
        <v>621698.59173179104</v>
      </c>
      <c r="L60" s="19">
        <v>639084.02582390769</v>
      </c>
      <c r="M60" s="19">
        <v>659524.74089921103</v>
      </c>
      <c r="N60" s="19">
        <v>684293.80782141618</v>
      </c>
      <c r="O60" s="19">
        <v>709245.05859267083</v>
      </c>
    </row>
    <row r="61" spans="1:16" x14ac:dyDescent="0.2">
      <c r="A61"/>
      <c r="B61" s="18" t="s">
        <v>48</v>
      </c>
      <c r="C61" s="18" t="s">
        <v>75</v>
      </c>
      <c r="D61" s="18" t="s">
        <v>80</v>
      </c>
      <c r="E61" s="19">
        <v>44293.078289733319</v>
      </c>
      <c r="F61" s="87">
        <v>45186.176274556521</v>
      </c>
      <c r="G61" s="19">
        <v>46097.282129712825</v>
      </c>
      <c r="H61" s="19">
        <v>46520.050742499508</v>
      </c>
      <c r="I61" s="19">
        <v>47036.81409691531</v>
      </c>
      <c r="J61" s="19">
        <v>47510.077911388289</v>
      </c>
      <c r="K61" s="19">
        <v>47921.906226213869</v>
      </c>
      <c r="L61" s="19">
        <v>48333.327092247659</v>
      </c>
      <c r="M61" s="19">
        <v>48817.050228182736</v>
      </c>
      <c r="N61" s="19">
        <v>49403.202458261563</v>
      </c>
      <c r="O61" s="19">
        <v>49993.666012208174</v>
      </c>
    </row>
    <row r="62" spans="1:16" x14ac:dyDescent="0.2">
      <c r="A62"/>
      <c r="B62" s="18" t="s">
        <v>49</v>
      </c>
      <c r="C62" s="18" t="s">
        <v>75</v>
      </c>
      <c r="D62" s="18" t="s">
        <v>80</v>
      </c>
      <c r="E62" s="19">
        <v>3628.4632861412233</v>
      </c>
      <c r="F62" s="87">
        <v>3701.6253551141726</v>
      </c>
      <c r="G62" s="19">
        <v>3776.2626183813145</v>
      </c>
      <c r="H62" s="19">
        <v>3810.8955779601224</v>
      </c>
      <c r="I62" s="19">
        <v>3853.2285322618222</v>
      </c>
      <c r="J62" s="19">
        <v>3891.9980294785555</v>
      </c>
      <c r="K62" s="19">
        <v>3925.7347661931126</v>
      </c>
      <c r="L62" s="19">
        <v>3959.4381249389426</v>
      </c>
      <c r="M62" s="19">
        <v>3999.0644437040655</v>
      </c>
      <c r="N62" s="19">
        <v>4047.0816944586554</v>
      </c>
      <c r="O62" s="19">
        <v>4095.4521263641836</v>
      </c>
    </row>
    <row r="63" spans="1:16" x14ac:dyDescent="0.2">
      <c r="A63"/>
      <c r="B63" s="18" t="s">
        <v>50</v>
      </c>
      <c r="C63" s="18" t="s">
        <v>75</v>
      </c>
      <c r="D63" s="18" t="s">
        <v>80</v>
      </c>
      <c r="E63" s="19">
        <v>208140.84713444405</v>
      </c>
      <c r="F63" s="87">
        <v>212337.66926360849</v>
      </c>
      <c r="G63" s="19">
        <v>216619.11349471178</v>
      </c>
      <c r="H63" s="19">
        <v>215994.82627604782</v>
      </c>
      <c r="I63" s="19">
        <v>215994.82627604782</v>
      </c>
      <c r="J63" s="19">
        <v>215994.82627604782</v>
      </c>
      <c r="K63" s="19">
        <v>215994.82627604782</v>
      </c>
      <c r="L63" s="19">
        <v>215994.82627604782</v>
      </c>
      <c r="M63" s="19">
        <v>215994.82627604782</v>
      </c>
      <c r="N63" s="19">
        <v>215994.82627604782</v>
      </c>
      <c r="O63" s="19">
        <v>215994.82627604782</v>
      </c>
    </row>
    <row r="64" spans="1:16" x14ac:dyDescent="0.2">
      <c r="A64"/>
      <c r="B64" s="18" t="s">
        <v>51</v>
      </c>
      <c r="C64" s="18" t="s">
        <v>75</v>
      </c>
      <c r="D64" s="18" t="s">
        <v>80</v>
      </c>
      <c r="E64" s="85">
        <v>10823.83752491377</v>
      </c>
      <c r="F64" s="87">
        <v>11042.08262899801</v>
      </c>
      <c r="G64" s="85">
        <v>11264.728291141913</v>
      </c>
      <c r="H64" s="85">
        <v>11297.192766600376</v>
      </c>
      <c r="I64" s="85">
        <v>11297.192766600376</v>
      </c>
      <c r="J64" s="85">
        <v>11297.192766600376</v>
      </c>
      <c r="K64" s="85">
        <v>11297.192766600376</v>
      </c>
      <c r="L64" s="85">
        <v>11297.192766600376</v>
      </c>
      <c r="M64" s="85">
        <v>11297.192766600376</v>
      </c>
      <c r="N64" s="85">
        <v>11297.192766600376</v>
      </c>
      <c r="O64" s="85">
        <v>11297.192766600376</v>
      </c>
    </row>
    <row r="65" spans="1:18" x14ac:dyDescent="0.2">
      <c r="A65"/>
      <c r="B65" s="42" t="s">
        <v>52</v>
      </c>
      <c r="C65" s="42" t="s">
        <v>75</v>
      </c>
      <c r="D65" s="42" t="s">
        <v>80</v>
      </c>
      <c r="E65" s="86">
        <v>7580.5097683027161</v>
      </c>
      <c r="F65" s="88">
        <v>7733.3584358466251</v>
      </c>
      <c r="G65" s="86">
        <v>7889.2890485214057</v>
      </c>
      <c r="H65" s="86">
        <v>8144.7856087630344</v>
      </c>
      <c r="I65" s="86">
        <v>8372.9322034860415</v>
      </c>
      <c r="J65" s="86">
        <v>8445.909226258329</v>
      </c>
      <c r="K65" s="86">
        <v>8425.3725928549975</v>
      </c>
      <c r="L65" s="86">
        <v>8393.2387016566536</v>
      </c>
      <c r="M65" s="86">
        <v>8350.2814819301711</v>
      </c>
      <c r="N65" s="86">
        <v>8332.0279069205317</v>
      </c>
      <c r="O65" s="86">
        <v>8333.7294801695643</v>
      </c>
    </row>
    <row r="66" spans="1:18" x14ac:dyDescent="0.2">
      <c r="A66"/>
      <c r="B66" s="18" t="s">
        <v>53</v>
      </c>
      <c r="C66" s="18" t="s">
        <v>76</v>
      </c>
      <c r="D66" s="18" t="s">
        <v>79</v>
      </c>
      <c r="E66" s="19">
        <v>122542.35413814579</v>
      </c>
      <c r="F66" s="87">
        <v>124858.65562112552</v>
      </c>
      <c r="G66" s="19">
        <v>127218.73994635428</v>
      </c>
      <c r="H66" s="19">
        <v>128826.15225392228</v>
      </c>
      <c r="I66" s="19">
        <v>131130.6964137961</v>
      </c>
      <c r="J66" s="19">
        <v>129409.86254848274</v>
      </c>
      <c r="K66" s="19">
        <v>134459.32037057119</v>
      </c>
      <c r="L66" s="19">
        <v>136327.58999997415</v>
      </c>
      <c r="M66" s="19">
        <v>137889.32093191714</v>
      </c>
      <c r="N66" s="19">
        <v>139774.66476798884</v>
      </c>
      <c r="O66" s="19">
        <v>141567.17727438951</v>
      </c>
    </row>
    <row r="67" spans="1:18" x14ac:dyDescent="0.2">
      <c r="A67"/>
      <c r="B67" s="18" t="s">
        <v>54</v>
      </c>
      <c r="C67" s="18" t="s">
        <v>76</v>
      </c>
      <c r="D67" s="18" t="s">
        <v>79</v>
      </c>
      <c r="E67" s="19">
        <v>12801.956564689388</v>
      </c>
      <c r="F67" s="87">
        <v>13043.939764574738</v>
      </c>
      <c r="G67" s="19">
        <v>13290.496942564985</v>
      </c>
      <c r="H67" s="19">
        <v>19973.711230899109</v>
      </c>
      <c r="I67" s="19">
        <v>19308.028970944764</v>
      </c>
      <c r="J67" s="19">
        <v>18810.843290848996</v>
      </c>
      <c r="K67" s="19">
        <v>19167.053862154997</v>
      </c>
      <c r="L67" s="19">
        <v>20504.956888256318</v>
      </c>
      <c r="M67" s="19">
        <v>20426.078442762664</v>
      </c>
      <c r="N67" s="19">
        <v>20511.096819959996</v>
      </c>
      <c r="O67" s="19">
        <v>20759.869404514175</v>
      </c>
    </row>
    <row r="68" spans="1:18" x14ac:dyDescent="0.2">
      <c r="A68"/>
      <c r="B68" s="18" t="s">
        <v>55</v>
      </c>
      <c r="C68" s="18" t="s">
        <v>76</v>
      </c>
      <c r="D68" s="18" t="s">
        <v>79</v>
      </c>
      <c r="E68" s="19">
        <v>151930.41771360612</v>
      </c>
      <c r="F68" s="87">
        <v>154802.21379043872</v>
      </c>
      <c r="G68" s="19">
        <v>157728.29269510147</v>
      </c>
      <c r="H68" s="19">
        <v>163439.30013724117</v>
      </c>
      <c r="I68" s="19">
        <v>167908.86110329392</v>
      </c>
      <c r="J68" s="19">
        <v>169454.91375619912</v>
      </c>
      <c r="K68" s="19">
        <v>170809.33877381377</v>
      </c>
      <c r="L68" s="19">
        <v>174018.56600253092</v>
      </c>
      <c r="M68" s="19">
        <v>176628.84377597799</v>
      </c>
      <c r="N68" s="19">
        <v>179388.69145517051</v>
      </c>
      <c r="O68" s="19">
        <v>181773.46927495798</v>
      </c>
    </row>
    <row r="69" spans="1:18" x14ac:dyDescent="0.2">
      <c r="A69"/>
      <c r="B69" s="18" t="s">
        <v>56</v>
      </c>
      <c r="C69" s="18" t="s">
        <v>76</v>
      </c>
      <c r="D69" s="18" t="s">
        <v>79</v>
      </c>
      <c r="E69" s="19">
        <v>14845.031338986482</v>
      </c>
      <c r="F69" s="87">
        <v>15125.632836707109</v>
      </c>
      <c r="G69" s="19">
        <v>15411.538277459253</v>
      </c>
      <c r="H69" s="19">
        <v>18672.730219396039</v>
      </c>
      <c r="I69" s="19">
        <v>18888.835190084148</v>
      </c>
      <c r="J69" s="19">
        <v>18614.6908280301</v>
      </c>
      <c r="K69" s="19">
        <v>19078.494471205999</v>
      </c>
      <c r="L69" s="19">
        <v>19623.618095798953</v>
      </c>
      <c r="M69" s="19">
        <v>19819.343655401062</v>
      </c>
      <c r="N69" s="19">
        <v>20056.27250357308</v>
      </c>
      <c r="O69" s="19">
        <v>20297.574924689154</v>
      </c>
    </row>
    <row r="70" spans="1:18" x14ac:dyDescent="0.2">
      <c r="A70"/>
      <c r="B70" s="18" t="s">
        <v>57</v>
      </c>
      <c r="C70" s="18" t="s">
        <v>76</v>
      </c>
      <c r="D70" s="18" t="s">
        <v>79</v>
      </c>
      <c r="E70" s="19">
        <v>54660.8554481963</v>
      </c>
      <c r="F70" s="87">
        <v>55694.057571870748</v>
      </c>
      <c r="G70" s="19">
        <v>56746.789331874745</v>
      </c>
      <c r="H70" s="19">
        <v>66060.654215690214</v>
      </c>
      <c r="I70" s="19">
        <v>67433.807451828921</v>
      </c>
      <c r="J70" s="19">
        <v>69046.12894834076</v>
      </c>
      <c r="K70" s="19">
        <v>67968.229438075025</v>
      </c>
      <c r="L70" s="19">
        <v>70540.33584527178</v>
      </c>
      <c r="M70" s="19">
        <v>71236.357974139319</v>
      </c>
      <c r="N70" s="19">
        <v>72318.057238786554</v>
      </c>
      <c r="O70" s="19">
        <v>73335.380758187079</v>
      </c>
    </row>
    <row r="71" spans="1:18" x14ac:dyDescent="0.2">
      <c r="A71"/>
      <c r="B71" s="18" t="s">
        <v>58</v>
      </c>
      <c r="C71" s="18" t="s">
        <v>76</v>
      </c>
      <c r="D71" s="18" t="s">
        <v>79</v>
      </c>
      <c r="E71" s="19">
        <v>11485.084313263655</v>
      </c>
      <c r="F71" s="87">
        <v>11702.175930395228</v>
      </c>
      <c r="G71" s="19">
        <v>11923.371023735013</v>
      </c>
      <c r="H71" s="19">
        <v>14140.54450201876</v>
      </c>
      <c r="I71" s="19">
        <v>14258.836412750006</v>
      </c>
      <c r="J71" s="19">
        <v>13947.801879626162</v>
      </c>
      <c r="K71" s="19">
        <v>14242.610023759278</v>
      </c>
      <c r="L71" s="19">
        <v>14774.660078566334</v>
      </c>
      <c r="M71" s="19">
        <v>14908.456130715864</v>
      </c>
      <c r="N71" s="19">
        <v>15066.03580037246</v>
      </c>
      <c r="O71" s="19">
        <v>15232.074977602113</v>
      </c>
    </row>
    <row r="72" spans="1:18" x14ac:dyDescent="0.2">
      <c r="A72"/>
      <c r="B72" s="18" t="s">
        <v>59</v>
      </c>
      <c r="C72" s="18" t="s">
        <v>76</v>
      </c>
      <c r="D72" s="18" t="s">
        <v>79</v>
      </c>
      <c r="E72" s="19">
        <v>6598.6076395023665</v>
      </c>
      <c r="F72" s="87">
        <v>6723.3348390773826</v>
      </c>
      <c r="G72" s="19">
        <v>6850.4196381891088</v>
      </c>
      <c r="H72" s="19">
        <v>6396.8638590420587</v>
      </c>
      <c r="I72" s="19">
        <v>6390.2531080430908</v>
      </c>
      <c r="J72" s="19">
        <v>6079.198813069961</v>
      </c>
      <c r="K72" s="19">
        <v>6147.2347250817375</v>
      </c>
      <c r="L72" s="19">
        <v>6007.783739086738</v>
      </c>
      <c r="M72" s="19">
        <v>5934.1167154029226</v>
      </c>
      <c r="N72" s="19">
        <v>5845.7509862874531</v>
      </c>
      <c r="O72" s="19">
        <v>5742.4770371102695</v>
      </c>
    </row>
    <row r="73" spans="1:18" x14ac:dyDescent="0.2">
      <c r="A73"/>
      <c r="B73" s="18" t="s">
        <v>60</v>
      </c>
      <c r="C73" s="18" t="s">
        <v>76</v>
      </c>
      <c r="D73" s="18" t="s">
        <v>79</v>
      </c>
      <c r="E73" s="85">
        <v>22956.864078593073</v>
      </c>
      <c r="F73" s="87">
        <v>23390.795829650047</v>
      </c>
      <c r="G73" s="85">
        <v>23832.929779575767</v>
      </c>
      <c r="H73" s="85">
        <v>22972.066726895631</v>
      </c>
      <c r="I73" s="85">
        <v>23639.920574262098</v>
      </c>
      <c r="J73" s="85">
        <v>23981.58569210747</v>
      </c>
      <c r="K73" s="85">
        <v>24372.722705464406</v>
      </c>
      <c r="L73" s="85">
        <v>24596.587580629359</v>
      </c>
      <c r="M73" s="85">
        <v>24971.595298593929</v>
      </c>
      <c r="N73" s="85">
        <v>25391.197750127758</v>
      </c>
      <c r="O73" s="85">
        <v>25756.326789942465</v>
      </c>
    </row>
    <row r="74" spans="1:18" x14ac:dyDescent="0.2">
      <c r="A74"/>
      <c r="B74" s="42" t="s">
        <v>61</v>
      </c>
      <c r="C74" s="42" t="s">
        <v>76</v>
      </c>
      <c r="D74" s="42" t="s">
        <v>79</v>
      </c>
      <c r="E74" s="86">
        <v>22826.933503592005</v>
      </c>
      <c r="F74" s="88">
        <v>23258.409300659227</v>
      </c>
      <c r="G74" s="86">
        <v>23698.04087403453</v>
      </c>
      <c r="H74" s="86">
        <v>25848.444050625829</v>
      </c>
      <c r="I74" s="86">
        <v>26101.97313803283</v>
      </c>
      <c r="J74" s="86">
        <v>23848.851938130567</v>
      </c>
      <c r="K74" s="86">
        <v>24125.239954190951</v>
      </c>
      <c r="L74" s="86">
        <v>24164.539566236093</v>
      </c>
      <c r="M74" s="86">
        <v>23733.653502901019</v>
      </c>
      <c r="N74" s="86">
        <v>23331.900887068656</v>
      </c>
      <c r="O74" s="86">
        <v>22810.450449016294</v>
      </c>
    </row>
    <row r="75" spans="1:18" x14ac:dyDescent="0.2">
      <c r="A75"/>
      <c r="B75" s="18" t="s">
        <v>62</v>
      </c>
      <c r="C75" s="18" t="s">
        <v>77</v>
      </c>
      <c r="D75" s="18" t="s">
        <v>79</v>
      </c>
      <c r="E75" s="19">
        <v>154393.42878768977</v>
      </c>
      <c r="F75" s="87">
        <v>155504.99501313263</v>
      </c>
      <c r="G75" s="19">
        <v>156624.56403690213</v>
      </c>
      <c r="H75" s="19">
        <v>157131.25179291869</v>
      </c>
      <c r="I75" s="19">
        <v>158903.58501078593</v>
      </c>
      <c r="J75" s="19">
        <v>160391.10540742509</v>
      </c>
      <c r="K75" s="19">
        <v>162046.28176550104</v>
      </c>
      <c r="L75" s="19">
        <v>163640.8556046352</v>
      </c>
      <c r="M75" s="19">
        <v>165290.33809483459</v>
      </c>
      <c r="N75" s="19">
        <v>166936.63913903566</v>
      </c>
      <c r="O75" s="19">
        <v>168609.33971048341</v>
      </c>
      <c r="R75" s="30"/>
    </row>
    <row r="76" spans="1:18" x14ac:dyDescent="0.2">
      <c r="A76"/>
      <c r="B76" s="18" t="s">
        <v>63</v>
      </c>
      <c r="C76" s="18" t="s">
        <v>77</v>
      </c>
      <c r="D76" s="18" t="s">
        <v>79</v>
      </c>
      <c r="E76" s="89"/>
      <c r="F76" s="90"/>
      <c r="G76" s="89"/>
      <c r="H76" s="89"/>
      <c r="I76" s="89"/>
      <c r="J76" s="89"/>
      <c r="K76" s="89"/>
      <c r="L76" s="89"/>
      <c r="M76" s="89"/>
      <c r="N76" s="89"/>
      <c r="O76" s="89"/>
    </row>
    <row r="77" spans="1:18" x14ac:dyDescent="0.2">
      <c r="A77"/>
      <c r="B77" s="18" t="s">
        <v>64</v>
      </c>
      <c r="C77" s="18" t="s">
        <v>77</v>
      </c>
      <c r="D77" s="18" t="s">
        <v>79</v>
      </c>
      <c r="E77" s="89"/>
      <c r="F77" s="90"/>
      <c r="G77" s="89"/>
      <c r="H77" s="89"/>
      <c r="I77" s="89"/>
      <c r="J77" s="89"/>
      <c r="K77" s="89"/>
      <c r="L77" s="89"/>
      <c r="M77" s="89"/>
      <c r="N77" s="89"/>
      <c r="O77" s="89"/>
      <c r="R77" s="30"/>
    </row>
    <row r="78" spans="1:18" x14ac:dyDescent="0.2">
      <c r="A78"/>
      <c r="B78" s="42" t="s">
        <v>65</v>
      </c>
      <c r="C78" s="42" t="s">
        <v>77</v>
      </c>
      <c r="D78" s="42" t="s">
        <v>79</v>
      </c>
      <c r="E78" s="89"/>
      <c r="F78" s="91"/>
      <c r="G78" s="92"/>
      <c r="H78" s="92"/>
      <c r="I78" s="92"/>
      <c r="J78" s="92"/>
      <c r="K78" s="92"/>
      <c r="L78" s="92"/>
      <c r="M78" s="92"/>
      <c r="N78" s="92"/>
      <c r="O78" s="92"/>
    </row>
    <row r="79" spans="1:18" x14ac:dyDescent="0.2">
      <c r="A79"/>
      <c r="B79" s="18" t="s">
        <v>66</v>
      </c>
      <c r="C79" s="18" t="s">
        <v>78</v>
      </c>
      <c r="D79" s="18" t="s">
        <v>79</v>
      </c>
      <c r="E79" s="93"/>
      <c r="F79" s="94"/>
      <c r="G79" s="93"/>
      <c r="H79" s="93"/>
      <c r="I79" s="93"/>
      <c r="J79" s="93"/>
      <c r="K79" s="93"/>
      <c r="L79" s="93"/>
      <c r="M79" s="93"/>
      <c r="N79" s="93"/>
      <c r="O79" s="93"/>
    </row>
    <row r="80" spans="1:18" x14ac:dyDescent="0.2">
      <c r="A80"/>
      <c r="B80" s="18" t="s">
        <v>67</v>
      </c>
      <c r="C80" s="18" t="s">
        <v>78</v>
      </c>
      <c r="D80" s="18" t="s">
        <v>79</v>
      </c>
      <c r="E80" s="92"/>
      <c r="F80" s="90"/>
      <c r="G80" s="92"/>
      <c r="H80" s="92"/>
      <c r="I80" s="92"/>
      <c r="J80" s="92"/>
      <c r="K80" s="92"/>
      <c r="L80" s="92"/>
      <c r="M80" s="92"/>
      <c r="N80" s="92"/>
      <c r="O80" s="92"/>
    </row>
    <row r="81" spans="1:15" x14ac:dyDescent="0.2">
      <c r="A81"/>
      <c r="B81" s="18" t="s">
        <v>68</v>
      </c>
      <c r="C81" s="18" t="s">
        <v>78</v>
      </c>
      <c r="D81" s="18" t="s">
        <v>79</v>
      </c>
      <c r="E81" s="92"/>
      <c r="F81" s="90"/>
      <c r="G81" s="92"/>
      <c r="H81" s="92"/>
      <c r="I81" s="92"/>
      <c r="J81" s="92"/>
      <c r="K81" s="92"/>
      <c r="L81" s="92"/>
      <c r="M81" s="92"/>
      <c r="N81" s="92"/>
      <c r="O81" s="92"/>
    </row>
    <row r="82" spans="1:15" x14ac:dyDescent="0.2">
      <c r="A82"/>
      <c r="B82" s="18" t="s">
        <v>69</v>
      </c>
      <c r="C82" s="18" t="s">
        <v>78</v>
      </c>
      <c r="D82" s="18" t="s">
        <v>79</v>
      </c>
      <c r="E82" s="95"/>
      <c r="F82" s="91"/>
      <c r="G82" s="92"/>
      <c r="H82" s="92"/>
      <c r="I82" s="92"/>
      <c r="J82" s="92"/>
      <c r="K82" s="92"/>
      <c r="L82" s="92"/>
      <c r="M82" s="92"/>
      <c r="N82" s="92"/>
      <c r="O82" s="92"/>
    </row>
    <row r="83" spans="1:15" x14ac:dyDescent="0.2">
      <c r="A83"/>
      <c r="O83" s="30"/>
    </row>
    <row r="84" spans="1:15" ht="15.75" x14ac:dyDescent="0.25">
      <c r="A84"/>
      <c r="B84" s="20" t="s">
        <v>82</v>
      </c>
      <c r="C84" s="20"/>
      <c r="D84" s="20"/>
      <c r="E84" s="20"/>
      <c r="F84" s="20"/>
      <c r="G84" s="20"/>
      <c r="H84" s="20"/>
      <c r="I84" s="20"/>
      <c r="J84" s="20"/>
      <c r="K84" s="20"/>
      <c r="L84" s="20"/>
      <c r="M84" s="20"/>
      <c r="N84" s="20"/>
      <c r="O84" s="20"/>
    </row>
    <row r="85" spans="1:15" x14ac:dyDescent="0.2">
      <c r="A85"/>
    </row>
    <row r="86" spans="1:15" ht="15.75" x14ac:dyDescent="0.25">
      <c r="A86"/>
      <c r="B86" s="17" t="s">
        <v>73</v>
      </c>
      <c r="C86" s="17" t="s">
        <v>8</v>
      </c>
      <c r="D86" s="23">
        <f>IFERROR(E86 - 1, "Year before modelling start")</f>
        <v>2018</v>
      </c>
      <c r="E86" s="23" t="str">
        <f>'Control and results'!$C$16</f>
        <v>2019</v>
      </c>
      <c r="F86" s="23" t="str">
        <f>'Control and results'!$D$16</f>
        <v>2020</v>
      </c>
      <c r="G86" s="23" t="str">
        <f>'Control and results'!$E$16</f>
        <v>2021/22</v>
      </c>
      <c r="H86" s="23" t="str">
        <f>'Control and results'!$F$16</f>
        <v>2022/23</v>
      </c>
      <c r="I86" s="23" t="str">
        <f>'Control and results'!$G$16</f>
        <v>2023/24</v>
      </c>
      <c r="J86" s="23" t="str">
        <f>'Control and results'!$H$16</f>
        <v>2024/25</v>
      </c>
      <c r="K86" s="23" t="str">
        <f>'Control and results'!$I$16</f>
        <v>2025/26</v>
      </c>
      <c r="L86" s="23" t="str">
        <f>'Control and results'!$J$16</f>
        <v>2026/27</v>
      </c>
      <c r="M86" s="23" t="str">
        <f>'Control and results'!$K$16</f>
        <v>2027/28</v>
      </c>
      <c r="N86" s="48" t="str">
        <f>'Control and results'!$L$16</f>
        <v>2028/29</v>
      </c>
    </row>
    <row r="87" spans="1:15" x14ac:dyDescent="0.2">
      <c r="A87"/>
      <c r="B87" s="18" t="s">
        <v>74</v>
      </c>
      <c r="C87" s="18" t="s">
        <v>80</v>
      </c>
      <c r="D87" s="22">
        <f>IF(D$86="", 0,SUMIFS(E$51:E$82, $C$51:$C$82,$B87))</f>
        <v>932710.33999324078</v>
      </c>
      <c r="E87" s="22">
        <f t="shared" ref="E87:N87" si="0">IF(E$86="", 0,SUMIFS(F$51:F$82, $C$51:$C$82,$B87))</f>
        <v>945444.1715064157</v>
      </c>
      <c r="F87" s="22">
        <f t="shared" si="0"/>
        <v>958351.85170342447</v>
      </c>
      <c r="G87" s="22">
        <f t="shared" si="0"/>
        <v>974044.42821974854</v>
      </c>
      <c r="H87" s="22">
        <f t="shared" si="0"/>
        <v>987057.95664756722</v>
      </c>
      <c r="I87" s="22">
        <f t="shared" si="0"/>
        <v>1001917.2860679236</v>
      </c>
      <c r="J87" s="22">
        <f t="shared" si="0"/>
        <v>1017053.8075744951</v>
      </c>
      <c r="K87" s="22">
        <f t="shared" si="0"/>
        <v>1032473.599890767</v>
      </c>
      <c r="L87" s="22">
        <f t="shared" si="0"/>
        <v>1047067.1933307698</v>
      </c>
      <c r="M87" s="22">
        <f t="shared" si="0"/>
        <v>1054663.2846946695</v>
      </c>
      <c r="N87" s="22">
        <f t="shared" si="0"/>
        <v>1068163.5798372789</v>
      </c>
    </row>
    <row r="88" spans="1:15" x14ac:dyDescent="0.2">
      <c r="A88"/>
      <c r="B88" s="18" t="s">
        <v>75</v>
      </c>
      <c r="C88" s="18" t="s">
        <v>80</v>
      </c>
      <c r="D88" s="22">
        <f t="shared" ref="D88:N91" si="1">IF(D$86="", 0,SUMIFS(E$51:E$82, $C$51:$C$82,$B88))</f>
        <v>848865.54110849288</v>
      </c>
      <c r="E88" s="22">
        <f t="shared" si="1"/>
        <v>865981.53605449304</v>
      </c>
      <c r="F88" s="22">
        <f t="shared" si="1"/>
        <v>883442.64723952522</v>
      </c>
      <c r="G88" s="22">
        <f t="shared" si="1"/>
        <v>885687.54224647407</v>
      </c>
      <c r="H88" s="22">
        <f t="shared" si="1"/>
        <v>908311.91282615147</v>
      </c>
      <c r="I88" s="22">
        <f t="shared" si="1"/>
        <v>928895.86900860746</v>
      </c>
      <c r="J88" s="22">
        <f t="shared" si="1"/>
        <v>946723.73262139957</v>
      </c>
      <c r="K88" s="22">
        <f t="shared" si="1"/>
        <v>964522.34038213873</v>
      </c>
      <c r="L88" s="22">
        <f t="shared" si="1"/>
        <v>985443.66324638552</v>
      </c>
      <c r="M88" s="22">
        <f t="shared" si="1"/>
        <v>1010828.9072722583</v>
      </c>
      <c r="N88" s="22">
        <f t="shared" si="1"/>
        <v>1036420.9567216461</v>
      </c>
    </row>
    <row r="89" spans="1:15" x14ac:dyDescent="0.2">
      <c r="A89"/>
      <c r="B89" s="18" t="s">
        <v>76</v>
      </c>
      <c r="C89" s="18" t="s">
        <v>79</v>
      </c>
      <c r="D89" s="22">
        <f t="shared" si="1"/>
        <v>420648.10473857517</v>
      </c>
      <c r="E89" s="22">
        <f t="shared" si="1"/>
        <v>428599.21548449865</v>
      </c>
      <c r="F89" s="22">
        <f t="shared" si="1"/>
        <v>436700.61850888922</v>
      </c>
      <c r="G89" s="22">
        <f t="shared" si="1"/>
        <v>466330.46719573112</v>
      </c>
      <c r="H89" s="22">
        <f>IF(H$86="", 0,SUMIFS(I$51:I$82, $C$51:$C$82,$B89))</f>
        <v>475061.21236303588</v>
      </c>
      <c r="I89" s="22">
        <f t="shared" si="1"/>
        <v>473193.87769483589</v>
      </c>
      <c r="J89" s="22">
        <f t="shared" si="1"/>
        <v>480370.24432431738</v>
      </c>
      <c r="K89" s="22">
        <f t="shared" si="1"/>
        <v>490558.63779635064</v>
      </c>
      <c r="L89" s="22">
        <f t="shared" si="1"/>
        <v>495547.76642781193</v>
      </c>
      <c r="M89" s="22">
        <f t="shared" si="1"/>
        <v>501683.6682093353</v>
      </c>
      <c r="N89" s="22">
        <f t="shared" si="1"/>
        <v>507274.80089040898</v>
      </c>
    </row>
    <row r="90" spans="1:15" x14ac:dyDescent="0.2">
      <c r="A90"/>
      <c r="B90" s="18" t="s">
        <v>77</v>
      </c>
      <c r="C90" s="18" t="s">
        <v>79</v>
      </c>
      <c r="D90" s="22">
        <v>175801.82398306564</v>
      </c>
      <c r="E90" s="22">
        <v>177067.52143823099</v>
      </c>
      <c r="F90" s="22">
        <v>178342.33137022797</v>
      </c>
      <c r="G90" s="22">
        <v>177092.98160094843</v>
      </c>
      <c r="H90" s="22">
        <v>179320.40428518387</v>
      </c>
      <c r="I90" s="22">
        <v>180580.37994863893</v>
      </c>
      <c r="J90" s="22">
        <v>182349.32867330694</v>
      </c>
      <c r="K90" s="22">
        <v>183887.01632914506</v>
      </c>
      <c r="L90" s="22">
        <v>185564.94191099249</v>
      </c>
      <c r="M90" s="22">
        <v>187197.02140936954</v>
      </c>
      <c r="N90" s="22">
        <v>188876.83275372928</v>
      </c>
    </row>
    <row r="91" spans="1:15" x14ac:dyDescent="0.2">
      <c r="A91"/>
      <c r="B91" s="18" t="s">
        <v>78</v>
      </c>
      <c r="C91" s="18" t="s">
        <v>79</v>
      </c>
      <c r="D91" s="22">
        <v>97518.730479245889</v>
      </c>
      <c r="E91" s="22">
        <v>99514.808103496369</v>
      </c>
      <c r="F91" s="22">
        <v>101551.74275964682</v>
      </c>
      <c r="G91" s="22">
        <v>120305.55318399017</v>
      </c>
      <c r="H91" s="22">
        <v>119972.22387079321</v>
      </c>
      <c r="I91" s="22">
        <v>119133.95866890435</v>
      </c>
      <c r="J91" s="22">
        <v>119553.09126984878</v>
      </c>
      <c r="K91" s="22">
        <v>119343.52496937657</v>
      </c>
      <c r="L91" s="22">
        <v>119448.30811961267</v>
      </c>
      <c r="M91" s="22">
        <v>119395.91654449461</v>
      </c>
      <c r="N91" s="22">
        <v>119422.11233205366</v>
      </c>
    </row>
    <row r="92" spans="1:15" x14ac:dyDescent="0.2">
      <c r="A92"/>
      <c r="D92" s="30"/>
      <c r="E92" s="72"/>
    </row>
    <row r="93" spans="1:15" ht="15.75" x14ac:dyDescent="0.25">
      <c r="A93"/>
      <c r="B93" s="20" t="s">
        <v>252</v>
      </c>
      <c r="C93" s="20"/>
      <c r="D93" s="20"/>
      <c r="E93" s="20"/>
      <c r="F93" s="20"/>
      <c r="G93" s="20"/>
      <c r="H93" s="20"/>
      <c r="I93" s="20"/>
      <c r="J93" s="20"/>
      <c r="K93" s="20"/>
      <c r="L93" s="20"/>
      <c r="M93" s="20"/>
      <c r="N93" s="20"/>
      <c r="O93" s="20"/>
    </row>
    <row r="94" spans="1:15" x14ac:dyDescent="0.2">
      <c r="A94"/>
    </row>
    <row r="95" spans="1:15" x14ac:dyDescent="0.2">
      <c r="A95"/>
      <c r="B95" s="16" t="s">
        <v>257</v>
      </c>
      <c r="C95" s="16"/>
      <c r="D95" s="16"/>
      <c r="E95" s="16"/>
      <c r="F95" s="16"/>
    </row>
    <row r="96" spans="1:15" x14ac:dyDescent="0.2">
      <c r="A96"/>
      <c r="B96" s="59" t="s">
        <v>330</v>
      </c>
    </row>
    <row r="97" spans="1:15" ht="15.75" x14ac:dyDescent="0.25">
      <c r="A97"/>
      <c r="B97" s="17" t="s">
        <v>73</v>
      </c>
      <c r="C97" s="17" t="s">
        <v>83</v>
      </c>
    </row>
    <row r="98" spans="1:15" x14ac:dyDescent="0.2">
      <c r="A98"/>
      <c r="B98" s="18" t="s">
        <v>74</v>
      </c>
      <c r="C98" s="43">
        <v>0.48299999999999998</v>
      </c>
    </row>
    <row r="99" spans="1:15" x14ac:dyDescent="0.2">
      <c r="A99"/>
      <c r="B99" s="18" t="s">
        <v>75</v>
      </c>
      <c r="C99" s="43">
        <v>0.28375901974991108</v>
      </c>
      <c r="E99" s="40"/>
    </row>
    <row r="100" spans="1:15" x14ac:dyDescent="0.2">
      <c r="A100"/>
      <c r="B100" s="18" t="s">
        <v>76</v>
      </c>
      <c r="C100" s="43">
        <v>0.14359138433498025</v>
      </c>
    </row>
    <row r="101" spans="1:15" x14ac:dyDescent="0.2">
      <c r="A101"/>
      <c r="B101" s="18" t="s">
        <v>77</v>
      </c>
      <c r="C101" s="43">
        <v>5.4533435472023599E-2</v>
      </c>
    </row>
    <row r="102" spans="1:15" x14ac:dyDescent="0.2">
      <c r="A102"/>
      <c r="B102" s="18" t="s">
        <v>78</v>
      </c>
      <c r="C102" s="43">
        <v>3.5116160443085256E-2</v>
      </c>
    </row>
    <row r="103" spans="1:15" x14ac:dyDescent="0.2">
      <c r="A103"/>
    </row>
    <row r="104" spans="1:15" ht="15.75" x14ac:dyDescent="0.25">
      <c r="A104"/>
      <c r="B104" s="20" t="s">
        <v>176</v>
      </c>
      <c r="C104" s="20"/>
      <c r="D104" s="20"/>
      <c r="E104" s="20"/>
      <c r="F104" s="20"/>
      <c r="G104" s="20"/>
      <c r="H104" s="20"/>
      <c r="I104" s="20"/>
      <c r="J104" s="20"/>
      <c r="K104" s="20"/>
      <c r="L104" s="20"/>
      <c r="M104" s="20"/>
      <c r="N104" s="20"/>
      <c r="O104" s="20"/>
    </row>
    <row r="105" spans="1:15" x14ac:dyDescent="0.2">
      <c r="A105"/>
    </row>
    <row r="106" spans="1:15" x14ac:dyDescent="0.2">
      <c r="A106"/>
      <c r="B106" s="16" t="s">
        <v>87</v>
      </c>
      <c r="C106" s="16"/>
      <c r="D106" s="16"/>
      <c r="E106" s="16"/>
      <c r="F106" s="16"/>
      <c r="G106" s="16"/>
    </row>
    <row r="107" spans="1:15" x14ac:dyDescent="0.2">
      <c r="A107"/>
      <c r="B107" s="16" t="s">
        <v>246</v>
      </c>
      <c r="C107" s="16"/>
      <c r="D107" s="16"/>
      <c r="E107" s="16"/>
      <c r="F107" s="16"/>
      <c r="G107" s="16"/>
    </row>
    <row r="108" spans="1:15" x14ac:dyDescent="0.2">
      <c r="A108"/>
    </row>
    <row r="109" spans="1:15" ht="15.75" x14ac:dyDescent="0.25">
      <c r="A109"/>
      <c r="B109" s="17" t="s">
        <v>86</v>
      </c>
      <c r="C109" s="18" t="s">
        <v>74</v>
      </c>
      <c r="D109" s="18" t="s">
        <v>75</v>
      </c>
      <c r="E109" s="18" t="s">
        <v>76</v>
      </c>
      <c r="F109" s="18" t="s">
        <v>77</v>
      </c>
      <c r="G109" s="18" t="s">
        <v>78</v>
      </c>
    </row>
    <row r="110" spans="1:15" x14ac:dyDescent="0.2">
      <c r="A110"/>
      <c r="B110" s="18" t="s">
        <v>74</v>
      </c>
      <c r="C110" s="25">
        <v>1</v>
      </c>
      <c r="D110" s="25">
        <v>0</v>
      </c>
      <c r="E110" s="25">
        <v>0</v>
      </c>
      <c r="F110" s="25">
        <v>0</v>
      </c>
      <c r="G110" s="25">
        <v>0</v>
      </c>
      <c r="H110" s="35"/>
    </row>
    <row r="111" spans="1:15" x14ac:dyDescent="0.2">
      <c r="A111"/>
      <c r="B111" s="18" t="s">
        <v>75</v>
      </c>
      <c r="C111" s="25">
        <v>0</v>
      </c>
      <c r="D111" s="25">
        <v>1</v>
      </c>
      <c r="E111" s="25">
        <v>0</v>
      </c>
      <c r="F111" s="25">
        <v>0</v>
      </c>
      <c r="G111" s="25">
        <v>0</v>
      </c>
      <c r="H111" s="35"/>
    </row>
    <row r="112" spans="1:15" x14ac:dyDescent="0.2">
      <c r="A112"/>
      <c r="B112" s="18" t="s">
        <v>76</v>
      </c>
      <c r="C112" s="25">
        <v>0</v>
      </c>
      <c r="D112" s="25">
        <v>0</v>
      </c>
      <c r="E112" s="25">
        <v>1</v>
      </c>
      <c r="F112" s="25">
        <v>0</v>
      </c>
      <c r="G112" s="25">
        <v>0</v>
      </c>
      <c r="H112" s="35"/>
    </row>
    <row r="113" spans="1:8" x14ac:dyDescent="0.2">
      <c r="A113"/>
      <c r="B113" s="18" t="s">
        <v>77</v>
      </c>
      <c r="C113" s="26">
        <v>0.50057839109607105</v>
      </c>
      <c r="D113" s="26">
        <v>0.29408619785798906</v>
      </c>
      <c r="E113" s="26">
        <v>0.14881727566389646</v>
      </c>
      <c r="F113" s="26">
        <v>5.6518135382043443E-2</v>
      </c>
      <c r="G113" s="25">
        <v>0</v>
      </c>
      <c r="H113" s="35"/>
    </row>
    <row r="114" spans="1:8" x14ac:dyDescent="0.2">
      <c r="A114"/>
      <c r="B114" s="18" t="s">
        <v>78</v>
      </c>
      <c r="C114" s="26">
        <v>0.48299999999999987</v>
      </c>
      <c r="D114" s="26">
        <v>0.28375901974991102</v>
      </c>
      <c r="E114" s="26">
        <v>0.14359138433498023</v>
      </c>
      <c r="F114" s="26">
        <v>5.4533435472023585E-2</v>
      </c>
      <c r="G114" s="26">
        <v>3.5116160443085249E-2</v>
      </c>
      <c r="H114" s="35"/>
    </row>
    <row r="115" spans="1:8" x14ac:dyDescent="0.2">
      <c r="A115"/>
    </row>
    <row r="116" spans="1:8" x14ac:dyDescent="0.2">
      <c r="A116"/>
    </row>
    <row r="117" spans="1:8" ht="15.75" x14ac:dyDescent="0.25">
      <c r="A117"/>
      <c r="B117" s="20" t="s">
        <v>284</v>
      </c>
    </row>
    <row r="118" spans="1:8" x14ac:dyDescent="0.2">
      <c r="A118"/>
    </row>
    <row r="119" spans="1:8" x14ac:dyDescent="0.2">
      <c r="A119"/>
      <c r="B119" s="16" t="s">
        <v>245</v>
      </c>
    </row>
    <row r="120" spans="1:8" ht="15.75" x14ac:dyDescent="0.25">
      <c r="C120" s="17" t="s">
        <v>288</v>
      </c>
      <c r="D120" s="17" t="s">
        <v>289</v>
      </c>
      <c r="E120" s="17" t="s">
        <v>284</v>
      </c>
    </row>
    <row r="121" spans="1:8" x14ac:dyDescent="0.2">
      <c r="B121" s="18" t="s">
        <v>74</v>
      </c>
      <c r="C121" s="61">
        <v>369</v>
      </c>
      <c r="D121" s="61">
        <v>789</v>
      </c>
      <c r="E121" s="70">
        <f>C121/D121</f>
        <v>0.46768060836501901</v>
      </c>
    </row>
    <row r="122" spans="1:8" x14ac:dyDescent="0.2">
      <c r="B122" s="18" t="s">
        <v>75</v>
      </c>
      <c r="C122" s="61">
        <v>187</v>
      </c>
      <c r="D122" s="61">
        <v>364</v>
      </c>
      <c r="E122" s="70">
        <f>C122/D122</f>
        <v>0.51373626373626369</v>
      </c>
    </row>
    <row r="123" spans="1:8" x14ac:dyDescent="0.2">
      <c r="B123" s="18" t="s">
        <v>76</v>
      </c>
      <c r="C123" s="61">
        <v>244</v>
      </c>
      <c r="D123" s="61">
        <v>457</v>
      </c>
      <c r="E123" s="70">
        <f>C123/D123</f>
        <v>0.53391684901531733</v>
      </c>
    </row>
    <row r="124" spans="1:8" x14ac:dyDescent="0.2">
      <c r="B124" s="18" t="s">
        <v>77</v>
      </c>
      <c r="C124" s="61">
        <v>115</v>
      </c>
      <c r="D124" s="61">
        <v>213</v>
      </c>
      <c r="E124" s="70">
        <f>C124/D124</f>
        <v>0.539906103286385</v>
      </c>
    </row>
    <row r="125" spans="1:8" x14ac:dyDescent="0.2">
      <c r="B125" s="18" t="s">
        <v>78</v>
      </c>
      <c r="C125" s="61">
        <v>42</v>
      </c>
      <c r="D125" s="61">
        <v>70</v>
      </c>
      <c r="E125" s="70">
        <f>C125/D125</f>
        <v>0.6</v>
      </c>
    </row>
    <row r="126" spans="1:8" x14ac:dyDescent="0.2">
      <c r="B126" s="29"/>
      <c r="C126" s="61"/>
      <c r="D126" s="61"/>
      <c r="E126" s="61"/>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79998168889431442"/>
  </sheetPr>
  <dimension ref="A1:AK611"/>
  <sheetViews>
    <sheetView showGridLines="0" zoomScale="60" zoomScaleNormal="60" workbookViewId="0"/>
  </sheetViews>
  <sheetFormatPr defaultColWidth="8.88671875" defaultRowHeight="15" x14ac:dyDescent="0.2"/>
  <cols>
    <col min="1" max="1" width="18.5546875" customWidth="1"/>
    <col min="2" max="2" width="18.21875" customWidth="1"/>
    <col min="3" max="3" width="9.33203125" bestFit="1" customWidth="1"/>
    <col min="4" max="4" width="12.33203125" bestFit="1" customWidth="1"/>
    <col min="5" max="5" width="11.5546875" bestFit="1" customWidth="1"/>
    <col min="6" max="6" width="45" customWidth="1"/>
    <col min="7" max="7" width="73.5546875" bestFit="1" customWidth="1"/>
    <col min="8" max="8" width="67.5546875" bestFit="1" customWidth="1"/>
    <col min="9" max="11" width="50.44140625" bestFit="1" customWidth="1"/>
    <col min="12" max="12" width="29.88671875" bestFit="1" customWidth="1"/>
    <col min="13" max="13" width="26.5546875" bestFit="1" customWidth="1"/>
    <col min="14" max="14" width="31.21875" bestFit="1" customWidth="1"/>
    <col min="15" max="15" width="31.5546875" bestFit="1" customWidth="1"/>
    <col min="16" max="16" width="24.5546875" bestFit="1" customWidth="1"/>
    <col min="17" max="17" width="21.44140625" bestFit="1" customWidth="1"/>
    <col min="18" max="18" width="16.5546875" bestFit="1" customWidth="1"/>
    <col min="19" max="19" width="11.5546875" bestFit="1" customWidth="1"/>
    <col min="20" max="20" width="40.33203125" bestFit="1" customWidth="1"/>
    <col min="21" max="21" width="26.5546875" bestFit="1" customWidth="1"/>
    <col min="22" max="22" width="9" hidden="1" customWidth="1"/>
    <col min="23" max="23" width="10.5546875" hidden="1" customWidth="1"/>
    <col min="24" max="24" width="7.88671875" bestFit="1" customWidth="1"/>
    <col min="25" max="25" width="9.5546875" bestFit="1" customWidth="1"/>
    <col min="26" max="26" width="10.44140625" bestFit="1" customWidth="1"/>
    <col min="27" max="27" width="20.6640625" bestFit="1" customWidth="1"/>
    <col min="28" max="28" width="14.5546875" customWidth="1"/>
    <col min="29" max="33" width="11.5546875" bestFit="1" customWidth="1"/>
    <col min="34" max="34" width="11.44140625" bestFit="1" customWidth="1"/>
    <col min="35" max="37" width="9.88671875" bestFit="1" customWidth="1"/>
  </cols>
  <sheetData>
    <row r="1" spans="1:37" s="1" customFormat="1" ht="18" x14ac:dyDescent="0.25">
      <c r="A1" s="5" t="str">
        <f ca="1">MID(CELL("filename",A2),FIND("]",CELL("filename",A2))+1,256)</f>
        <v>Capex inputs</v>
      </c>
      <c r="B1"/>
      <c r="C1"/>
      <c r="D1"/>
      <c r="E1"/>
      <c r="F1"/>
      <c r="G1"/>
      <c r="H1"/>
      <c r="I1"/>
      <c r="J1"/>
      <c r="K1"/>
      <c r="L1"/>
    </row>
    <row r="2" spans="1:37" s="1" customFormat="1" x14ac:dyDescent="0.2">
      <c r="A2"/>
      <c r="B2"/>
      <c r="C2"/>
      <c r="D2"/>
      <c r="E2"/>
      <c r="F2"/>
      <c r="G2"/>
      <c r="H2"/>
      <c r="I2"/>
      <c r="J2"/>
      <c r="K2"/>
      <c r="L2"/>
    </row>
    <row r="3" spans="1:37" s="1" customFormat="1" x14ac:dyDescent="0.2">
      <c r="A3"/>
      <c r="B3"/>
      <c r="C3"/>
      <c r="D3"/>
      <c r="E3"/>
      <c r="F3"/>
      <c r="G3"/>
      <c r="H3"/>
      <c r="I3"/>
      <c r="J3"/>
      <c r="K3"/>
      <c r="L3"/>
      <c r="AI3" s="39"/>
    </row>
    <row r="4" spans="1:37" s="1" customFormat="1" ht="21" x14ac:dyDescent="0.35">
      <c r="A4"/>
      <c r="B4" s="15" t="s">
        <v>31</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row>
    <row r="5" spans="1:37" x14ac:dyDescent="0.2">
      <c r="AI5" s="83" t="s">
        <v>329</v>
      </c>
      <c r="AJ5" s="84"/>
      <c r="AK5" s="84"/>
    </row>
    <row r="6" spans="1:37" x14ac:dyDescent="0.2">
      <c r="B6" s="59" t="s">
        <v>256</v>
      </c>
      <c r="C6" s="16"/>
      <c r="D6" s="16"/>
      <c r="E6" s="16"/>
      <c r="F6" s="16"/>
      <c r="G6" s="16"/>
      <c r="H6" s="16"/>
      <c r="I6" s="16"/>
      <c r="J6" s="16"/>
      <c r="AI6" s="84"/>
      <c r="AJ6" s="84"/>
      <c r="AK6" s="84"/>
    </row>
    <row r="7" spans="1:37" x14ac:dyDescent="0.2">
      <c r="AB7" s="30"/>
      <c r="AH7" s="30"/>
      <c r="AI7" s="84"/>
      <c r="AJ7" s="84"/>
      <c r="AK7" s="84"/>
    </row>
    <row r="8" spans="1:37" ht="15.75" x14ac:dyDescent="0.25">
      <c r="B8" s="20" t="s">
        <v>244</v>
      </c>
      <c r="C8" s="20"/>
      <c r="D8" s="20"/>
      <c r="E8" s="20"/>
      <c r="F8" s="20"/>
      <c r="G8" s="20"/>
      <c r="H8" s="20"/>
      <c r="I8" s="20"/>
      <c r="J8" s="20"/>
      <c r="K8" s="20"/>
      <c r="L8" s="20"/>
      <c r="M8" s="20"/>
      <c r="N8" s="20"/>
      <c r="O8" s="20"/>
      <c r="P8" s="20"/>
      <c r="Q8" s="20"/>
      <c r="R8" s="20"/>
      <c r="S8" s="20"/>
      <c r="T8" s="20"/>
      <c r="U8" s="20"/>
      <c r="V8" s="20"/>
      <c r="W8" s="20"/>
      <c r="X8" s="20"/>
      <c r="Y8" s="20"/>
      <c r="Z8" s="20"/>
      <c r="AA8" s="20"/>
      <c r="AB8" s="20" t="s">
        <v>319</v>
      </c>
      <c r="AC8" s="20"/>
      <c r="AD8" s="20"/>
      <c r="AE8" s="20"/>
      <c r="AF8" s="20"/>
      <c r="AG8" s="20"/>
      <c r="AH8" s="20"/>
      <c r="AI8" s="20"/>
      <c r="AJ8" s="20"/>
      <c r="AK8" s="20"/>
    </row>
    <row r="9" spans="1:37" ht="15.75" x14ac:dyDescent="0.25">
      <c r="B9" s="17"/>
      <c r="C9" s="17"/>
      <c r="D9" s="17"/>
      <c r="E9" s="17"/>
      <c r="F9" s="17"/>
      <c r="G9" s="17"/>
      <c r="H9" s="17"/>
      <c r="I9" s="17"/>
      <c r="J9" s="17"/>
      <c r="K9" s="17"/>
      <c r="L9" s="17"/>
      <c r="M9" s="17"/>
      <c r="N9" s="17"/>
      <c r="O9" s="17"/>
      <c r="P9" s="17"/>
      <c r="Q9" s="17"/>
      <c r="R9" s="17"/>
      <c r="S9" s="17"/>
      <c r="T9" s="17"/>
      <c r="U9" s="17"/>
      <c r="V9" s="17"/>
      <c r="W9" s="17"/>
      <c r="X9" s="17"/>
      <c r="Y9" s="17"/>
      <c r="Z9" s="17"/>
      <c r="AA9" s="17"/>
      <c r="AB9" s="17" t="s">
        <v>266</v>
      </c>
      <c r="AC9" s="17" t="s">
        <v>267</v>
      </c>
      <c r="AD9" s="17" t="s">
        <v>268</v>
      </c>
      <c r="AE9" s="17" t="s">
        <v>269</v>
      </c>
      <c r="AF9" s="17" t="s">
        <v>270</v>
      </c>
      <c r="AG9" s="17" t="s">
        <v>271</v>
      </c>
      <c r="AH9" s="17" t="s">
        <v>272</v>
      </c>
      <c r="AI9" s="17" t="s">
        <v>273</v>
      </c>
      <c r="AJ9" s="17" t="s">
        <v>274</v>
      </c>
      <c r="AK9" s="17" t="s">
        <v>275</v>
      </c>
    </row>
    <row r="10" spans="1:37" ht="15.75" x14ac:dyDescent="0.25">
      <c r="B10" s="17"/>
      <c r="C10" s="17" t="s">
        <v>6</v>
      </c>
      <c r="D10" s="17" t="s">
        <v>7</v>
      </c>
      <c r="E10" s="17" t="s">
        <v>32</v>
      </c>
      <c r="F10" s="17" t="s">
        <v>290</v>
      </c>
      <c r="G10" s="17" t="s">
        <v>291</v>
      </c>
      <c r="H10" s="17" t="s">
        <v>292</v>
      </c>
      <c r="I10" s="17" t="s">
        <v>293</v>
      </c>
      <c r="J10" s="17" t="s">
        <v>294</v>
      </c>
      <c r="K10" s="17" t="s">
        <v>295</v>
      </c>
      <c r="L10" s="17" t="s">
        <v>296</v>
      </c>
      <c r="M10" s="17" t="s">
        <v>35</v>
      </c>
      <c r="N10" s="17" t="s">
        <v>36</v>
      </c>
      <c r="O10" s="17" t="s">
        <v>297</v>
      </c>
      <c r="P10" s="17" t="s">
        <v>298</v>
      </c>
      <c r="Q10" s="17" t="s">
        <v>180</v>
      </c>
      <c r="R10" s="17" t="s">
        <v>181</v>
      </c>
      <c r="S10" s="17" t="s">
        <v>182</v>
      </c>
      <c r="T10" s="17" t="s">
        <v>299</v>
      </c>
      <c r="U10" s="17" t="s">
        <v>37</v>
      </c>
      <c r="V10" s="17" t="s">
        <v>300</v>
      </c>
      <c r="W10" s="17" t="s">
        <v>8</v>
      </c>
      <c r="X10" s="17" t="s">
        <v>9</v>
      </c>
      <c r="Y10" s="17" t="s">
        <v>183</v>
      </c>
      <c r="Z10" s="17" t="s">
        <v>184</v>
      </c>
      <c r="AA10" s="17" t="s">
        <v>10</v>
      </c>
      <c r="AB10" s="17">
        <v>2019</v>
      </c>
      <c r="AC10" s="17">
        <v>2020</v>
      </c>
      <c r="AD10" s="31" t="s">
        <v>321</v>
      </c>
      <c r="AE10" s="31" t="s">
        <v>322</v>
      </c>
      <c r="AF10" s="31" t="s">
        <v>323</v>
      </c>
      <c r="AG10" s="31" t="s">
        <v>324</v>
      </c>
      <c r="AH10" s="31" t="s">
        <v>325</v>
      </c>
      <c r="AI10" s="17" t="s">
        <v>326</v>
      </c>
      <c r="AJ10" s="17" t="s">
        <v>327</v>
      </c>
      <c r="AK10" s="17" t="s">
        <v>328</v>
      </c>
    </row>
    <row r="11" spans="1:37" s="1" customFormat="1" x14ac:dyDescent="0.2">
      <c r="A11"/>
      <c r="B11" s="18"/>
      <c r="C11" s="18" t="s">
        <v>332</v>
      </c>
      <c r="D11" s="18" t="s">
        <v>333</v>
      </c>
      <c r="E11" s="18" t="s">
        <v>12</v>
      </c>
      <c r="F11" s="18" t="s">
        <v>185</v>
      </c>
      <c r="G11" s="18" t="s">
        <v>334</v>
      </c>
      <c r="H11" s="18" t="s">
        <v>186</v>
      </c>
      <c r="I11" s="18" t="s">
        <v>13</v>
      </c>
      <c r="J11" s="18" t="s">
        <v>13</v>
      </c>
      <c r="K11" s="18" t="s">
        <v>13</v>
      </c>
      <c r="L11" s="18" t="s">
        <v>335</v>
      </c>
      <c r="M11" s="18" t="s">
        <v>187</v>
      </c>
      <c r="N11" s="18" t="s">
        <v>336</v>
      </c>
      <c r="O11" s="18" t="s">
        <v>337</v>
      </c>
      <c r="P11" s="18" t="s">
        <v>337</v>
      </c>
      <c r="Q11" s="18" t="s">
        <v>337</v>
      </c>
      <c r="R11" s="18" t="s">
        <v>338</v>
      </c>
      <c r="S11" s="18" t="s">
        <v>339</v>
      </c>
      <c r="T11" s="18">
        <v>45</v>
      </c>
      <c r="U11" s="18">
        <v>0</v>
      </c>
      <c r="V11" s="18" t="s">
        <v>340</v>
      </c>
      <c r="W11" s="18">
        <v>0.31900000000000001</v>
      </c>
      <c r="X11" s="18">
        <v>0.31900000000000001</v>
      </c>
      <c r="Y11" s="18">
        <v>0.31900000000000001</v>
      </c>
      <c r="Z11" s="18">
        <v>0</v>
      </c>
      <c r="AA11" s="18">
        <v>0</v>
      </c>
      <c r="AB11" s="19">
        <v>2429780.6442543035</v>
      </c>
      <c r="AC11" s="19">
        <v>2265673.0952335051</v>
      </c>
      <c r="AD11" s="19">
        <v>1933478.4144887535</v>
      </c>
      <c r="AE11" s="19">
        <v>1964627.9572772486</v>
      </c>
      <c r="AF11" s="19">
        <v>2095803.2080193493</v>
      </c>
      <c r="AG11" s="19">
        <v>2194516.3079866869</v>
      </c>
      <c r="AH11" s="19">
        <v>2311505.4991909568</v>
      </c>
      <c r="AI11" s="16"/>
      <c r="AJ11" s="16"/>
      <c r="AK11" s="16"/>
    </row>
    <row r="12" spans="1:37" s="1" customFormat="1" x14ac:dyDescent="0.2">
      <c r="A12"/>
      <c r="B12" s="18"/>
      <c r="C12" s="18" t="s">
        <v>341</v>
      </c>
      <c r="D12" s="18" t="s">
        <v>342</v>
      </c>
      <c r="E12" s="18" t="s">
        <v>12</v>
      </c>
      <c r="F12" s="18" t="s">
        <v>185</v>
      </c>
      <c r="G12" s="18" t="s">
        <v>334</v>
      </c>
      <c r="H12" s="18" t="s">
        <v>186</v>
      </c>
      <c r="I12" s="18" t="s">
        <v>13</v>
      </c>
      <c r="J12" s="18" t="s">
        <v>13</v>
      </c>
      <c r="K12" s="18" t="s">
        <v>13</v>
      </c>
      <c r="L12" s="18" t="s">
        <v>343</v>
      </c>
      <c r="M12" s="18" t="s">
        <v>187</v>
      </c>
      <c r="N12" s="18" t="s">
        <v>336</v>
      </c>
      <c r="O12" s="18" t="s">
        <v>337</v>
      </c>
      <c r="P12" s="18" t="s">
        <v>337</v>
      </c>
      <c r="Q12" s="18" t="s">
        <v>337</v>
      </c>
      <c r="R12" s="18" t="s">
        <v>338</v>
      </c>
      <c r="S12" s="18" t="s">
        <v>339</v>
      </c>
      <c r="T12" s="18">
        <v>40</v>
      </c>
      <c r="U12" s="18">
        <v>0</v>
      </c>
      <c r="V12" s="18" t="s">
        <v>340</v>
      </c>
      <c r="W12" s="18">
        <v>0.31900000000000001</v>
      </c>
      <c r="X12" s="18">
        <v>0</v>
      </c>
      <c r="Y12" s="18">
        <v>0</v>
      </c>
      <c r="Z12" s="18">
        <v>0</v>
      </c>
      <c r="AA12" s="18">
        <v>0</v>
      </c>
      <c r="AB12" s="19">
        <v>23109.283090326058</v>
      </c>
      <c r="AC12" s="19">
        <v>0</v>
      </c>
      <c r="AD12" s="19">
        <v>0</v>
      </c>
      <c r="AE12" s="19">
        <v>0</v>
      </c>
      <c r="AF12" s="19">
        <v>0</v>
      </c>
      <c r="AG12" s="19">
        <v>0</v>
      </c>
      <c r="AH12" s="19">
        <v>0</v>
      </c>
      <c r="AI12" s="16"/>
      <c r="AJ12" s="16"/>
      <c r="AK12" s="16"/>
    </row>
    <row r="13" spans="1:37" s="1" customFormat="1" x14ac:dyDescent="0.2">
      <c r="A13"/>
      <c r="B13" s="18"/>
      <c r="C13" s="18" t="s">
        <v>344</v>
      </c>
      <c r="D13" s="18" t="s">
        <v>345</v>
      </c>
      <c r="E13" s="18" t="s">
        <v>12</v>
      </c>
      <c r="F13" s="18" t="s">
        <v>185</v>
      </c>
      <c r="G13" s="18" t="s">
        <v>334</v>
      </c>
      <c r="H13" s="18" t="s">
        <v>186</v>
      </c>
      <c r="I13" s="18" t="s">
        <v>13</v>
      </c>
      <c r="J13" s="18" t="s">
        <v>13</v>
      </c>
      <c r="K13" s="18" t="s">
        <v>13</v>
      </c>
      <c r="L13" s="18" t="s">
        <v>346</v>
      </c>
      <c r="M13" s="18" t="s">
        <v>187</v>
      </c>
      <c r="N13" s="18" t="s">
        <v>336</v>
      </c>
      <c r="O13" s="18" t="s">
        <v>337</v>
      </c>
      <c r="P13" s="18" t="s">
        <v>337</v>
      </c>
      <c r="Q13" s="18" t="s">
        <v>337</v>
      </c>
      <c r="R13" s="18" t="s">
        <v>338</v>
      </c>
      <c r="S13" s="18" t="s">
        <v>339</v>
      </c>
      <c r="T13" s="18">
        <v>47.5</v>
      </c>
      <c r="U13" s="18">
        <v>0</v>
      </c>
      <c r="V13" s="18" t="s">
        <v>340</v>
      </c>
      <c r="W13" s="18">
        <v>0.31900000000000001</v>
      </c>
      <c r="X13" s="18">
        <v>0.31900000000000001</v>
      </c>
      <c r="Y13" s="18">
        <v>0.31900000000000001</v>
      </c>
      <c r="Z13" s="18">
        <v>0</v>
      </c>
      <c r="AA13" s="18">
        <v>0</v>
      </c>
      <c r="AB13" s="19">
        <v>533820.3291909449</v>
      </c>
      <c r="AC13" s="19">
        <v>212819.53327321733</v>
      </c>
      <c r="AD13" s="19">
        <v>180530.7709840106</v>
      </c>
      <c r="AE13" s="19">
        <v>182737.24447850557</v>
      </c>
      <c r="AF13" s="19">
        <v>194198.92689036127</v>
      </c>
      <c r="AG13" s="19">
        <v>202558.63406564921</v>
      </c>
      <c r="AH13" s="19">
        <v>212545.01302183676</v>
      </c>
      <c r="AI13" s="16"/>
      <c r="AJ13" s="16"/>
      <c r="AK13" s="16"/>
    </row>
    <row r="14" spans="1:37" s="1" customFormat="1" x14ac:dyDescent="0.2">
      <c r="A14"/>
      <c r="B14" s="18"/>
      <c r="C14" s="18" t="s">
        <v>347</v>
      </c>
      <c r="D14" s="18" t="s">
        <v>348</v>
      </c>
      <c r="E14" s="18" t="s">
        <v>12</v>
      </c>
      <c r="F14" s="18" t="s">
        <v>185</v>
      </c>
      <c r="G14" s="18" t="s">
        <v>334</v>
      </c>
      <c r="H14" s="18" t="s">
        <v>186</v>
      </c>
      <c r="I14" s="18" t="s">
        <v>13</v>
      </c>
      <c r="J14" s="18" t="s">
        <v>13</v>
      </c>
      <c r="K14" s="18" t="s">
        <v>13</v>
      </c>
      <c r="L14" s="18" t="s">
        <v>343</v>
      </c>
      <c r="M14" s="18" t="s">
        <v>187</v>
      </c>
      <c r="N14" s="18" t="s">
        <v>336</v>
      </c>
      <c r="O14" s="18" t="s">
        <v>337</v>
      </c>
      <c r="P14" s="18" t="s">
        <v>337</v>
      </c>
      <c r="Q14" s="18" t="s">
        <v>337</v>
      </c>
      <c r="R14" s="18" t="s">
        <v>338</v>
      </c>
      <c r="S14" s="18" t="s">
        <v>339</v>
      </c>
      <c r="T14" s="18">
        <v>40</v>
      </c>
      <c r="U14" s="18">
        <v>0</v>
      </c>
      <c r="V14" s="18" t="s">
        <v>340</v>
      </c>
      <c r="W14" s="18">
        <v>0.31900000000000001</v>
      </c>
      <c r="X14" s="18">
        <v>0.31900000000000001</v>
      </c>
      <c r="Y14" s="18">
        <v>0.31900000000000001</v>
      </c>
      <c r="Z14" s="18">
        <v>0</v>
      </c>
      <c r="AA14" s="18">
        <v>0</v>
      </c>
      <c r="AB14" s="19">
        <v>4512986.3276811121</v>
      </c>
      <c r="AC14" s="19">
        <v>3381571.1264399663</v>
      </c>
      <c r="AD14" s="19">
        <v>2874959.6134408424</v>
      </c>
      <c r="AE14" s="19">
        <v>2914278.5238156952</v>
      </c>
      <c r="AF14" s="19">
        <v>3101480.4015063914</v>
      </c>
      <c r="AG14" s="19">
        <v>3239696.6318732668</v>
      </c>
      <c r="AH14" s="19">
        <v>3404281.8371841721</v>
      </c>
      <c r="AI14" s="16"/>
      <c r="AJ14" s="16"/>
      <c r="AK14" s="16"/>
    </row>
    <row r="15" spans="1:37" s="1" customFormat="1" x14ac:dyDescent="0.2">
      <c r="A15"/>
      <c r="B15" s="18"/>
      <c r="C15" s="18" t="s">
        <v>349</v>
      </c>
      <c r="D15" s="18" t="s">
        <v>350</v>
      </c>
      <c r="E15" s="18" t="s">
        <v>12</v>
      </c>
      <c r="F15" s="18" t="s">
        <v>185</v>
      </c>
      <c r="G15" s="18" t="s">
        <v>334</v>
      </c>
      <c r="H15" s="18" t="s">
        <v>186</v>
      </c>
      <c r="I15" s="18" t="s">
        <v>13</v>
      </c>
      <c r="J15" s="18" t="s">
        <v>13</v>
      </c>
      <c r="K15" s="18" t="s">
        <v>13</v>
      </c>
      <c r="L15" s="18" t="s">
        <v>343</v>
      </c>
      <c r="M15" s="18" t="s">
        <v>187</v>
      </c>
      <c r="N15" s="18" t="s">
        <v>336</v>
      </c>
      <c r="O15" s="18" t="s">
        <v>337</v>
      </c>
      <c r="P15" s="18" t="s">
        <v>337</v>
      </c>
      <c r="Q15" s="18" t="s">
        <v>337</v>
      </c>
      <c r="R15" s="18" t="s">
        <v>338</v>
      </c>
      <c r="S15" s="18" t="s">
        <v>339</v>
      </c>
      <c r="T15" s="18">
        <v>40</v>
      </c>
      <c r="U15" s="18">
        <v>0</v>
      </c>
      <c r="V15" s="18" t="s">
        <v>340</v>
      </c>
      <c r="W15" s="18">
        <v>0.31900000000000001</v>
      </c>
      <c r="X15" s="18">
        <v>0.31900000000000001</v>
      </c>
      <c r="Y15" s="18">
        <v>0.31900000000000001</v>
      </c>
      <c r="Z15" s="18">
        <v>0</v>
      </c>
      <c r="AA15" s="18">
        <v>0</v>
      </c>
      <c r="AB15" s="19">
        <v>5234698.5097876601</v>
      </c>
      <c r="AC15" s="19">
        <v>4248291.4228508892</v>
      </c>
      <c r="AD15" s="19">
        <v>3611646.7242721859</v>
      </c>
      <c r="AE15" s="19">
        <v>3660920.7026528539</v>
      </c>
      <c r="AF15" s="19">
        <v>3895957.2445820021</v>
      </c>
      <c r="AG15" s="19">
        <v>4069443.8995879395</v>
      </c>
      <c r="AH15" s="19">
        <v>4276042.8653669916</v>
      </c>
      <c r="AI15" s="16"/>
      <c r="AJ15" s="16"/>
      <c r="AK15" s="16"/>
    </row>
    <row r="16" spans="1:37" s="1" customFormat="1" x14ac:dyDescent="0.2">
      <c r="A16"/>
      <c r="B16" s="18"/>
      <c r="C16" s="18" t="s">
        <v>351</v>
      </c>
      <c r="D16" s="18" t="s">
        <v>352</v>
      </c>
      <c r="E16" s="18" t="s">
        <v>12</v>
      </c>
      <c r="F16" s="18" t="s">
        <v>185</v>
      </c>
      <c r="G16" s="18" t="s">
        <v>334</v>
      </c>
      <c r="H16" s="18" t="s">
        <v>186</v>
      </c>
      <c r="I16" s="18" t="s">
        <v>13</v>
      </c>
      <c r="J16" s="18" t="s">
        <v>13</v>
      </c>
      <c r="K16" s="18" t="s">
        <v>13</v>
      </c>
      <c r="L16" s="18" t="s">
        <v>335</v>
      </c>
      <c r="M16" s="18" t="s">
        <v>187</v>
      </c>
      <c r="N16" s="18" t="s">
        <v>336</v>
      </c>
      <c r="O16" s="18" t="s">
        <v>337</v>
      </c>
      <c r="P16" s="18" t="s">
        <v>337</v>
      </c>
      <c r="Q16" s="18" t="s">
        <v>337</v>
      </c>
      <c r="R16" s="18" t="s">
        <v>338</v>
      </c>
      <c r="S16" s="18" t="s">
        <v>339</v>
      </c>
      <c r="T16" s="18">
        <v>45</v>
      </c>
      <c r="U16" s="18">
        <v>0</v>
      </c>
      <c r="V16" s="18" t="s">
        <v>340</v>
      </c>
      <c r="W16" s="18">
        <v>0.31900000000000001</v>
      </c>
      <c r="X16" s="18">
        <v>0</v>
      </c>
      <c r="Y16" s="18">
        <v>0</v>
      </c>
      <c r="Z16" s="18">
        <v>0</v>
      </c>
      <c r="AA16" s="18">
        <v>0</v>
      </c>
      <c r="AB16" s="19">
        <v>4010.7716357345316</v>
      </c>
      <c r="AC16" s="19">
        <v>0</v>
      </c>
      <c r="AD16" s="19">
        <v>0</v>
      </c>
      <c r="AE16" s="19">
        <v>0</v>
      </c>
      <c r="AF16" s="19">
        <v>0</v>
      </c>
      <c r="AG16" s="19">
        <v>0</v>
      </c>
      <c r="AH16" s="19">
        <v>0</v>
      </c>
      <c r="AI16" s="16"/>
      <c r="AJ16" s="16"/>
      <c r="AK16" s="16"/>
    </row>
    <row r="17" spans="1:37" s="1" customFormat="1" x14ac:dyDescent="0.2">
      <c r="A17"/>
      <c r="B17" s="18"/>
      <c r="C17" s="18" t="s">
        <v>353</v>
      </c>
      <c r="D17" s="18" t="s">
        <v>354</v>
      </c>
      <c r="E17" s="18" t="s">
        <v>12</v>
      </c>
      <c r="F17" s="18" t="s">
        <v>185</v>
      </c>
      <c r="G17" s="18" t="s">
        <v>334</v>
      </c>
      <c r="H17" s="18" t="s">
        <v>186</v>
      </c>
      <c r="I17" s="18" t="s">
        <v>13</v>
      </c>
      <c r="J17" s="18" t="s">
        <v>13</v>
      </c>
      <c r="K17" s="18" t="s">
        <v>13</v>
      </c>
      <c r="L17" s="18" t="s">
        <v>343</v>
      </c>
      <c r="M17" s="18" t="s">
        <v>187</v>
      </c>
      <c r="N17" s="18" t="s">
        <v>336</v>
      </c>
      <c r="O17" s="18" t="s">
        <v>337</v>
      </c>
      <c r="P17" s="18" t="s">
        <v>337</v>
      </c>
      <c r="Q17" s="18" t="s">
        <v>337</v>
      </c>
      <c r="R17" s="18" t="s">
        <v>338</v>
      </c>
      <c r="S17" s="18" t="s">
        <v>339</v>
      </c>
      <c r="T17" s="18">
        <v>40</v>
      </c>
      <c r="U17" s="18">
        <v>0</v>
      </c>
      <c r="V17" s="18" t="s">
        <v>340</v>
      </c>
      <c r="W17" s="18">
        <v>0.31900000000000001</v>
      </c>
      <c r="X17" s="18">
        <v>0.31900000000000001</v>
      </c>
      <c r="Y17" s="18">
        <v>0.31900000000000001</v>
      </c>
      <c r="Z17" s="18">
        <v>0</v>
      </c>
      <c r="AA17" s="18">
        <v>0</v>
      </c>
      <c r="AB17" s="19">
        <v>5524260.9264913294</v>
      </c>
      <c r="AC17" s="19">
        <v>3473377.2655375912</v>
      </c>
      <c r="AD17" s="19">
        <v>2962002.5831698282</v>
      </c>
      <c r="AE17" s="19">
        <v>3008355.8976822477</v>
      </c>
      <c r="AF17" s="19">
        <v>3207776.1059292359</v>
      </c>
      <c r="AG17" s="19">
        <v>3357323.4272054196</v>
      </c>
      <c r="AH17" s="19">
        <v>3534708.5228405464</v>
      </c>
      <c r="AI17" s="16"/>
      <c r="AJ17" s="16"/>
      <c r="AK17" s="16"/>
    </row>
    <row r="18" spans="1:37" s="1" customFormat="1" x14ac:dyDescent="0.2">
      <c r="A18"/>
      <c r="B18" s="18"/>
      <c r="C18" s="18" t="s">
        <v>355</v>
      </c>
      <c r="D18" s="18" t="s">
        <v>356</v>
      </c>
      <c r="E18" s="18" t="s">
        <v>12</v>
      </c>
      <c r="F18" s="18" t="s">
        <v>185</v>
      </c>
      <c r="G18" s="18" t="s">
        <v>334</v>
      </c>
      <c r="H18" s="18" t="s">
        <v>186</v>
      </c>
      <c r="I18" s="18" t="s">
        <v>13</v>
      </c>
      <c r="J18" s="18" t="s">
        <v>13</v>
      </c>
      <c r="K18" s="18" t="s">
        <v>13</v>
      </c>
      <c r="L18" s="18" t="s">
        <v>343</v>
      </c>
      <c r="M18" s="18" t="s">
        <v>187</v>
      </c>
      <c r="N18" s="18" t="s">
        <v>336</v>
      </c>
      <c r="O18" s="18" t="s">
        <v>337</v>
      </c>
      <c r="P18" s="18" t="s">
        <v>337</v>
      </c>
      <c r="Q18" s="18" t="s">
        <v>337</v>
      </c>
      <c r="R18" s="18" t="s">
        <v>338</v>
      </c>
      <c r="S18" s="18" t="s">
        <v>339</v>
      </c>
      <c r="T18" s="18">
        <v>40</v>
      </c>
      <c r="U18" s="18">
        <v>0</v>
      </c>
      <c r="V18" s="18" t="s">
        <v>340</v>
      </c>
      <c r="W18" s="18">
        <v>0.31900000000000001</v>
      </c>
      <c r="X18" s="18">
        <v>0.31900000000000001</v>
      </c>
      <c r="Y18" s="18">
        <v>0.31900000000000001</v>
      </c>
      <c r="Z18" s="18">
        <v>0</v>
      </c>
      <c r="AA18" s="18">
        <v>0</v>
      </c>
      <c r="AB18" s="19">
        <v>19301.067378173673</v>
      </c>
      <c r="AC18" s="19">
        <v>51226.888720597053</v>
      </c>
      <c r="AD18" s="19">
        <v>43728.475386475715</v>
      </c>
      <c r="AE18" s="19">
        <v>44441.092406786702</v>
      </c>
      <c r="AF18" s="19">
        <v>47416.942284569501</v>
      </c>
      <c r="AG18" s="19">
        <v>49659.463539399083</v>
      </c>
      <c r="AH18" s="19">
        <v>52316.284961554557</v>
      </c>
      <c r="AI18" s="16"/>
      <c r="AJ18" s="16"/>
      <c r="AK18" s="16"/>
    </row>
    <row r="19" spans="1:37" x14ac:dyDescent="0.2">
      <c r="B19" s="18"/>
      <c r="C19" s="18" t="s">
        <v>357</v>
      </c>
      <c r="D19" s="18" t="s">
        <v>358</v>
      </c>
      <c r="E19" s="18" t="s">
        <v>12</v>
      </c>
      <c r="F19" s="18" t="s">
        <v>185</v>
      </c>
      <c r="G19" s="18" t="s">
        <v>359</v>
      </c>
      <c r="H19" s="18" t="s">
        <v>188</v>
      </c>
      <c r="I19" s="18" t="s">
        <v>13</v>
      </c>
      <c r="J19" s="18" t="s">
        <v>13</v>
      </c>
      <c r="K19" s="18" t="s">
        <v>13</v>
      </c>
      <c r="L19" s="18" t="s">
        <v>346</v>
      </c>
      <c r="M19" s="18" t="s">
        <v>187</v>
      </c>
      <c r="N19" s="18" t="s">
        <v>336</v>
      </c>
      <c r="O19" s="18" t="s">
        <v>337</v>
      </c>
      <c r="P19" s="18" t="s">
        <v>337</v>
      </c>
      <c r="Q19" s="18" t="s">
        <v>337</v>
      </c>
      <c r="R19" s="18" t="s">
        <v>338</v>
      </c>
      <c r="S19" s="18" t="s">
        <v>339</v>
      </c>
      <c r="T19" s="18">
        <v>47.5</v>
      </c>
      <c r="U19" s="18">
        <v>0</v>
      </c>
      <c r="V19" s="18" t="s">
        <v>340</v>
      </c>
      <c r="W19" s="18">
        <v>0.70699999999999996</v>
      </c>
      <c r="X19" s="18">
        <v>0.70699999999999996</v>
      </c>
      <c r="Y19" s="18">
        <v>0.70699999999999996</v>
      </c>
      <c r="Z19" s="18">
        <v>0</v>
      </c>
      <c r="AA19" s="18">
        <v>0</v>
      </c>
      <c r="AB19" s="19">
        <v>5766853.775451798</v>
      </c>
      <c r="AC19" s="19">
        <v>6544555.1052674279</v>
      </c>
      <c r="AD19" s="19">
        <v>4575034.9973261869</v>
      </c>
      <c r="AE19" s="19">
        <v>4363844.2914345656</v>
      </c>
      <c r="AF19" s="19">
        <v>4672081.7523190081</v>
      </c>
      <c r="AG19" s="19">
        <v>4850399.5214758236</v>
      </c>
      <c r="AH19" s="19">
        <v>4915348.3825514251</v>
      </c>
      <c r="AI19" s="16"/>
      <c r="AJ19" s="16"/>
      <c r="AK19" s="16"/>
    </row>
    <row r="20" spans="1:37" x14ac:dyDescent="0.2">
      <c r="B20" s="18"/>
      <c r="C20" s="18" t="s">
        <v>360</v>
      </c>
      <c r="D20" s="18" t="s">
        <v>361</v>
      </c>
      <c r="E20" s="18" t="s">
        <v>12</v>
      </c>
      <c r="F20" s="18" t="s">
        <v>185</v>
      </c>
      <c r="G20" s="18" t="s">
        <v>362</v>
      </c>
      <c r="H20" s="18" t="s">
        <v>189</v>
      </c>
      <c r="I20" s="18" t="s">
        <v>13</v>
      </c>
      <c r="J20" s="18" t="s">
        <v>13</v>
      </c>
      <c r="K20" s="18" t="s">
        <v>13</v>
      </c>
      <c r="L20" s="18" t="s">
        <v>346</v>
      </c>
      <c r="M20" s="18" t="s">
        <v>187</v>
      </c>
      <c r="N20" s="18" t="s">
        <v>336</v>
      </c>
      <c r="O20" s="18" t="s">
        <v>337</v>
      </c>
      <c r="P20" s="18" t="s">
        <v>337</v>
      </c>
      <c r="Q20" s="18" t="s">
        <v>337</v>
      </c>
      <c r="R20" s="18" t="s">
        <v>338</v>
      </c>
      <c r="S20" s="18" t="s">
        <v>339</v>
      </c>
      <c r="T20" s="18">
        <v>47.5</v>
      </c>
      <c r="U20" s="18">
        <v>0</v>
      </c>
      <c r="V20" s="18" t="s">
        <v>340</v>
      </c>
      <c r="W20" s="18">
        <v>0.45900000000000002</v>
      </c>
      <c r="X20" s="18">
        <v>0.45900000000000002</v>
      </c>
      <c r="Y20" s="18">
        <v>0.45900000000000002</v>
      </c>
      <c r="Z20" s="18">
        <v>0.29099999999999998</v>
      </c>
      <c r="AA20" s="18">
        <v>0.29099999999999998</v>
      </c>
      <c r="AB20" s="19">
        <v>8041434.5026989337</v>
      </c>
      <c r="AC20" s="19">
        <v>7138907.7860143408</v>
      </c>
      <c r="AD20" s="19">
        <v>5484484.4827618888</v>
      </c>
      <c r="AE20" s="19">
        <v>5276270.6644212091</v>
      </c>
      <c r="AF20" s="19">
        <v>5557466.6659068912</v>
      </c>
      <c r="AG20" s="19">
        <v>5740152.2344103251</v>
      </c>
      <c r="AH20" s="19">
        <v>5763342.0779214464</v>
      </c>
      <c r="AI20" s="16"/>
      <c r="AJ20" s="16"/>
      <c r="AK20" s="16"/>
    </row>
    <row r="21" spans="1:37" x14ac:dyDescent="0.2">
      <c r="B21" s="18"/>
      <c r="C21" s="18" t="s">
        <v>363</v>
      </c>
      <c r="D21" s="18" t="s">
        <v>364</v>
      </c>
      <c r="E21" s="18" t="s">
        <v>12</v>
      </c>
      <c r="F21" s="18" t="s">
        <v>185</v>
      </c>
      <c r="G21" s="18" t="s">
        <v>362</v>
      </c>
      <c r="H21" s="18" t="s">
        <v>189</v>
      </c>
      <c r="I21" s="18" t="s">
        <v>13</v>
      </c>
      <c r="J21" s="18" t="s">
        <v>13</v>
      </c>
      <c r="K21" s="18" t="s">
        <v>13</v>
      </c>
      <c r="L21" s="18" t="s">
        <v>365</v>
      </c>
      <c r="M21" s="18" t="s">
        <v>187</v>
      </c>
      <c r="N21" s="18" t="s">
        <v>336</v>
      </c>
      <c r="O21" s="18" t="s">
        <v>337</v>
      </c>
      <c r="P21" s="18" t="s">
        <v>337</v>
      </c>
      <c r="Q21" s="18" t="s">
        <v>337</v>
      </c>
      <c r="R21" s="18" t="s">
        <v>338</v>
      </c>
      <c r="S21" s="18" t="s">
        <v>339</v>
      </c>
      <c r="T21" s="18">
        <v>50</v>
      </c>
      <c r="U21" s="18">
        <v>0</v>
      </c>
      <c r="V21" s="18" t="s">
        <v>340</v>
      </c>
      <c r="W21" s="18">
        <v>0.45900000000000002</v>
      </c>
      <c r="X21" s="18">
        <v>0.45900000000000002</v>
      </c>
      <c r="Y21" s="18">
        <v>0.45900000000000002</v>
      </c>
      <c r="Z21" s="18">
        <v>0.29099999999999998</v>
      </c>
      <c r="AA21" s="18">
        <v>0.29099999999999998</v>
      </c>
      <c r="AB21" s="19">
        <v>697490.9587945831</v>
      </c>
      <c r="AC21" s="19">
        <v>2972699.9257923746</v>
      </c>
      <c r="AD21" s="19">
        <v>2284788.5764279286</v>
      </c>
      <c r="AE21" s="19">
        <v>2198650.162041368</v>
      </c>
      <c r="AF21" s="19">
        <v>2316430.8609620156</v>
      </c>
      <c r="AG21" s="19">
        <v>2393222.91262447</v>
      </c>
      <c r="AH21" s="19">
        <v>2403520.5729024862</v>
      </c>
      <c r="AI21" s="16"/>
      <c r="AJ21" s="16"/>
      <c r="AK21" s="16"/>
    </row>
    <row r="22" spans="1:37" x14ac:dyDescent="0.2">
      <c r="B22" s="18"/>
      <c r="C22" s="18" t="s">
        <v>366</v>
      </c>
      <c r="D22" s="18" t="s">
        <v>367</v>
      </c>
      <c r="E22" s="18" t="s">
        <v>16</v>
      </c>
      <c r="F22" s="18" t="s">
        <v>190</v>
      </c>
      <c r="G22" s="18" t="s">
        <v>190</v>
      </c>
      <c r="H22" s="18" t="s">
        <v>190</v>
      </c>
      <c r="I22" s="18" t="s">
        <v>17</v>
      </c>
      <c r="J22" s="18" t="s">
        <v>17</v>
      </c>
      <c r="K22" s="18" t="s">
        <v>17</v>
      </c>
      <c r="L22" s="18" t="s">
        <v>368</v>
      </c>
      <c r="M22" s="18" t="s">
        <v>11</v>
      </c>
      <c r="N22" s="18" t="s">
        <v>336</v>
      </c>
      <c r="O22" s="18" t="s">
        <v>337</v>
      </c>
      <c r="P22" s="18" t="s">
        <v>337</v>
      </c>
      <c r="Q22" s="18" t="s">
        <v>337</v>
      </c>
      <c r="R22" s="18" t="s">
        <v>338</v>
      </c>
      <c r="S22" s="18" t="s">
        <v>339</v>
      </c>
      <c r="T22" s="18">
        <v>15</v>
      </c>
      <c r="U22" s="18">
        <v>0</v>
      </c>
      <c r="V22" s="18" t="s">
        <v>340</v>
      </c>
      <c r="W22" s="18">
        <v>0</v>
      </c>
      <c r="X22" s="18">
        <v>0</v>
      </c>
      <c r="Y22" s="18">
        <v>0</v>
      </c>
      <c r="Z22" s="18">
        <v>0</v>
      </c>
      <c r="AA22" s="18">
        <v>0</v>
      </c>
      <c r="AB22" s="19">
        <v>16906.827667053469</v>
      </c>
      <c r="AC22" s="19">
        <v>806460.47176433378</v>
      </c>
      <c r="AD22" s="19">
        <v>0</v>
      </c>
      <c r="AE22" s="19">
        <v>0</v>
      </c>
      <c r="AF22" s="19">
        <v>0</v>
      </c>
      <c r="AG22" s="19">
        <v>0</v>
      </c>
      <c r="AH22" s="19">
        <v>0</v>
      </c>
      <c r="AI22" s="16"/>
      <c r="AJ22" s="16"/>
      <c r="AK22" s="16"/>
    </row>
    <row r="23" spans="1:37" x14ac:dyDescent="0.2">
      <c r="B23" s="18"/>
      <c r="C23" s="18" t="s">
        <v>369</v>
      </c>
      <c r="D23" s="18" t="s">
        <v>370</v>
      </c>
      <c r="E23" s="18" t="s">
        <v>14</v>
      </c>
      <c r="F23" s="18" t="s">
        <v>191</v>
      </c>
      <c r="G23" s="18" t="s">
        <v>371</v>
      </c>
      <c r="H23" s="18" t="s">
        <v>192</v>
      </c>
      <c r="I23" s="18" t="s">
        <v>27</v>
      </c>
      <c r="J23" s="18" t="s">
        <v>27</v>
      </c>
      <c r="K23" s="18" t="s">
        <v>27</v>
      </c>
      <c r="L23" s="18" t="s">
        <v>368</v>
      </c>
      <c r="M23" s="18" t="s">
        <v>11</v>
      </c>
      <c r="N23" s="18" t="s">
        <v>336</v>
      </c>
      <c r="O23" s="18" t="s">
        <v>337</v>
      </c>
      <c r="P23" s="18" t="s">
        <v>337</v>
      </c>
      <c r="Q23" s="18" t="s">
        <v>337</v>
      </c>
      <c r="R23" s="18" t="s">
        <v>338</v>
      </c>
      <c r="S23" s="18" t="s">
        <v>339</v>
      </c>
      <c r="T23" s="18">
        <v>15</v>
      </c>
      <c r="U23" s="18">
        <v>0</v>
      </c>
      <c r="V23" s="18" t="s">
        <v>340</v>
      </c>
      <c r="W23" s="18">
        <v>0</v>
      </c>
      <c r="X23" s="18">
        <v>0</v>
      </c>
      <c r="Y23" s="18">
        <v>0</v>
      </c>
      <c r="Z23" s="18">
        <v>0</v>
      </c>
      <c r="AA23" s="18">
        <v>0</v>
      </c>
      <c r="AB23" s="19">
        <v>0</v>
      </c>
      <c r="AC23" s="19">
        <v>0</v>
      </c>
      <c r="AD23" s="19">
        <v>571285.46736898657</v>
      </c>
      <c r="AE23" s="19">
        <v>557922.96348220087</v>
      </c>
      <c r="AF23" s="19">
        <v>569256.31105090585</v>
      </c>
      <c r="AG23" s="19">
        <v>580863.60135594325</v>
      </c>
      <c r="AH23" s="19">
        <v>575233.61971092504</v>
      </c>
      <c r="AI23" s="16"/>
      <c r="AJ23" s="16"/>
      <c r="AK23" s="16"/>
    </row>
    <row r="24" spans="1:37" x14ac:dyDescent="0.2">
      <c r="B24" s="18"/>
      <c r="C24" s="18" t="s">
        <v>372</v>
      </c>
      <c r="D24" s="18" t="s">
        <v>373</v>
      </c>
      <c r="E24" s="18" t="s">
        <v>16</v>
      </c>
      <c r="F24" s="18" t="s">
        <v>190</v>
      </c>
      <c r="G24" s="18" t="s">
        <v>190</v>
      </c>
      <c r="H24" s="18" t="s">
        <v>190</v>
      </c>
      <c r="I24" s="18" t="s">
        <v>17</v>
      </c>
      <c r="J24" s="18" t="s">
        <v>17</v>
      </c>
      <c r="K24" s="18" t="s">
        <v>17</v>
      </c>
      <c r="L24" s="18" t="s">
        <v>368</v>
      </c>
      <c r="M24" s="18" t="s">
        <v>11</v>
      </c>
      <c r="N24" s="18" t="s">
        <v>336</v>
      </c>
      <c r="O24" s="18" t="s">
        <v>337</v>
      </c>
      <c r="P24" s="18" t="s">
        <v>337</v>
      </c>
      <c r="Q24" s="18" t="s">
        <v>337</v>
      </c>
      <c r="R24" s="18" t="s">
        <v>338</v>
      </c>
      <c r="S24" s="18" t="s">
        <v>339</v>
      </c>
      <c r="T24" s="18">
        <v>15</v>
      </c>
      <c r="U24" s="18">
        <v>0</v>
      </c>
      <c r="V24" s="18" t="s">
        <v>340</v>
      </c>
      <c r="W24" s="18">
        <v>0</v>
      </c>
      <c r="X24" s="18">
        <v>0</v>
      </c>
      <c r="Y24" s="18">
        <v>0</v>
      </c>
      <c r="Z24" s="18">
        <v>0</v>
      </c>
      <c r="AA24" s="18">
        <v>0</v>
      </c>
      <c r="AB24" s="19">
        <v>634653.72878806735</v>
      </c>
      <c r="AC24" s="19">
        <v>100510.01912885623</v>
      </c>
      <c r="AD24" s="19">
        <v>0</v>
      </c>
      <c r="AE24" s="19">
        <v>0</v>
      </c>
      <c r="AF24" s="19">
        <v>0</v>
      </c>
      <c r="AG24" s="19">
        <v>0</v>
      </c>
      <c r="AH24" s="19">
        <v>0</v>
      </c>
      <c r="AI24" s="16"/>
      <c r="AJ24" s="16"/>
      <c r="AK24" s="16"/>
    </row>
    <row r="25" spans="1:37" x14ac:dyDescent="0.2">
      <c r="B25" s="18"/>
      <c r="C25" s="18" t="s">
        <v>374</v>
      </c>
      <c r="D25" s="18" t="s">
        <v>375</v>
      </c>
      <c r="E25" s="18" t="s">
        <v>14</v>
      </c>
      <c r="F25" s="18" t="s">
        <v>191</v>
      </c>
      <c r="G25" s="18" t="s">
        <v>371</v>
      </c>
      <c r="H25" s="18" t="s">
        <v>192</v>
      </c>
      <c r="I25" s="18" t="s">
        <v>27</v>
      </c>
      <c r="J25" s="18" t="s">
        <v>27</v>
      </c>
      <c r="K25" s="18" t="s">
        <v>27</v>
      </c>
      <c r="L25" s="18" t="s">
        <v>368</v>
      </c>
      <c r="M25" s="18" t="s">
        <v>11</v>
      </c>
      <c r="N25" s="18" t="s">
        <v>336</v>
      </c>
      <c r="O25" s="18" t="s">
        <v>337</v>
      </c>
      <c r="P25" s="18" t="s">
        <v>337</v>
      </c>
      <c r="Q25" s="18" t="s">
        <v>337</v>
      </c>
      <c r="R25" s="18" t="s">
        <v>338</v>
      </c>
      <c r="S25" s="18" t="s">
        <v>339</v>
      </c>
      <c r="T25" s="18">
        <v>15</v>
      </c>
      <c r="U25" s="18">
        <v>0</v>
      </c>
      <c r="V25" s="18" t="s">
        <v>340</v>
      </c>
      <c r="W25" s="18">
        <v>0</v>
      </c>
      <c r="X25" s="18">
        <v>0</v>
      </c>
      <c r="Y25" s="18">
        <v>0</v>
      </c>
      <c r="Z25" s="18">
        <v>0</v>
      </c>
      <c r="AA25" s="18">
        <v>0</v>
      </c>
      <c r="AB25" s="19">
        <v>0</v>
      </c>
      <c r="AC25" s="19">
        <v>0</v>
      </c>
      <c r="AD25" s="19">
        <v>71201.757194608435</v>
      </c>
      <c r="AE25" s="19">
        <v>69537.54242505967</v>
      </c>
      <c r="AF25" s="19">
        <v>70951.382822874555</v>
      </c>
      <c r="AG25" s="19">
        <v>72399.428442457007</v>
      </c>
      <c r="AH25" s="19">
        <v>71699.022057967915</v>
      </c>
      <c r="AI25" s="16"/>
      <c r="AJ25" s="16"/>
      <c r="AK25" s="16"/>
    </row>
    <row r="26" spans="1:37" x14ac:dyDescent="0.2">
      <c r="B26" s="18"/>
      <c r="C26" s="18" t="s">
        <v>376</v>
      </c>
      <c r="D26" s="18" t="s">
        <v>377</v>
      </c>
      <c r="E26" s="18" t="s">
        <v>16</v>
      </c>
      <c r="F26" s="18" t="s">
        <v>190</v>
      </c>
      <c r="G26" s="18" t="s">
        <v>190</v>
      </c>
      <c r="H26" s="18" t="s">
        <v>190</v>
      </c>
      <c r="I26" s="18" t="s">
        <v>17</v>
      </c>
      <c r="J26" s="18" t="s">
        <v>17</v>
      </c>
      <c r="K26" s="18" t="s">
        <v>17</v>
      </c>
      <c r="L26" s="18" t="s">
        <v>368</v>
      </c>
      <c r="M26" s="18" t="s">
        <v>11</v>
      </c>
      <c r="N26" s="18" t="s">
        <v>336</v>
      </c>
      <c r="O26" s="18" t="s">
        <v>337</v>
      </c>
      <c r="P26" s="18" t="s">
        <v>337</v>
      </c>
      <c r="Q26" s="18" t="s">
        <v>337</v>
      </c>
      <c r="R26" s="18" t="s">
        <v>338</v>
      </c>
      <c r="S26" s="18" t="s">
        <v>339</v>
      </c>
      <c r="T26" s="18">
        <v>15</v>
      </c>
      <c r="U26" s="18">
        <v>0</v>
      </c>
      <c r="V26" s="18" t="s">
        <v>340</v>
      </c>
      <c r="W26" s="18">
        <v>0</v>
      </c>
      <c r="X26" s="18">
        <v>0</v>
      </c>
      <c r="Y26" s="18">
        <v>0</v>
      </c>
      <c r="Z26" s="18">
        <v>0</v>
      </c>
      <c r="AA26" s="18">
        <v>0</v>
      </c>
      <c r="AB26" s="19">
        <v>165341.72398970084</v>
      </c>
      <c r="AC26" s="19">
        <v>80687.233327602837</v>
      </c>
      <c r="AD26" s="19">
        <v>0</v>
      </c>
      <c r="AE26" s="19">
        <v>0</v>
      </c>
      <c r="AF26" s="19">
        <v>0</v>
      </c>
      <c r="AG26" s="19">
        <v>0</v>
      </c>
      <c r="AH26" s="19">
        <v>0</v>
      </c>
      <c r="AI26" s="16"/>
      <c r="AJ26" s="16"/>
      <c r="AK26" s="16"/>
    </row>
    <row r="27" spans="1:37" s="1" customFormat="1" x14ac:dyDescent="0.2">
      <c r="A27"/>
      <c r="B27" s="18"/>
      <c r="C27" s="18" t="s">
        <v>378</v>
      </c>
      <c r="D27" s="18" t="s">
        <v>379</v>
      </c>
      <c r="E27" s="18" t="s">
        <v>14</v>
      </c>
      <c r="F27" s="18" t="s">
        <v>191</v>
      </c>
      <c r="G27" s="18" t="s">
        <v>371</v>
      </c>
      <c r="H27" s="18" t="s">
        <v>192</v>
      </c>
      <c r="I27" s="18" t="s">
        <v>27</v>
      </c>
      <c r="J27" s="18" t="s">
        <v>27</v>
      </c>
      <c r="K27" s="18" t="s">
        <v>27</v>
      </c>
      <c r="L27" s="18" t="s">
        <v>368</v>
      </c>
      <c r="M27" s="18" t="s">
        <v>11</v>
      </c>
      <c r="N27" s="18" t="s">
        <v>336</v>
      </c>
      <c r="O27" s="18" t="s">
        <v>337</v>
      </c>
      <c r="P27" s="18" t="s">
        <v>337</v>
      </c>
      <c r="Q27" s="18" t="s">
        <v>337</v>
      </c>
      <c r="R27" s="18" t="s">
        <v>338</v>
      </c>
      <c r="S27" s="18" t="s">
        <v>339</v>
      </c>
      <c r="T27" s="18">
        <v>15</v>
      </c>
      <c r="U27" s="18">
        <v>0</v>
      </c>
      <c r="V27" s="18" t="s">
        <v>340</v>
      </c>
      <c r="W27" s="18">
        <v>0</v>
      </c>
      <c r="X27" s="18">
        <v>0</v>
      </c>
      <c r="Y27" s="18">
        <v>0</v>
      </c>
      <c r="Z27" s="18">
        <v>0</v>
      </c>
      <c r="AA27" s="18">
        <v>0</v>
      </c>
      <c r="AB27" s="19">
        <v>0</v>
      </c>
      <c r="AC27" s="19">
        <v>0</v>
      </c>
      <c r="AD27" s="19">
        <v>57208.817161343221</v>
      </c>
      <c r="AE27" s="19">
        <v>55904.224893974773</v>
      </c>
      <c r="AF27" s="19">
        <v>57075.624158544902</v>
      </c>
      <c r="AG27" s="19">
        <v>58276.211604631557</v>
      </c>
      <c r="AH27" s="19">
        <v>57747.988575519405</v>
      </c>
      <c r="AI27" s="16"/>
      <c r="AJ27" s="16"/>
      <c r="AK27" s="16"/>
    </row>
    <row r="28" spans="1:37" s="1" customFormat="1" x14ac:dyDescent="0.2">
      <c r="A28"/>
      <c r="B28" s="18"/>
      <c r="C28" s="18" t="s">
        <v>380</v>
      </c>
      <c r="D28" s="18" t="s">
        <v>381</v>
      </c>
      <c r="E28" s="18" t="s">
        <v>16</v>
      </c>
      <c r="F28" s="18" t="s">
        <v>190</v>
      </c>
      <c r="G28" s="18" t="s">
        <v>190</v>
      </c>
      <c r="H28" s="18" t="s">
        <v>190</v>
      </c>
      <c r="I28" s="18" t="s">
        <v>17</v>
      </c>
      <c r="J28" s="18" t="s">
        <v>17</v>
      </c>
      <c r="K28" s="18" t="s">
        <v>17</v>
      </c>
      <c r="L28" s="18" t="s">
        <v>368</v>
      </c>
      <c r="M28" s="18" t="s">
        <v>11</v>
      </c>
      <c r="N28" s="18" t="s">
        <v>336</v>
      </c>
      <c r="O28" s="18" t="s">
        <v>337</v>
      </c>
      <c r="P28" s="18" t="s">
        <v>337</v>
      </c>
      <c r="Q28" s="18" t="s">
        <v>337</v>
      </c>
      <c r="R28" s="18" t="s">
        <v>338</v>
      </c>
      <c r="S28" s="18" t="s">
        <v>339</v>
      </c>
      <c r="T28" s="18">
        <v>15</v>
      </c>
      <c r="U28" s="18">
        <v>0</v>
      </c>
      <c r="V28" s="18" t="s">
        <v>340</v>
      </c>
      <c r="W28" s="18">
        <v>0</v>
      </c>
      <c r="X28" s="18">
        <v>0</v>
      </c>
      <c r="Y28" s="18">
        <v>0</v>
      </c>
      <c r="Z28" s="18">
        <v>0</v>
      </c>
      <c r="AA28" s="18">
        <v>0</v>
      </c>
      <c r="AB28" s="19">
        <v>364498.41258456651</v>
      </c>
      <c r="AC28" s="19">
        <v>463638.7198873288</v>
      </c>
      <c r="AD28" s="19">
        <v>0</v>
      </c>
      <c r="AE28" s="19">
        <v>0</v>
      </c>
      <c r="AF28" s="19">
        <v>0</v>
      </c>
      <c r="AG28" s="19">
        <v>0</v>
      </c>
      <c r="AH28" s="19">
        <v>0</v>
      </c>
      <c r="AI28" s="16"/>
      <c r="AJ28" s="16"/>
      <c r="AK28" s="16"/>
    </row>
    <row r="29" spans="1:37" x14ac:dyDescent="0.2">
      <c r="B29" s="18"/>
      <c r="C29" s="18" t="s">
        <v>382</v>
      </c>
      <c r="D29" s="18" t="s">
        <v>383</v>
      </c>
      <c r="E29" s="18" t="s">
        <v>14</v>
      </c>
      <c r="F29" s="18" t="s">
        <v>191</v>
      </c>
      <c r="G29" s="18" t="s">
        <v>371</v>
      </c>
      <c r="H29" s="18" t="s">
        <v>192</v>
      </c>
      <c r="I29" s="18" t="s">
        <v>27</v>
      </c>
      <c r="J29" s="18" t="s">
        <v>27</v>
      </c>
      <c r="K29" s="18" t="s">
        <v>27</v>
      </c>
      <c r="L29" s="18" t="s">
        <v>368</v>
      </c>
      <c r="M29" s="18" t="s">
        <v>11</v>
      </c>
      <c r="N29" s="18" t="s">
        <v>336</v>
      </c>
      <c r="O29" s="18" t="s">
        <v>337</v>
      </c>
      <c r="P29" s="18" t="s">
        <v>337</v>
      </c>
      <c r="Q29" s="18" t="s">
        <v>337</v>
      </c>
      <c r="R29" s="18" t="s">
        <v>338</v>
      </c>
      <c r="S29" s="18" t="s">
        <v>339</v>
      </c>
      <c r="T29" s="18">
        <v>15</v>
      </c>
      <c r="U29" s="18">
        <v>0</v>
      </c>
      <c r="V29" s="18" t="s">
        <v>340</v>
      </c>
      <c r="W29" s="18">
        <v>0</v>
      </c>
      <c r="X29" s="18">
        <v>0</v>
      </c>
      <c r="Y29" s="18">
        <v>0</v>
      </c>
      <c r="Z29" s="18">
        <v>0</v>
      </c>
      <c r="AA29" s="18">
        <v>0</v>
      </c>
      <c r="AB29" s="19">
        <v>0</v>
      </c>
      <c r="AC29" s="19">
        <v>0</v>
      </c>
      <c r="AD29" s="19">
        <v>328499.68056935869</v>
      </c>
      <c r="AE29" s="19">
        <v>320858.24704388395</v>
      </c>
      <c r="AF29" s="19">
        <v>327421.06216120068</v>
      </c>
      <c r="AG29" s="19">
        <v>334143.58740011661</v>
      </c>
      <c r="AH29" s="19">
        <v>330950.988861394</v>
      </c>
      <c r="AI29" s="16"/>
      <c r="AJ29" s="16"/>
      <c r="AK29" s="16"/>
    </row>
    <row r="30" spans="1:37" x14ac:dyDescent="0.2">
      <c r="B30" s="18"/>
      <c r="C30" s="18" t="s">
        <v>384</v>
      </c>
      <c r="D30" s="18" t="s">
        <v>385</v>
      </c>
      <c r="E30" s="18" t="s">
        <v>14</v>
      </c>
      <c r="F30" s="18" t="s">
        <v>193</v>
      </c>
      <c r="G30" s="18" t="s">
        <v>194</v>
      </c>
      <c r="H30" s="18" t="s">
        <v>194</v>
      </c>
      <c r="I30" s="18" t="s">
        <v>18</v>
      </c>
      <c r="J30" s="18" t="s">
        <v>18</v>
      </c>
      <c r="K30" s="18" t="s">
        <v>18</v>
      </c>
      <c r="L30" s="18" t="s">
        <v>346</v>
      </c>
      <c r="M30" s="18" t="s">
        <v>187</v>
      </c>
      <c r="N30" s="18" t="s">
        <v>336</v>
      </c>
      <c r="O30" s="18" t="s">
        <v>337</v>
      </c>
      <c r="P30" s="18" t="s">
        <v>337</v>
      </c>
      <c r="Q30" s="18" t="s">
        <v>337</v>
      </c>
      <c r="R30" s="18" t="s">
        <v>338</v>
      </c>
      <c r="S30" s="18" t="s">
        <v>339</v>
      </c>
      <c r="T30" s="18">
        <v>47.5</v>
      </c>
      <c r="U30" s="18">
        <v>0</v>
      </c>
      <c r="V30" s="18" t="s">
        <v>340</v>
      </c>
      <c r="W30" s="18">
        <v>0</v>
      </c>
      <c r="X30" s="18">
        <v>0</v>
      </c>
      <c r="Y30" s="18">
        <v>0</v>
      </c>
      <c r="Z30" s="18">
        <v>0</v>
      </c>
      <c r="AA30" s="18">
        <v>0</v>
      </c>
      <c r="AB30" s="19">
        <v>462582.64143730875</v>
      </c>
      <c r="AC30" s="19">
        <v>1435575.2609158526</v>
      </c>
      <c r="AD30" s="19">
        <v>1182065.7801605589</v>
      </c>
      <c r="AE30" s="19">
        <v>1151126.345429708</v>
      </c>
      <c r="AF30" s="19">
        <v>1171009.8998844037</v>
      </c>
      <c r="AG30" s="19">
        <v>1191301.5920001201</v>
      </c>
      <c r="AH30" s="19">
        <v>1176200.4167534863</v>
      </c>
      <c r="AI30" s="16"/>
      <c r="AJ30" s="16"/>
      <c r="AK30" s="16"/>
    </row>
    <row r="31" spans="1:37" x14ac:dyDescent="0.2">
      <c r="B31" s="18"/>
      <c r="C31" s="18" t="s">
        <v>386</v>
      </c>
      <c r="D31" s="18" t="s">
        <v>387</v>
      </c>
      <c r="E31" s="18" t="s">
        <v>14</v>
      </c>
      <c r="F31" s="18" t="s">
        <v>196</v>
      </c>
      <c r="G31" s="18" t="s">
        <v>197</v>
      </c>
      <c r="H31" s="18" t="s">
        <v>197</v>
      </c>
      <c r="I31" s="18" t="s">
        <v>15</v>
      </c>
      <c r="J31" s="18" t="s">
        <v>15</v>
      </c>
      <c r="K31" s="18" t="s">
        <v>15</v>
      </c>
      <c r="L31" s="18" t="s">
        <v>365</v>
      </c>
      <c r="M31" s="18" t="s">
        <v>187</v>
      </c>
      <c r="N31" s="18" t="s">
        <v>336</v>
      </c>
      <c r="O31" s="18" t="s">
        <v>337</v>
      </c>
      <c r="P31" s="18" t="s">
        <v>337</v>
      </c>
      <c r="Q31" s="18" t="s">
        <v>337</v>
      </c>
      <c r="R31" s="18" t="s">
        <v>338</v>
      </c>
      <c r="S31" s="18" t="s">
        <v>339</v>
      </c>
      <c r="T31" s="18">
        <v>50</v>
      </c>
      <c r="U31" s="18">
        <v>0</v>
      </c>
      <c r="V31" s="18" t="s">
        <v>340</v>
      </c>
      <c r="W31" s="18">
        <v>0</v>
      </c>
      <c r="X31" s="18">
        <v>0</v>
      </c>
      <c r="Y31" s="18">
        <v>0</v>
      </c>
      <c r="Z31" s="18">
        <v>0</v>
      </c>
      <c r="AA31" s="18">
        <v>0</v>
      </c>
      <c r="AB31" s="19">
        <v>4246264.8909677453</v>
      </c>
      <c r="AC31" s="19">
        <v>4896889.6044185776</v>
      </c>
      <c r="AD31" s="19">
        <v>4033205.6634392296</v>
      </c>
      <c r="AE31" s="19">
        <v>3928335.4987449511</v>
      </c>
      <c r="AF31" s="19">
        <v>3996929.5775079359</v>
      </c>
      <c r="AG31" s="19">
        <v>4066947.5290777665</v>
      </c>
      <c r="AH31" s="19">
        <v>4016145.3741634497</v>
      </c>
      <c r="AI31" s="16"/>
      <c r="AJ31" s="16"/>
      <c r="AK31" s="16"/>
    </row>
    <row r="32" spans="1:37" x14ac:dyDescent="0.2">
      <c r="B32" s="18"/>
      <c r="C32" s="18" t="s">
        <v>388</v>
      </c>
      <c r="D32" s="18" t="s">
        <v>389</v>
      </c>
      <c r="E32" s="18" t="s">
        <v>14</v>
      </c>
      <c r="F32" s="18" t="s">
        <v>193</v>
      </c>
      <c r="G32" s="18" t="s">
        <v>194</v>
      </c>
      <c r="H32" s="18" t="s">
        <v>194</v>
      </c>
      <c r="I32" s="18" t="s">
        <v>15</v>
      </c>
      <c r="J32" s="18" t="s">
        <v>15</v>
      </c>
      <c r="K32" s="18" t="s">
        <v>15</v>
      </c>
      <c r="L32" s="18" t="s">
        <v>365</v>
      </c>
      <c r="M32" s="18" t="s">
        <v>187</v>
      </c>
      <c r="N32" s="18" t="s">
        <v>336</v>
      </c>
      <c r="O32" s="18" t="s">
        <v>337</v>
      </c>
      <c r="P32" s="18" t="s">
        <v>337</v>
      </c>
      <c r="Q32" s="18" t="s">
        <v>337</v>
      </c>
      <c r="R32" s="18" t="s">
        <v>338</v>
      </c>
      <c r="S32" s="18" t="s">
        <v>339</v>
      </c>
      <c r="T32" s="18">
        <v>50</v>
      </c>
      <c r="U32" s="18">
        <v>0</v>
      </c>
      <c r="V32" s="18" t="s">
        <v>340</v>
      </c>
      <c r="W32" s="18">
        <v>0</v>
      </c>
      <c r="X32" s="18">
        <v>0</v>
      </c>
      <c r="Y32" s="18">
        <v>0</v>
      </c>
      <c r="Z32" s="18">
        <v>0</v>
      </c>
      <c r="AA32" s="18">
        <v>0</v>
      </c>
      <c r="AB32" s="19">
        <v>216533.78042623308</v>
      </c>
      <c r="AC32" s="19">
        <v>176064.28484162694</v>
      </c>
      <c r="AD32" s="19">
        <v>145009.25046319683</v>
      </c>
      <c r="AE32" s="19">
        <v>141237.53799806663</v>
      </c>
      <c r="AF32" s="19">
        <v>143702.43239207604</v>
      </c>
      <c r="AG32" s="19">
        <v>146218.46498641951</v>
      </c>
      <c r="AH32" s="19">
        <v>144390.65541885883</v>
      </c>
      <c r="AI32" s="16"/>
      <c r="AJ32" s="16"/>
      <c r="AK32" s="16"/>
    </row>
    <row r="33" spans="1:37" x14ac:dyDescent="0.2">
      <c r="B33" s="18"/>
      <c r="C33" s="18" t="s">
        <v>390</v>
      </c>
      <c r="D33" s="18" t="s">
        <v>391</v>
      </c>
      <c r="E33" s="18" t="s">
        <v>14</v>
      </c>
      <c r="F33" s="18" t="s">
        <v>196</v>
      </c>
      <c r="G33" s="18" t="s">
        <v>197</v>
      </c>
      <c r="H33" s="18" t="s">
        <v>197</v>
      </c>
      <c r="I33" s="18" t="s">
        <v>15</v>
      </c>
      <c r="J33" s="18" t="s">
        <v>15</v>
      </c>
      <c r="K33" s="18" t="s">
        <v>15</v>
      </c>
      <c r="L33" s="18" t="s">
        <v>335</v>
      </c>
      <c r="M33" s="18" t="s">
        <v>187</v>
      </c>
      <c r="N33" s="18" t="s">
        <v>336</v>
      </c>
      <c r="O33" s="18" t="s">
        <v>337</v>
      </c>
      <c r="P33" s="18" t="s">
        <v>337</v>
      </c>
      <c r="Q33" s="18" t="s">
        <v>337</v>
      </c>
      <c r="R33" s="18" t="s">
        <v>338</v>
      </c>
      <c r="S33" s="18" t="s">
        <v>339</v>
      </c>
      <c r="T33" s="18">
        <v>45</v>
      </c>
      <c r="U33" s="18">
        <v>0</v>
      </c>
      <c r="V33" s="18" t="s">
        <v>340</v>
      </c>
      <c r="W33" s="18">
        <v>0</v>
      </c>
      <c r="X33" s="18">
        <v>0</v>
      </c>
      <c r="Y33" s="18">
        <v>0</v>
      </c>
      <c r="Z33" s="18">
        <v>0</v>
      </c>
      <c r="AA33" s="18">
        <v>0</v>
      </c>
      <c r="AB33" s="19">
        <v>926560.15065906732</v>
      </c>
      <c r="AC33" s="19">
        <v>1174011.3148371435</v>
      </c>
      <c r="AD33" s="19">
        <v>967210.93272301054</v>
      </c>
      <c r="AE33" s="19">
        <v>942235.07048753719</v>
      </c>
      <c r="AF33" s="19">
        <v>958872.11269896361</v>
      </c>
      <c r="AG33" s="19">
        <v>975858.4942137663</v>
      </c>
      <c r="AH33" s="19">
        <v>963855.94933063304</v>
      </c>
      <c r="AI33" s="16"/>
      <c r="AJ33" s="16"/>
      <c r="AK33" s="16"/>
    </row>
    <row r="34" spans="1:37" x14ac:dyDescent="0.2">
      <c r="B34" s="18"/>
      <c r="C34" s="18" t="s">
        <v>392</v>
      </c>
      <c r="D34" s="18" t="s">
        <v>393</v>
      </c>
      <c r="E34" s="18" t="s">
        <v>16</v>
      </c>
      <c r="F34" s="18" t="s">
        <v>190</v>
      </c>
      <c r="G34" s="18" t="s">
        <v>190</v>
      </c>
      <c r="H34" s="18" t="s">
        <v>190</v>
      </c>
      <c r="I34" s="18" t="s">
        <v>17</v>
      </c>
      <c r="J34" s="18" t="s">
        <v>17</v>
      </c>
      <c r="K34" s="18" t="s">
        <v>17</v>
      </c>
      <c r="L34" s="18" t="s">
        <v>368</v>
      </c>
      <c r="M34" s="18" t="s">
        <v>11</v>
      </c>
      <c r="N34" s="18" t="s">
        <v>336</v>
      </c>
      <c r="O34" s="18" t="s">
        <v>337</v>
      </c>
      <c r="P34" s="18" t="s">
        <v>337</v>
      </c>
      <c r="Q34" s="18" t="s">
        <v>337</v>
      </c>
      <c r="R34" s="18" t="s">
        <v>338</v>
      </c>
      <c r="S34" s="18" t="s">
        <v>339</v>
      </c>
      <c r="T34" s="18">
        <v>15</v>
      </c>
      <c r="U34" s="18">
        <v>0</v>
      </c>
      <c r="V34" s="18" t="s">
        <v>340</v>
      </c>
      <c r="W34" s="18">
        <v>0</v>
      </c>
      <c r="X34" s="18">
        <v>0</v>
      </c>
      <c r="Y34" s="18">
        <v>0</v>
      </c>
      <c r="Z34" s="18">
        <v>0</v>
      </c>
      <c r="AA34" s="18">
        <v>0</v>
      </c>
      <c r="AB34" s="19">
        <v>0</v>
      </c>
      <c r="AC34" s="19">
        <v>287717.32457071677</v>
      </c>
      <c r="AD34" s="19">
        <v>0</v>
      </c>
      <c r="AE34" s="19">
        <v>0</v>
      </c>
      <c r="AF34" s="19">
        <v>0</v>
      </c>
      <c r="AG34" s="19">
        <v>0</v>
      </c>
      <c r="AH34" s="19">
        <v>0</v>
      </c>
      <c r="AI34" s="16"/>
      <c r="AJ34" s="16"/>
      <c r="AK34" s="16"/>
    </row>
    <row r="35" spans="1:37" x14ac:dyDescent="0.2">
      <c r="B35" s="18"/>
      <c r="C35" s="18" t="s">
        <v>394</v>
      </c>
      <c r="D35" s="18" t="s">
        <v>395</v>
      </c>
      <c r="E35" s="18" t="s">
        <v>14</v>
      </c>
      <c r="F35" s="18" t="s">
        <v>191</v>
      </c>
      <c r="G35" s="18" t="s">
        <v>371</v>
      </c>
      <c r="H35" s="18" t="s">
        <v>192</v>
      </c>
      <c r="I35" s="18" t="s">
        <v>27</v>
      </c>
      <c r="J35" s="18" t="s">
        <v>27</v>
      </c>
      <c r="K35" s="18" t="s">
        <v>27</v>
      </c>
      <c r="L35" s="18" t="s">
        <v>368</v>
      </c>
      <c r="M35" s="18" t="s">
        <v>11</v>
      </c>
      <c r="N35" s="18" t="s">
        <v>336</v>
      </c>
      <c r="O35" s="18" t="s">
        <v>337</v>
      </c>
      <c r="P35" s="18" t="s">
        <v>337</v>
      </c>
      <c r="Q35" s="18" t="s">
        <v>337</v>
      </c>
      <c r="R35" s="18" t="s">
        <v>338</v>
      </c>
      <c r="S35" s="18" t="s">
        <v>339</v>
      </c>
      <c r="T35" s="18">
        <v>15</v>
      </c>
      <c r="U35" s="18">
        <v>0</v>
      </c>
      <c r="V35" s="18" t="s">
        <v>340</v>
      </c>
      <c r="W35" s="18">
        <v>0</v>
      </c>
      <c r="X35" s="18">
        <v>0</v>
      </c>
      <c r="Y35" s="18">
        <v>0</v>
      </c>
      <c r="Z35" s="18">
        <v>0</v>
      </c>
      <c r="AA35" s="18">
        <v>0</v>
      </c>
      <c r="AB35" s="19">
        <v>0</v>
      </c>
      <c r="AC35" s="19">
        <v>0</v>
      </c>
      <c r="AD35" s="19">
        <v>449395.13198459166</v>
      </c>
      <c r="AE35" s="19">
        <v>450101.62372376141</v>
      </c>
      <c r="AF35" s="19">
        <v>449670.3853363918</v>
      </c>
      <c r="AG35" s="19">
        <v>449238.27428552828</v>
      </c>
      <c r="AH35" s="19">
        <v>451734.83274237666</v>
      </c>
      <c r="AI35" s="16"/>
      <c r="AJ35" s="16"/>
      <c r="AK35" s="16"/>
    </row>
    <row r="36" spans="1:37" x14ac:dyDescent="0.2">
      <c r="B36" s="18"/>
      <c r="C36" s="18" t="s">
        <v>396</v>
      </c>
      <c r="D36" s="18" t="s">
        <v>397</v>
      </c>
      <c r="E36" s="18" t="s">
        <v>16</v>
      </c>
      <c r="F36" s="18" t="s">
        <v>190</v>
      </c>
      <c r="G36" s="18" t="s">
        <v>190</v>
      </c>
      <c r="H36" s="18" t="s">
        <v>190</v>
      </c>
      <c r="I36" s="18" t="s">
        <v>17</v>
      </c>
      <c r="J36" s="18" t="s">
        <v>17</v>
      </c>
      <c r="K36" s="18" t="s">
        <v>17</v>
      </c>
      <c r="L36" s="18" t="s">
        <v>368</v>
      </c>
      <c r="M36" s="18" t="s">
        <v>11</v>
      </c>
      <c r="N36" s="18" t="s">
        <v>336</v>
      </c>
      <c r="O36" s="18" t="s">
        <v>337</v>
      </c>
      <c r="P36" s="18" t="s">
        <v>337</v>
      </c>
      <c r="Q36" s="18" t="s">
        <v>337</v>
      </c>
      <c r="R36" s="18" t="s">
        <v>338</v>
      </c>
      <c r="S36" s="18" t="s">
        <v>339</v>
      </c>
      <c r="T36" s="18">
        <v>15</v>
      </c>
      <c r="U36" s="18">
        <v>0</v>
      </c>
      <c r="V36" s="18" t="s">
        <v>340</v>
      </c>
      <c r="W36" s="18">
        <v>0</v>
      </c>
      <c r="X36" s="18">
        <v>0</v>
      </c>
      <c r="Y36" s="18">
        <v>0</v>
      </c>
      <c r="Z36" s="18">
        <v>0</v>
      </c>
      <c r="AA36" s="18">
        <v>0</v>
      </c>
      <c r="AB36" s="19">
        <v>344394.81608546217</v>
      </c>
      <c r="AC36" s="19">
        <v>32064.576935913639</v>
      </c>
      <c r="AD36" s="19">
        <v>0</v>
      </c>
      <c r="AE36" s="19">
        <v>0</v>
      </c>
      <c r="AF36" s="19">
        <v>0</v>
      </c>
      <c r="AG36" s="19">
        <v>0</v>
      </c>
      <c r="AH36" s="19">
        <v>0</v>
      </c>
      <c r="AI36" s="16"/>
      <c r="AJ36" s="16"/>
      <c r="AK36" s="16"/>
    </row>
    <row r="37" spans="1:37" x14ac:dyDescent="0.2">
      <c r="B37" s="18"/>
      <c r="C37" s="18" t="s">
        <v>398</v>
      </c>
      <c r="D37" s="18" t="s">
        <v>399</v>
      </c>
      <c r="E37" s="18" t="s">
        <v>14</v>
      </c>
      <c r="F37" s="18" t="s">
        <v>191</v>
      </c>
      <c r="G37" s="18" t="s">
        <v>371</v>
      </c>
      <c r="H37" s="18" t="s">
        <v>192</v>
      </c>
      <c r="I37" s="18" t="s">
        <v>27</v>
      </c>
      <c r="J37" s="18" t="s">
        <v>27</v>
      </c>
      <c r="K37" s="18" t="s">
        <v>27</v>
      </c>
      <c r="L37" s="18" t="s">
        <v>368</v>
      </c>
      <c r="M37" s="18" t="s">
        <v>11</v>
      </c>
      <c r="N37" s="18" t="s">
        <v>336</v>
      </c>
      <c r="O37" s="18" t="s">
        <v>337</v>
      </c>
      <c r="P37" s="18" t="s">
        <v>337</v>
      </c>
      <c r="Q37" s="18" t="s">
        <v>337</v>
      </c>
      <c r="R37" s="18" t="s">
        <v>338</v>
      </c>
      <c r="S37" s="18" t="s">
        <v>339</v>
      </c>
      <c r="T37" s="18">
        <v>15</v>
      </c>
      <c r="U37" s="18">
        <v>0</v>
      </c>
      <c r="V37" s="18" t="s">
        <v>340</v>
      </c>
      <c r="W37" s="18">
        <v>0</v>
      </c>
      <c r="X37" s="18">
        <v>0</v>
      </c>
      <c r="Y37" s="18">
        <v>0</v>
      </c>
      <c r="Z37" s="18">
        <v>0</v>
      </c>
      <c r="AA37" s="18">
        <v>0</v>
      </c>
      <c r="AB37" s="19">
        <v>0</v>
      </c>
      <c r="AC37" s="19">
        <v>0</v>
      </c>
      <c r="AD37" s="19">
        <v>18263.354974379356</v>
      </c>
      <c r="AE37" s="19">
        <v>18409.889081062476</v>
      </c>
      <c r="AF37" s="19">
        <v>18516.107699502089</v>
      </c>
      <c r="AG37" s="19">
        <v>18623.762426492638</v>
      </c>
      <c r="AH37" s="19">
        <v>18854.780878805443</v>
      </c>
      <c r="AI37" s="16"/>
      <c r="AJ37" s="16"/>
      <c r="AK37" s="16"/>
    </row>
    <row r="38" spans="1:37" x14ac:dyDescent="0.2">
      <c r="B38" s="18"/>
      <c r="C38" s="18" t="s">
        <v>400</v>
      </c>
      <c r="D38" s="18" t="s">
        <v>401</v>
      </c>
      <c r="E38" s="18" t="s">
        <v>16</v>
      </c>
      <c r="F38" s="18" t="s">
        <v>190</v>
      </c>
      <c r="G38" s="18" t="s">
        <v>190</v>
      </c>
      <c r="H38" s="18" t="s">
        <v>190</v>
      </c>
      <c r="I38" s="18" t="s">
        <v>17</v>
      </c>
      <c r="J38" s="18" t="s">
        <v>17</v>
      </c>
      <c r="K38" s="18" t="s">
        <v>17</v>
      </c>
      <c r="L38" s="18" t="s">
        <v>368</v>
      </c>
      <c r="M38" s="18" t="s">
        <v>11</v>
      </c>
      <c r="N38" s="18" t="s">
        <v>336</v>
      </c>
      <c r="O38" s="18" t="s">
        <v>337</v>
      </c>
      <c r="P38" s="18" t="s">
        <v>337</v>
      </c>
      <c r="Q38" s="18" t="s">
        <v>337</v>
      </c>
      <c r="R38" s="18" t="s">
        <v>338</v>
      </c>
      <c r="S38" s="18" t="s">
        <v>339</v>
      </c>
      <c r="T38" s="18">
        <v>15</v>
      </c>
      <c r="U38" s="18">
        <v>0</v>
      </c>
      <c r="V38" s="18" t="s">
        <v>340</v>
      </c>
      <c r="W38" s="18">
        <v>0</v>
      </c>
      <c r="X38" s="18">
        <v>0</v>
      </c>
      <c r="Y38" s="18">
        <v>0</v>
      </c>
      <c r="Z38" s="18">
        <v>0</v>
      </c>
      <c r="AA38" s="18">
        <v>0</v>
      </c>
      <c r="AB38" s="19">
        <v>183573.25964276452</v>
      </c>
      <c r="AC38" s="19">
        <v>433023.39815510745</v>
      </c>
      <c r="AD38" s="19">
        <v>0</v>
      </c>
      <c r="AE38" s="19">
        <v>0</v>
      </c>
      <c r="AF38" s="19">
        <v>0</v>
      </c>
      <c r="AG38" s="19">
        <v>0</v>
      </c>
      <c r="AH38" s="19">
        <v>0</v>
      </c>
      <c r="AI38" s="16"/>
      <c r="AJ38" s="16"/>
      <c r="AK38" s="16"/>
    </row>
    <row r="39" spans="1:37" x14ac:dyDescent="0.2">
      <c r="B39" s="18"/>
      <c r="C39" s="18" t="s">
        <v>402</v>
      </c>
      <c r="D39" s="18" t="s">
        <v>403</v>
      </c>
      <c r="E39" s="18" t="s">
        <v>14</v>
      </c>
      <c r="F39" s="18" t="s">
        <v>191</v>
      </c>
      <c r="G39" s="18" t="s">
        <v>371</v>
      </c>
      <c r="H39" s="18" t="s">
        <v>192</v>
      </c>
      <c r="I39" s="18" t="s">
        <v>27</v>
      </c>
      <c r="J39" s="18" t="s">
        <v>27</v>
      </c>
      <c r="K39" s="18" t="s">
        <v>27</v>
      </c>
      <c r="L39" s="18" t="s">
        <v>368</v>
      </c>
      <c r="M39" s="18" t="s">
        <v>11</v>
      </c>
      <c r="N39" s="18" t="s">
        <v>336</v>
      </c>
      <c r="O39" s="18" t="s">
        <v>337</v>
      </c>
      <c r="P39" s="18" t="s">
        <v>337</v>
      </c>
      <c r="Q39" s="18" t="s">
        <v>337</v>
      </c>
      <c r="R39" s="18" t="s">
        <v>338</v>
      </c>
      <c r="S39" s="18" t="s">
        <v>339</v>
      </c>
      <c r="T39" s="18">
        <v>15</v>
      </c>
      <c r="U39" s="18">
        <v>0</v>
      </c>
      <c r="V39" s="18" t="s">
        <v>340</v>
      </c>
      <c r="W39" s="18">
        <v>0</v>
      </c>
      <c r="X39" s="18">
        <v>0</v>
      </c>
      <c r="Y39" s="18">
        <v>0</v>
      </c>
      <c r="Z39" s="18">
        <v>0</v>
      </c>
      <c r="AA39" s="18">
        <v>0</v>
      </c>
      <c r="AB39" s="19">
        <v>0</v>
      </c>
      <c r="AC39" s="19">
        <v>0</v>
      </c>
      <c r="AD39" s="19">
        <v>304115.23440917546</v>
      </c>
      <c r="AE39" s="19">
        <v>306318.78696461086</v>
      </c>
      <c r="AF39" s="19">
        <v>307837.73477198451</v>
      </c>
      <c r="AG39" s="19">
        <v>309376.14581991581</v>
      </c>
      <c r="AH39" s="19">
        <v>312958.46418293414</v>
      </c>
      <c r="AI39" s="16"/>
      <c r="AJ39" s="16"/>
      <c r="AK39" s="16"/>
    </row>
    <row r="40" spans="1:37" x14ac:dyDescent="0.2">
      <c r="B40" s="18"/>
      <c r="C40" s="18" t="s">
        <v>404</v>
      </c>
      <c r="D40" s="18" t="s">
        <v>405</v>
      </c>
      <c r="E40" s="18" t="s">
        <v>19</v>
      </c>
      <c r="F40" s="18" t="s">
        <v>198</v>
      </c>
      <c r="G40" s="18" t="s">
        <v>198</v>
      </c>
      <c r="H40" s="18" t="s">
        <v>198</v>
      </c>
      <c r="I40" s="18" t="s">
        <v>20</v>
      </c>
      <c r="J40" s="18" t="s">
        <v>20</v>
      </c>
      <c r="K40" s="18" t="s">
        <v>20</v>
      </c>
      <c r="L40" s="18" t="s">
        <v>406</v>
      </c>
      <c r="M40" s="18" t="s">
        <v>11</v>
      </c>
      <c r="N40" s="18" t="s">
        <v>336</v>
      </c>
      <c r="O40" s="18" t="s">
        <v>337</v>
      </c>
      <c r="P40" s="18" t="s">
        <v>337</v>
      </c>
      <c r="Q40" s="18" t="s">
        <v>337</v>
      </c>
      <c r="R40" s="18" t="s">
        <v>338</v>
      </c>
      <c r="S40" s="18" t="s">
        <v>339</v>
      </c>
      <c r="T40" s="18">
        <v>15</v>
      </c>
      <c r="U40" s="18">
        <v>0</v>
      </c>
      <c r="V40" s="18" t="s">
        <v>340</v>
      </c>
      <c r="W40" s="18">
        <v>0</v>
      </c>
      <c r="X40" s="18">
        <v>0</v>
      </c>
      <c r="Y40" s="18">
        <v>0</v>
      </c>
      <c r="Z40" s="18">
        <v>0</v>
      </c>
      <c r="AA40" s="18">
        <v>0</v>
      </c>
      <c r="AB40" s="19">
        <v>0</v>
      </c>
      <c r="AC40" s="19">
        <v>34720.930661671155</v>
      </c>
      <c r="AD40" s="19">
        <v>0</v>
      </c>
      <c r="AE40" s="19">
        <v>0</v>
      </c>
      <c r="AF40" s="19">
        <v>0</v>
      </c>
      <c r="AG40" s="19">
        <v>0</v>
      </c>
      <c r="AH40" s="19">
        <v>0</v>
      </c>
      <c r="AI40" s="16"/>
      <c r="AJ40" s="16"/>
      <c r="AK40" s="16"/>
    </row>
    <row r="41" spans="1:37" s="1" customFormat="1" x14ac:dyDescent="0.2">
      <c r="A41"/>
      <c r="B41" s="18"/>
      <c r="C41" s="18" t="s">
        <v>407</v>
      </c>
      <c r="D41" s="18" t="s">
        <v>408</v>
      </c>
      <c r="E41" s="18" t="s">
        <v>12</v>
      </c>
      <c r="F41" s="18" t="s">
        <v>199</v>
      </c>
      <c r="G41" s="18" t="s">
        <v>409</v>
      </c>
      <c r="H41" s="18" t="s">
        <v>200</v>
      </c>
      <c r="I41" s="18" t="s">
        <v>13</v>
      </c>
      <c r="J41" s="18" t="s">
        <v>13</v>
      </c>
      <c r="K41" s="18" t="s">
        <v>13</v>
      </c>
      <c r="L41" s="18" t="s">
        <v>346</v>
      </c>
      <c r="M41" s="18" t="s">
        <v>187</v>
      </c>
      <c r="N41" s="18" t="s">
        <v>336</v>
      </c>
      <c r="O41" s="18" t="s">
        <v>337</v>
      </c>
      <c r="P41" s="18" t="s">
        <v>337</v>
      </c>
      <c r="Q41" s="18" t="s">
        <v>337</v>
      </c>
      <c r="R41" s="18" t="s">
        <v>338</v>
      </c>
      <c r="S41" s="18" t="s">
        <v>339</v>
      </c>
      <c r="T41" s="18">
        <v>47.5</v>
      </c>
      <c r="U41" s="18">
        <v>0</v>
      </c>
      <c r="V41" s="18" t="s">
        <v>340</v>
      </c>
      <c r="W41" s="18">
        <v>0</v>
      </c>
      <c r="X41" s="18">
        <v>0</v>
      </c>
      <c r="Y41" s="18">
        <v>0</v>
      </c>
      <c r="Z41" s="18">
        <v>0</v>
      </c>
      <c r="AA41" s="18">
        <v>0</v>
      </c>
      <c r="AB41" s="19">
        <v>2625974.9020989398</v>
      </c>
      <c r="AC41" s="19">
        <v>2660339.2513278108</v>
      </c>
      <c r="AD41" s="19">
        <v>2647369.8509118999</v>
      </c>
      <c r="AE41" s="19">
        <v>2659426.2331549576</v>
      </c>
      <c r="AF41" s="19">
        <v>2744481.2175346059</v>
      </c>
      <c r="AG41" s="19">
        <v>2799135.5397344227</v>
      </c>
      <c r="AH41" s="19">
        <v>2869362.5752782673</v>
      </c>
      <c r="AI41" s="16"/>
      <c r="AJ41" s="16"/>
      <c r="AK41" s="16"/>
    </row>
    <row r="42" spans="1:37" s="1" customFormat="1" x14ac:dyDescent="0.2">
      <c r="A42"/>
      <c r="B42" s="18"/>
      <c r="C42" s="18" t="s">
        <v>410</v>
      </c>
      <c r="D42" s="18" t="s">
        <v>411</v>
      </c>
      <c r="E42" s="18" t="s">
        <v>19</v>
      </c>
      <c r="F42" s="18" t="s">
        <v>198</v>
      </c>
      <c r="G42" s="18" t="s">
        <v>198</v>
      </c>
      <c r="H42" s="18" t="s">
        <v>198</v>
      </c>
      <c r="I42" s="18" t="s">
        <v>20</v>
      </c>
      <c r="J42" s="18" t="s">
        <v>20</v>
      </c>
      <c r="K42" s="18" t="s">
        <v>20</v>
      </c>
      <c r="L42" s="18" t="s">
        <v>346</v>
      </c>
      <c r="M42" s="18" t="s">
        <v>11</v>
      </c>
      <c r="N42" s="18" t="s">
        <v>336</v>
      </c>
      <c r="O42" s="18" t="s">
        <v>337</v>
      </c>
      <c r="P42" s="18" t="s">
        <v>337</v>
      </c>
      <c r="Q42" s="18" t="s">
        <v>337</v>
      </c>
      <c r="R42" s="18" t="s">
        <v>338</v>
      </c>
      <c r="S42" s="18" t="s">
        <v>339</v>
      </c>
      <c r="T42" s="18">
        <v>47.5</v>
      </c>
      <c r="U42" s="18">
        <v>0</v>
      </c>
      <c r="V42" s="18" t="s">
        <v>340</v>
      </c>
      <c r="W42" s="18">
        <v>1</v>
      </c>
      <c r="X42" s="18">
        <v>1</v>
      </c>
      <c r="Y42" s="18">
        <v>1</v>
      </c>
      <c r="Z42" s="18">
        <v>0</v>
      </c>
      <c r="AA42" s="18">
        <v>0</v>
      </c>
      <c r="AB42" s="19">
        <v>168207.81098531856</v>
      </c>
      <c r="AC42" s="19">
        <v>173142.82615791046</v>
      </c>
      <c r="AD42" s="19">
        <v>152327.89067800448</v>
      </c>
      <c r="AE42" s="19">
        <v>153014.3771903179</v>
      </c>
      <c r="AF42" s="19">
        <v>153734.58254023705</v>
      </c>
      <c r="AG42" s="19">
        <v>154465.52779310124</v>
      </c>
      <c r="AH42" s="19">
        <v>155205.47127656947</v>
      </c>
      <c r="AI42" s="16"/>
      <c r="AJ42" s="16"/>
      <c r="AK42" s="16"/>
    </row>
    <row r="43" spans="1:37" s="1" customFormat="1" x14ac:dyDescent="0.2">
      <c r="A43"/>
      <c r="B43" s="18"/>
      <c r="C43" s="18" t="s">
        <v>412</v>
      </c>
      <c r="D43" s="18" t="s">
        <v>413</v>
      </c>
      <c r="E43" s="18" t="s">
        <v>12</v>
      </c>
      <c r="F43" s="18" t="s">
        <v>199</v>
      </c>
      <c r="G43" s="18" t="s">
        <v>414</v>
      </c>
      <c r="H43" s="18" t="s">
        <v>201</v>
      </c>
      <c r="I43" s="18" t="s">
        <v>21</v>
      </c>
      <c r="J43" s="18" t="s">
        <v>21</v>
      </c>
      <c r="K43" s="18" t="s">
        <v>21</v>
      </c>
      <c r="L43" s="18" t="s">
        <v>335</v>
      </c>
      <c r="M43" s="18" t="s">
        <v>187</v>
      </c>
      <c r="N43" s="18" t="s">
        <v>336</v>
      </c>
      <c r="O43" s="18" t="s">
        <v>337</v>
      </c>
      <c r="P43" s="18" t="s">
        <v>337</v>
      </c>
      <c r="Q43" s="18" t="s">
        <v>337</v>
      </c>
      <c r="R43" s="18" t="s">
        <v>338</v>
      </c>
      <c r="S43" s="18" t="s">
        <v>339</v>
      </c>
      <c r="T43" s="18">
        <v>45</v>
      </c>
      <c r="U43" s="18">
        <v>0</v>
      </c>
      <c r="V43" s="18" t="s">
        <v>340</v>
      </c>
      <c r="W43" s="18">
        <v>0.99</v>
      </c>
      <c r="X43" s="18">
        <v>0.99</v>
      </c>
      <c r="Y43" s="18">
        <v>0.99</v>
      </c>
      <c r="Z43" s="18">
        <v>0</v>
      </c>
      <c r="AA43" s="18">
        <v>0</v>
      </c>
      <c r="AB43" s="19">
        <v>135106.91760139179</v>
      </c>
      <c r="AC43" s="19">
        <v>120125.65420738637</v>
      </c>
      <c r="AD43" s="19">
        <v>64205.119939216878</v>
      </c>
      <c r="AE43" s="19">
        <v>61439.985273314232</v>
      </c>
      <c r="AF43" s="19">
        <v>74088.128399180481</v>
      </c>
      <c r="AG43" s="19">
        <v>81476.275404816843</v>
      </c>
      <c r="AH43" s="19">
        <v>91892.35731500492</v>
      </c>
      <c r="AI43" s="16"/>
      <c r="AJ43" s="16"/>
      <c r="AK43" s="16"/>
    </row>
    <row r="44" spans="1:37" s="1" customFormat="1" x14ac:dyDescent="0.2">
      <c r="A44"/>
      <c r="B44" s="18"/>
      <c r="C44" s="18" t="s">
        <v>415</v>
      </c>
      <c r="D44" s="18" t="s">
        <v>416</v>
      </c>
      <c r="E44" s="18" t="s">
        <v>12</v>
      </c>
      <c r="F44" s="18" t="s">
        <v>199</v>
      </c>
      <c r="G44" s="18" t="s">
        <v>414</v>
      </c>
      <c r="H44" s="18" t="s">
        <v>201</v>
      </c>
      <c r="I44" s="18" t="s">
        <v>13</v>
      </c>
      <c r="J44" s="18" t="s">
        <v>13</v>
      </c>
      <c r="K44" s="18" t="s">
        <v>13</v>
      </c>
      <c r="L44" s="18" t="s">
        <v>335</v>
      </c>
      <c r="M44" s="18" t="s">
        <v>187</v>
      </c>
      <c r="N44" s="18" t="s">
        <v>336</v>
      </c>
      <c r="O44" s="18" t="s">
        <v>337</v>
      </c>
      <c r="P44" s="18" t="s">
        <v>337</v>
      </c>
      <c r="Q44" s="18" t="s">
        <v>337</v>
      </c>
      <c r="R44" s="18" t="s">
        <v>338</v>
      </c>
      <c r="S44" s="18" t="s">
        <v>339</v>
      </c>
      <c r="T44" s="18">
        <v>45</v>
      </c>
      <c r="U44" s="18">
        <v>0</v>
      </c>
      <c r="V44" s="18" t="s">
        <v>340</v>
      </c>
      <c r="W44" s="18">
        <v>0.99</v>
      </c>
      <c r="X44" s="18">
        <v>0.99</v>
      </c>
      <c r="Y44" s="18">
        <v>0.99</v>
      </c>
      <c r="Z44" s="18">
        <v>0</v>
      </c>
      <c r="AA44" s="18">
        <v>0</v>
      </c>
      <c r="AB44" s="19">
        <v>578763.29001029907</v>
      </c>
      <c r="AC44" s="19">
        <v>1237995.6262524948</v>
      </c>
      <c r="AD44" s="19">
        <v>684706.77495620307</v>
      </c>
      <c r="AE44" s="19">
        <v>666268.18635480991</v>
      </c>
      <c r="AF44" s="19">
        <v>808147.50077409809</v>
      </c>
      <c r="AG44" s="19">
        <v>897318.12465190236</v>
      </c>
      <c r="AH44" s="19">
        <v>1018778.433003054</v>
      </c>
      <c r="AI44" s="16"/>
      <c r="AJ44" s="16"/>
      <c r="AK44" s="16"/>
    </row>
    <row r="45" spans="1:37" s="1" customFormat="1" x14ac:dyDescent="0.2">
      <c r="A45"/>
      <c r="B45" s="18"/>
      <c r="C45" s="18" t="s">
        <v>417</v>
      </c>
      <c r="D45" s="18" t="s">
        <v>418</v>
      </c>
      <c r="E45" s="18" t="s">
        <v>12</v>
      </c>
      <c r="F45" s="18" t="s">
        <v>199</v>
      </c>
      <c r="G45" s="18" t="s">
        <v>414</v>
      </c>
      <c r="H45" s="18" t="s">
        <v>201</v>
      </c>
      <c r="I45" s="18" t="s">
        <v>13</v>
      </c>
      <c r="J45" s="18" t="s">
        <v>13</v>
      </c>
      <c r="K45" s="18" t="s">
        <v>13</v>
      </c>
      <c r="L45" s="18" t="s">
        <v>335</v>
      </c>
      <c r="M45" s="18" t="s">
        <v>187</v>
      </c>
      <c r="N45" s="18" t="s">
        <v>336</v>
      </c>
      <c r="O45" s="18" t="s">
        <v>337</v>
      </c>
      <c r="P45" s="18" t="s">
        <v>337</v>
      </c>
      <c r="Q45" s="18" t="s">
        <v>337</v>
      </c>
      <c r="R45" s="18" t="s">
        <v>338</v>
      </c>
      <c r="S45" s="18" t="s">
        <v>339</v>
      </c>
      <c r="T45" s="18">
        <v>45</v>
      </c>
      <c r="U45" s="18">
        <v>0</v>
      </c>
      <c r="V45" s="18" t="s">
        <v>340</v>
      </c>
      <c r="W45" s="18">
        <v>0.99</v>
      </c>
      <c r="X45" s="18">
        <v>0.99</v>
      </c>
      <c r="Y45" s="18">
        <v>0.99</v>
      </c>
      <c r="Z45" s="18">
        <v>0</v>
      </c>
      <c r="AA45" s="18">
        <v>0</v>
      </c>
      <c r="AB45" s="19">
        <v>1331.3310986409415</v>
      </c>
      <c r="AC45" s="19">
        <v>138343.73420877999</v>
      </c>
      <c r="AD45" s="19">
        <v>75683.684175803559</v>
      </c>
      <c r="AE45" s="19">
        <v>73259.133434284362</v>
      </c>
      <c r="AF45" s="19">
        <v>88695.794664974732</v>
      </c>
      <c r="AG45" s="19">
        <v>98187.455934516503</v>
      </c>
      <c r="AH45" s="19">
        <v>111247.27651805663</v>
      </c>
      <c r="AI45" s="16"/>
      <c r="AJ45" s="16"/>
      <c r="AK45" s="16"/>
    </row>
    <row r="46" spans="1:37" s="1" customFormat="1" x14ac:dyDescent="0.2">
      <c r="A46"/>
      <c r="B46" s="18"/>
      <c r="C46" s="18" t="s">
        <v>419</v>
      </c>
      <c r="D46" s="18" t="s">
        <v>420</v>
      </c>
      <c r="E46" s="18" t="s">
        <v>12</v>
      </c>
      <c r="F46" s="18" t="s">
        <v>199</v>
      </c>
      <c r="G46" s="18" t="s">
        <v>414</v>
      </c>
      <c r="H46" s="18" t="s">
        <v>201</v>
      </c>
      <c r="I46" s="18" t="s">
        <v>13</v>
      </c>
      <c r="J46" s="18" t="s">
        <v>13</v>
      </c>
      <c r="K46" s="18" t="s">
        <v>13</v>
      </c>
      <c r="L46" s="18" t="s">
        <v>343</v>
      </c>
      <c r="M46" s="18" t="s">
        <v>187</v>
      </c>
      <c r="N46" s="18" t="s">
        <v>336</v>
      </c>
      <c r="O46" s="18" t="s">
        <v>337</v>
      </c>
      <c r="P46" s="18" t="s">
        <v>337</v>
      </c>
      <c r="Q46" s="18" t="s">
        <v>337</v>
      </c>
      <c r="R46" s="18" t="s">
        <v>338</v>
      </c>
      <c r="S46" s="18" t="s">
        <v>339</v>
      </c>
      <c r="T46" s="18">
        <v>40</v>
      </c>
      <c r="U46" s="18">
        <v>0</v>
      </c>
      <c r="V46" s="18" t="s">
        <v>340</v>
      </c>
      <c r="W46" s="18">
        <v>0.99</v>
      </c>
      <c r="X46" s="18">
        <v>0.99</v>
      </c>
      <c r="Y46" s="18">
        <v>0.99</v>
      </c>
      <c r="Z46" s="18">
        <v>0</v>
      </c>
      <c r="AA46" s="18">
        <v>0</v>
      </c>
      <c r="AB46" s="19">
        <v>60156.294955351565</v>
      </c>
      <c r="AC46" s="19">
        <v>134230.88726275257</v>
      </c>
      <c r="AD46" s="19">
        <v>73553.209859140916</v>
      </c>
      <c r="AE46" s="19">
        <v>71253.053051757219</v>
      </c>
      <c r="AF46" s="19">
        <v>86290.825415106316</v>
      </c>
      <c r="AG46" s="19">
        <v>95568.19055049232</v>
      </c>
      <c r="AH46" s="19">
        <v>108313.3524186979</v>
      </c>
      <c r="AI46" s="16"/>
      <c r="AJ46" s="16"/>
      <c r="AK46" s="16"/>
    </row>
    <row r="47" spans="1:37" s="1" customFormat="1" x14ac:dyDescent="0.2">
      <c r="A47"/>
      <c r="B47" s="18"/>
      <c r="C47" s="18" t="s">
        <v>421</v>
      </c>
      <c r="D47" s="18" t="s">
        <v>422</v>
      </c>
      <c r="E47" s="18" t="s">
        <v>12</v>
      </c>
      <c r="F47" s="18" t="s">
        <v>199</v>
      </c>
      <c r="G47" s="18" t="s">
        <v>414</v>
      </c>
      <c r="H47" s="18" t="s">
        <v>201</v>
      </c>
      <c r="I47" s="18" t="s">
        <v>13</v>
      </c>
      <c r="J47" s="18" t="s">
        <v>13</v>
      </c>
      <c r="K47" s="18" t="s">
        <v>13</v>
      </c>
      <c r="L47" s="18" t="s">
        <v>365</v>
      </c>
      <c r="M47" s="18" t="s">
        <v>187</v>
      </c>
      <c r="N47" s="18" t="s">
        <v>336</v>
      </c>
      <c r="O47" s="18" t="s">
        <v>337</v>
      </c>
      <c r="P47" s="18" t="s">
        <v>337</v>
      </c>
      <c r="Q47" s="18" t="s">
        <v>337</v>
      </c>
      <c r="R47" s="18" t="s">
        <v>338</v>
      </c>
      <c r="S47" s="18" t="s">
        <v>339</v>
      </c>
      <c r="T47" s="18">
        <v>50</v>
      </c>
      <c r="U47" s="18">
        <v>0</v>
      </c>
      <c r="V47" s="18" t="s">
        <v>340</v>
      </c>
      <c r="W47" s="18">
        <v>0.99</v>
      </c>
      <c r="X47" s="18">
        <v>0.99</v>
      </c>
      <c r="Y47" s="18">
        <v>0.99</v>
      </c>
      <c r="Z47" s="18">
        <v>0</v>
      </c>
      <c r="AA47" s="18">
        <v>0</v>
      </c>
      <c r="AB47" s="19">
        <v>581096.24717403809</v>
      </c>
      <c r="AC47" s="19">
        <v>392058.36795935011</v>
      </c>
      <c r="AD47" s="19">
        <v>214771.93727882509</v>
      </c>
      <c r="AE47" s="19">
        <v>208027.20481349807</v>
      </c>
      <c r="AF47" s="19">
        <v>251918.77096449793</v>
      </c>
      <c r="AG47" s="19">
        <v>278981.49846887309</v>
      </c>
      <c r="AH47" s="19">
        <v>316169.98563552694</v>
      </c>
      <c r="AI47" s="16"/>
      <c r="AJ47" s="16"/>
      <c r="AK47" s="16"/>
    </row>
    <row r="48" spans="1:37" s="1" customFormat="1" x14ac:dyDescent="0.2">
      <c r="A48"/>
      <c r="B48" s="18"/>
      <c r="C48" s="18" t="s">
        <v>423</v>
      </c>
      <c r="D48" s="18" t="s">
        <v>424</v>
      </c>
      <c r="E48" s="18" t="s">
        <v>12</v>
      </c>
      <c r="F48" s="18" t="s">
        <v>199</v>
      </c>
      <c r="G48" s="18" t="s">
        <v>414</v>
      </c>
      <c r="H48" s="18" t="s">
        <v>201</v>
      </c>
      <c r="I48" s="18" t="s">
        <v>13</v>
      </c>
      <c r="J48" s="18" t="s">
        <v>13</v>
      </c>
      <c r="K48" s="18" t="s">
        <v>13</v>
      </c>
      <c r="L48" s="18" t="s">
        <v>335</v>
      </c>
      <c r="M48" s="18" t="s">
        <v>187</v>
      </c>
      <c r="N48" s="18" t="s">
        <v>336</v>
      </c>
      <c r="O48" s="18" t="s">
        <v>337</v>
      </c>
      <c r="P48" s="18" t="s">
        <v>337</v>
      </c>
      <c r="Q48" s="18" t="s">
        <v>337</v>
      </c>
      <c r="R48" s="18" t="s">
        <v>338</v>
      </c>
      <c r="S48" s="18" t="s">
        <v>339</v>
      </c>
      <c r="T48" s="18">
        <v>45</v>
      </c>
      <c r="U48" s="18">
        <v>0</v>
      </c>
      <c r="V48" s="18" t="s">
        <v>340</v>
      </c>
      <c r="W48" s="18">
        <v>0.99</v>
      </c>
      <c r="X48" s="18">
        <v>0.99</v>
      </c>
      <c r="Y48" s="18">
        <v>0.99</v>
      </c>
      <c r="Z48" s="18">
        <v>0</v>
      </c>
      <c r="AA48" s="18">
        <v>0</v>
      </c>
      <c r="AB48" s="19">
        <v>6014.8874794179428</v>
      </c>
      <c r="AC48" s="19">
        <v>139287.28354806668</v>
      </c>
      <c r="AD48" s="19">
        <v>79234.53059004416</v>
      </c>
      <c r="AE48" s="19">
        <v>78127.353505355946</v>
      </c>
      <c r="AF48" s="19">
        <v>95204.76332532143</v>
      </c>
      <c r="AG48" s="19">
        <v>106500.6719442344</v>
      </c>
      <c r="AH48" s="19">
        <v>121540.51793474192</v>
      </c>
      <c r="AI48" s="16"/>
      <c r="AJ48" s="16"/>
      <c r="AK48" s="16"/>
    </row>
    <row r="49" spans="1:37" s="1" customFormat="1" x14ac:dyDescent="0.2">
      <c r="A49"/>
      <c r="B49" s="18"/>
      <c r="C49" s="18" t="s">
        <v>425</v>
      </c>
      <c r="D49" s="18" t="s">
        <v>345</v>
      </c>
      <c r="E49" s="18" t="s">
        <v>12</v>
      </c>
      <c r="F49" s="18" t="s">
        <v>185</v>
      </c>
      <c r="G49" s="18" t="s">
        <v>334</v>
      </c>
      <c r="H49" s="18" t="s">
        <v>186</v>
      </c>
      <c r="I49" s="18" t="s">
        <v>13</v>
      </c>
      <c r="J49" s="18" t="s">
        <v>13</v>
      </c>
      <c r="K49" s="18" t="s">
        <v>13</v>
      </c>
      <c r="L49" s="18" t="s">
        <v>335</v>
      </c>
      <c r="M49" s="18" t="s">
        <v>195</v>
      </c>
      <c r="N49" s="18" t="s">
        <v>336</v>
      </c>
      <c r="O49" s="18" t="s">
        <v>337</v>
      </c>
      <c r="P49" s="18" t="s">
        <v>337</v>
      </c>
      <c r="Q49" s="18" t="s">
        <v>337</v>
      </c>
      <c r="R49" s="18" t="s">
        <v>338</v>
      </c>
      <c r="S49" s="18" t="s">
        <v>339</v>
      </c>
      <c r="T49" s="18">
        <v>45</v>
      </c>
      <c r="U49" s="18">
        <v>0</v>
      </c>
      <c r="V49" s="18" t="s">
        <v>340</v>
      </c>
      <c r="W49" s="18">
        <v>0.62</v>
      </c>
      <c r="X49" s="18">
        <v>0</v>
      </c>
      <c r="Y49" s="18">
        <v>0</v>
      </c>
      <c r="Z49" s="18">
        <v>0</v>
      </c>
      <c r="AA49" s="18">
        <v>0</v>
      </c>
      <c r="AB49" s="19">
        <v>491016.45996644447</v>
      </c>
      <c r="AC49" s="19">
        <v>0</v>
      </c>
      <c r="AD49" s="19">
        <v>0</v>
      </c>
      <c r="AE49" s="19">
        <v>0</v>
      </c>
      <c r="AF49" s="19">
        <v>0</v>
      </c>
      <c r="AG49" s="19">
        <v>0</v>
      </c>
      <c r="AH49" s="19">
        <v>0</v>
      </c>
      <c r="AI49" s="16"/>
      <c r="AJ49" s="16"/>
      <c r="AK49" s="16"/>
    </row>
    <row r="50" spans="1:37" s="1" customFormat="1" x14ac:dyDescent="0.2">
      <c r="A50"/>
      <c r="B50" s="18"/>
      <c r="C50" s="18" t="s">
        <v>426</v>
      </c>
      <c r="D50" s="18" t="s">
        <v>413</v>
      </c>
      <c r="E50" s="18" t="s">
        <v>12</v>
      </c>
      <c r="F50" s="18" t="s">
        <v>199</v>
      </c>
      <c r="G50" s="18" t="s">
        <v>414</v>
      </c>
      <c r="H50" s="18" t="s">
        <v>201</v>
      </c>
      <c r="I50" s="18" t="s">
        <v>21</v>
      </c>
      <c r="J50" s="18" t="s">
        <v>21</v>
      </c>
      <c r="K50" s="18" t="s">
        <v>21</v>
      </c>
      <c r="L50" s="18" t="s">
        <v>346</v>
      </c>
      <c r="M50" s="18" t="s">
        <v>195</v>
      </c>
      <c r="N50" s="18" t="s">
        <v>336</v>
      </c>
      <c r="O50" s="18" t="s">
        <v>337</v>
      </c>
      <c r="P50" s="18" t="s">
        <v>337</v>
      </c>
      <c r="Q50" s="18" t="s">
        <v>337</v>
      </c>
      <c r="R50" s="18" t="s">
        <v>338</v>
      </c>
      <c r="S50" s="18" t="s">
        <v>339</v>
      </c>
      <c r="T50" s="18">
        <v>47.5</v>
      </c>
      <c r="U50" s="18">
        <v>0</v>
      </c>
      <c r="V50" s="18" t="s">
        <v>340</v>
      </c>
      <c r="W50" s="18">
        <v>0.99</v>
      </c>
      <c r="X50" s="18">
        <v>0.99</v>
      </c>
      <c r="Y50" s="18">
        <v>0</v>
      </c>
      <c r="Z50" s="18">
        <v>0</v>
      </c>
      <c r="AA50" s="18">
        <v>0</v>
      </c>
      <c r="AB50" s="19">
        <v>1192545.2797070337</v>
      </c>
      <c r="AC50" s="19">
        <v>939804.67170710396</v>
      </c>
      <c r="AD50" s="19">
        <v>0</v>
      </c>
      <c r="AE50" s="19">
        <v>0</v>
      </c>
      <c r="AF50" s="19">
        <v>0</v>
      </c>
      <c r="AG50" s="19">
        <v>0</v>
      </c>
      <c r="AH50" s="19">
        <v>0</v>
      </c>
      <c r="AI50" s="16"/>
      <c r="AJ50" s="16"/>
      <c r="AK50" s="16"/>
    </row>
    <row r="51" spans="1:37" s="1" customFormat="1" x14ac:dyDescent="0.2">
      <c r="A51"/>
      <c r="B51" s="18"/>
      <c r="C51" s="18" t="s">
        <v>427</v>
      </c>
      <c r="D51" s="18" t="s">
        <v>345</v>
      </c>
      <c r="E51" s="18" t="s">
        <v>12</v>
      </c>
      <c r="F51" s="18" t="s">
        <v>185</v>
      </c>
      <c r="G51" s="18" t="s">
        <v>334</v>
      </c>
      <c r="H51" s="18" t="s">
        <v>186</v>
      </c>
      <c r="I51" s="18" t="s">
        <v>13</v>
      </c>
      <c r="J51" s="18" t="s">
        <v>13</v>
      </c>
      <c r="K51" s="18" t="s">
        <v>13</v>
      </c>
      <c r="L51" s="18" t="s">
        <v>346</v>
      </c>
      <c r="M51" s="18" t="s">
        <v>195</v>
      </c>
      <c r="N51" s="18" t="s">
        <v>336</v>
      </c>
      <c r="O51" s="18" t="s">
        <v>337</v>
      </c>
      <c r="P51" s="18" t="s">
        <v>337</v>
      </c>
      <c r="Q51" s="18" t="s">
        <v>337</v>
      </c>
      <c r="R51" s="18" t="s">
        <v>338</v>
      </c>
      <c r="S51" s="18" t="s">
        <v>339</v>
      </c>
      <c r="T51" s="18">
        <v>47.5</v>
      </c>
      <c r="U51" s="18">
        <v>0</v>
      </c>
      <c r="V51" s="18" t="s">
        <v>340</v>
      </c>
      <c r="W51" s="18">
        <v>0</v>
      </c>
      <c r="X51" s="18">
        <v>0</v>
      </c>
      <c r="Y51" s="18">
        <v>0.31900000000000001</v>
      </c>
      <c r="Z51" s="18">
        <v>0</v>
      </c>
      <c r="AA51" s="18">
        <v>0</v>
      </c>
      <c r="AB51" s="19">
        <v>0</v>
      </c>
      <c r="AC51" s="19">
        <v>0</v>
      </c>
      <c r="AD51" s="19">
        <v>1425619.8813274987</v>
      </c>
      <c r="AE51" s="19">
        <v>1413743.9412532493</v>
      </c>
      <c r="AF51" s="19">
        <v>0</v>
      </c>
      <c r="AG51" s="19">
        <v>0</v>
      </c>
      <c r="AH51" s="19">
        <v>0</v>
      </c>
      <c r="AI51" s="16"/>
      <c r="AJ51" s="16"/>
      <c r="AK51" s="16"/>
    </row>
    <row r="52" spans="1:37" s="1" customFormat="1" x14ac:dyDescent="0.2">
      <c r="A52"/>
      <c r="B52" s="18"/>
      <c r="C52" s="18" t="s">
        <v>428</v>
      </c>
      <c r="D52" s="18" t="s">
        <v>345</v>
      </c>
      <c r="E52" s="18" t="s">
        <v>12</v>
      </c>
      <c r="F52" s="18" t="s">
        <v>185</v>
      </c>
      <c r="G52" s="18" t="s">
        <v>334</v>
      </c>
      <c r="H52" s="18" t="s">
        <v>186</v>
      </c>
      <c r="I52" s="18" t="s">
        <v>13</v>
      </c>
      <c r="J52" s="18" t="s">
        <v>13</v>
      </c>
      <c r="K52" s="18" t="s">
        <v>13</v>
      </c>
      <c r="L52" s="18" t="s">
        <v>346</v>
      </c>
      <c r="M52" s="18" t="s">
        <v>195</v>
      </c>
      <c r="N52" s="18" t="s">
        <v>336</v>
      </c>
      <c r="O52" s="18" t="s">
        <v>337</v>
      </c>
      <c r="P52" s="18" t="s">
        <v>337</v>
      </c>
      <c r="Q52" s="18" t="s">
        <v>337</v>
      </c>
      <c r="R52" s="18" t="s">
        <v>338</v>
      </c>
      <c r="S52" s="18" t="s">
        <v>339</v>
      </c>
      <c r="T52" s="18">
        <v>47.5</v>
      </c>
      <c r="U52" s="18">
        <v>0</v>
      </c>
      <c r="V52" s="18" t="s">
        <v>340</v>
      </c>
      <c r="W52" s="18">
        <v>0</v>
      </c>
      <c r="X52" s="18">
        <v>0</v>
      </c>
      <c r="Y52" s="18">
        <v>0.31900000000000001</v>
      </c>
      <c r="Z52" s="18">
        <v>0</v>
      </c>
      <c r="AA52" s="18">
        <v>0</v>
      </c>
      <c r="AB52" s="19">
        <v>0</v>
      </c>
      <c r="AC52" s="19">
        <v>0</v>
      </c>
      <c r="AD52" s="19">
        <v>0</v>
      </c>
      <c r="AE52" s="19">
        <v>0</v>
      </c>
      <c r="AF52" s="19">
        <v>1913543.894301584</v>
      </c>
      <c r="AG52" s="19">
        <v>1937294.2261391897</v>
      </c>
      <c r="AH52" s="19">
        <v>0</v>
      </c>
      <c r="AI52" s="16"/>
      <c r="AJ52" s="16"/>
      <c r="AK52" s="16"/>
    </row>
    <row r="53" spans="1:37" s="1" customFormat="1" x14ac:dyDescent="0.2">
      <c r="A53"/>
      <c r="B53" s="18"/>
      <c r="C53" s="18" t="s">
        <v>429</v>
      </c>
      <c r="D53" s="18" t="s">
        <v>345</v>
      </c>
      <c r="E53" s="18" t="s">
        <v>12</v>
      </c>
      <c r="F53" s="18" t="s">
        <v>185</v>
      </c>
      <c r="G53" s="18" t="s">
        <v>334</v>
      </c>
      <c r="H53" s="18" t="s">
        <v>186</v>
      </c>
      <c r="I53" s="18" t="s">
        <v>13</v>
      </c>
      <c r="J53" s="18" t="s">
        <v>13</v>
      </c>
      <c r="K53" s="18" t="s">
        <v>13</v>
      </c>
      <c r="L53" s="18" t="s">
        <v>335</v>
      </c>
      <c r="M53" s="18" t="s">
        <v>195</v>
      </c>
      <c r="N53" s="18" t="s">
        <v>336</v>
      </c>
      <c r="O53" s="18" t="s">
        <v>337</v>
      </c>
      <c r="P53" s="18" t="s">
        <v>337</v>
      </c>
      <c r="Q53" s="18" t="s">
        <v>337</v>
      </c>
      <c r="R53" s="18" t="s">
        <v>338</v>
      </c>
      <c r="S53" s="18" t="s">
        <v>339</v>
      </c>
      <c r="T53" s="18">
        <v>45</v>
      </c>
      <c r="U53" s="18">
        <v>0</v>
      </c>
      <c r="V53" s="18" t="s">
        <v>340</v>
      </c>
      <c r="W53" s="18">
        <v>0</v>
      </c>
      <c r="X53" s="18">
        <v>0.62</v>
      </c>
      <c r="Y53" s="18">
        <v>0.62</v>
      </c>
      <c r="Z53" s="18">
        <v>0</v>
      </c>
      <c r="AA53" s="18">
        <v>0</v>
      </c>
      <c r="AB53" s="19">
        <v>0</v>
      </c>
      <c r="AC53" s="19">
        <v>584313.80757075839</v>
      </c>
      <c r="AD53" s="19">
        <v>1738064.5635256856</v>
      </c>
      <c r="AE53" s="19">
        <v>111896.69306483776</v>
      </c>
      <c r="AF53" s="19">
        <v>0</v>
      </c>
      <c r="AG53" s="19">
        <v>0</v>
      </c>
      <c r="AH53" s="19">
        <v>0</v>
      </c>
      <c r="AI53" s="16"/>
      <c r="AJ53" s="16"/>
      <c r="AK53" s="16"/>
    </row>
    <row r="54" spans="1:37" s="1" customFormat="1" x14ac:dyDescent="0.2">
      <c r="A54"/>
      <c r="B54" s="18"/>
      <c r="C54" s="18" t="s">
        <v>430</v>
      </c>
      <c r="D54" s="18" t="s">
        <v>345</v>
      </c>
      <c r="E54" s="18" t="s">
        <v>12</v>
      </c>
      <c r="F54" s="18" t="s">
        <v>185</v>
      </c>
      <c r="G54" s="18" t="s">
        <v>334</v>
      </c>
      <c r="H54" s="18" t="s">
        <v>186</v>
      </c>
      <c r="I54" s="18" t="s">
        <v>13</v>
      </c>
      <c r="J54" s="18" t="s">
        <v>13</v>
      </c>
      <c r="K54" s="18" t="s">
        <v>13</v>
      </c>
      <c r="L54" s="18" t="s">
        <v>346</v>
      </c>
      <c r="M54" s="18" t="s">
        <v>195</v>
      </c>
      <c r="N54" s="18" t="s">
        <v>336</v>
      </c>
      <c r="O54" s="18" t="s">
        <v>337</v>
      </c>
      <c r="P54" s="18" t="s">
        <v>337</v>
      </c>
      <c r="Q54" s="18" t="s">
        <v>337</v>
      </c>
      <c r="R54" s="18" t="s">
        <v>338</v>
      </c>
      <c r="S54" s="18" t="s">
        <v>339</v>
      </c>
      <c r="T54" s="18">
        <v>47.5</v>
      </c>
      <c r="U54" s="18">
        <v>0</v>
      </c>
      <c r="V54" s="18" t="s">
        <v>340</v>
      </c>
      <c r="W54" s="18">
        <v>0</v>
      </c>
      <c r="X54" s="18">
        <v>0</v>
      </c>
      <c r="Y54" s="18">
        <v>0.31900000000000001</v>
      </c>
      <c r="Z54" s="18">
        <v>0</v>
      </c>
      <c r="AA54" s="18">
        <v>0</v>
      </c>
      <c r="AB54" s="19">
        <v>0</v>
      </c>
      <c r="AC54" s="19">
        <v>0</v>
      </c>
      <c r="AD54" s="19">
        <v>0</v>
      </c>
      <c r="AE54" s="19">
        <v>0</v>
      </c>
      <c r="AF54" s="19">
        <v>0</v>
      </c>
      <c r="AG54" s="19">
        <v>2018487.2569697113</v>
      </c>
      <c r="AH54" s="19">
        <v>2057568.0316653992</v>
      </c>
      <c r="AI54" s="16"/>
      <c r="AJ54" s="16"/>
      <c r="AK54" s="16"/>
    </row>
    <row r="55" spans="1:37" s="1" customFormat="1" x14ac:dyDescent="0.2">
      <c r="A55"/>
      <c r="B55" s="18"/>
      <c r="C55" s="18" t="s">
        <v>431</v>
      </c>
      <c r="D55" s="18" t="s">
        <v>345</v>
      </c>
      <c r="E55" s="18" t="s">
        <v>12</v>
      </c>
      <c r="F55" s="18" t="s">
        <v>185</v>
      </c>
      <c r="G55" s="18" t="s">
        <v>334</v>
      </c>
      <c r="H55" s="18" t="s">
        <v>186</v>
      </c>
      <c r="I55" s="18" t="s">
        <v>13</v>
      </c>
      <c r="J55" s="18" t="s">
        <v>13</v>
      </c>
      <c r="K55" s="18" t="s">
        <v>13</v>
      </c>
      <c r="L55" s="18" t="s">
        <v>335</v>
      </c>
      <c r="M55" s="18" t="s">
        <v>195</v>
      </c>
      <c r="N55" s="18" t="s">
        <v>336</v>
      </c>
      <c r="O55" s="18" t="s">
        <v>337</v>
      </c>
      <c r="P55" s="18" t="s">
        <v>337</v>
      </c>
      <c r="Q55" s="18" t="s">
        <v>337</v>
      </c>
      <c r="R55" s="18" t="s">
        <v>338</v>
      </c>
      <c r="S55" s="18" t="s">
        <v>339</v>
      </c>
      <c r="T55" s="18">
        <v>45</v>
      </c>
      <c r="U55" s="18">
        <v>0</v>
      </c>
      <c r="V55" s="18" t="s">
        <v>340</v>
      </c>
      <c r="W55" s="18">
        <v>0</v>
      </c>
      <c r="X55" s="18">
        <v>0</v>
      </c>
      <c r="Y55" s="18">
        <v>0.31900000000000001</v>
      </c>
      <c r="Z55" s="18">
        <v>0</v>
      </c>
      <c r="AA55" s="18">
        <v>0</v>
      </c>
      <c r="AB55" s="19">
        <v>0</v>
      </c>
      <c r="AC55" s="19">
        <v>0</v>
      </c>
      <c r="AD55" s="19">
        <v>0</v>
      </c>
      <c r="AE55" s="19">
        <v>0</v>
      </c>
      <c r="AF55" s="19">
        <v>1507719.5476304532</v>
      </c>
      <c r="AG55" s="19">
        <v>3052865.8192371945</v>
      </c>
      <c r="AH55" s="19">
        <v>1555986.8146149775</v>
      </c>
      <c r="AI55" s="16"/>
      <c r="AJ55" s="16"/>
      <c r="AK55" s="16"/>
    </row>
    <row r="56" spans="1:37" s="1" customFormat="1" x14ac:dyDescent="0.2">
      <c r="A56"/>
      <c r="B56" s="18"/>
      <c r="C56" s="18" t="s">
        <v>432</v>
      </c>
      <c r="D56" s="18" t="s">
        <v>433</v>
      </c>
      <c r="E56" s="18" t="s">
        <v>14</v>
      </c>
      <c r="F56" s="18" t="s">
        <v>202</v>
      </c>
      <c r="G56" s="18" t="s">
        <v>434</v>
      </c>
      <c r="H56" s="18" t="s">
        <v>203</v>
      </c>
      <c r="I56" s="18" t="s">
        <v>23</v>
      </c>
      <c r="J56" s="18" t="s">
        <v>23</v>
      </c>
      <c r="K56" s="18" t="s">
        <v>23</v>
      </c>
      <c r="L56" s="18" t="s">
        <v>435</v>
      </c>
      <c r="M56" s="18" t="s">
        <v>11</v>
      </c>
      <c r="N56" s="18" t="s">
        <v>336</v>
      </c>
      <c r="O56" s="18" t="s">
        <v>337</v>
      </c>
      <c r="P56" s="18" t="s">
        <v>337</v>
      </c>
      <c r="Q56" s="18" t="s">
        <v>337</v>
      </c>
      <c r="R56" s="18" t="s">
        <v>338</v>
      </c>
      <c r="S56" s="18" t="s">
        <v>339</v>
      </c>
      <c r="T56" s="18">
        <v>25</v>
      </c>
      <c r="U56" s="18">
        <v>0</v>
      </c>
      <c r="V56" s="18" t="s">
        <v>436</v>
      </c>
      <c r="W56" s="18">
        <v>0</v>
      </c>
      <c r="X56" s="18">
        <v>0</v>
      </c>
      <c r="Y56" s="18">
        <v>0</v>
      </c>
      <c r="Z56" s="18">
        <v>0</v>
      </c>
      <c r="AA56" s="18">
        <v>0</v>
      </c>
      <c r="AB56" s="19">
        <v>68936.692178991027</v>
      </c>
      <c r="AC56" s="19">
        <v>211375.56932587805</v>
      </c>
      <c r="AD56" s="19">
        <v>218828.79067921281</v>
      </c>
      <c r="AE56" s="19">
        <v>223651.94415169494</v>
      </c>
      <c r="AF56" s="19">
        <v>228518.14594269686</v>
      </c>
      <c r="AG56" s="19">
        <v>233508.62604376813</v>
      </c>
      <c r="AH56" s="19">
        <v>238551.12004124795</v>
      </c>
      <c r="AI56" s="16"/>
      <c r="AJ56" s="16"/>
      <c r="AK56" s="16"/>
    </row>
    <row r="57" spans="1:37" s="1" customFormat="1" x14ac:dyDescent="0.2">
      <c r="A57"/>
      <c r="B57" s="18"/>
      <c r="C57" s="18" t="s">
        <v>437</v>
      </c>
      <c r="D57" s="18" t="s">
        <v>433</v>
      </c>
      <c r="E57" s="18" t="s">
        <v>14</v>
      </c>
      <c r="F57" s="18" t="s">
        <v>202</v>
      </c>
      <c r="G57" s="18" t="s">
        <v>438</v>
      </c>
      <c r="H57" s="18" t="s">
        <v>204</v>
      </c>
      <c r="I57" s="18" t="s">
        <v>205</v>
      </c>
      <c r="J57" s="18" t="s">
        <v>205</v>
      </c>
      <c r="K57" s="18" t="s">
        <v>205</v>
      </c>
      <c r="L57" s="18" t="s">
        <v>439</v>
      </c>
      <c r="M57" s="18" t="s">
        <v>11</v>
      </c>
      <c r="N57" s="18" t="s">
        <v>336</v>
      </c>
      <c r="O57" s="18" t="s">
        <v>337</v>
      </c>
      <c r="P57" s="18" t="s">
        <v>337</v>
      </c>
      <c r="Q57" s="18" t="s">
        <v>337</v>
      </c>
      <c r="R57" s="18" t="s">
        <v>338</v>
      </c>
      <c r="S57" s="18" t="s">
        <v>339</v>
      </c>
      <c r="T57" s="18">
        <v>10</v>
      </c>
      <c r="U57" s="18">
        <v>0</v>
      </c>
      <c r="V57" s="18" t="s">
        <v>436</v>
      </c>
      <c r="W57" s="18">
        <v>0</v>
      </c>
      <c r="X57" s="18">
        <v>0</v>
      </c>
      <c r="Y57" s="18">
        <v>0</v>
      </c>
      <c r="Z57" s="18">
        <v>0</v>
      </c>
      <c r="AA57" s="18">
        <v>0</v>
      </c>
      <c r="AB57" s="19">
        <v>95203.414599034833</v>
      </c>
      <c r="AC57" s="19">
        <v>163366.17462617054</v>
      </c>
      <c r="AD57" s="19">
        <v>354362.49255140917</v>
      </c>
      <c r="AE57" s="19">
        <v>326344.52822385042</v>
      </c>
      <c r="AF57" s="19">
        <v>297743.4978706137</v>
      </c>
      <c r="AG57" s="19">
        <v>298145.71404473926</v>
      </c>
      <c r="AH57" s="19">
        <v>298550.12305071385</v>
      </c>
      <c r="AI57" s="16"/>
      <c r="AJ57" s="16"/>
      <c r="AK57" s="16"/>
    </row>
    <row r="58" spans="1:37" s="1" customFormat="1" x14ac:dyDescent="0.2">
      <c r="A58"/>
      <c r="B58" s="18"/>
      <c r="C58" s="18" t="s">
        <v>440</v>
      </c>
      <c r="D58" s="18" t="s">
        <v>433</v>
      </c>
      <c r="E58" s="18" t="s">
        <v>14</v>
      </c>
      <c r="F58" s="18" t="s">
        <v>202</v>
      </c>
      <c r="G58" s="18" t="s">
        <v>434</v>
      </c>
      <c r="H58" s="18" t="s">
        <v>203</v>
      </c>
      <c r="I58" s="18" t="s">
        <v>23</v>
      </c>
      <c r="J58" s="18" t="s">
        <v>23</v>
      </c>
      <c r="K58" s="18" t="s">
        <v>23</v>
      </c>
      <c r="L58" s="18" t="s">
        <v>435</v>
      </c>
      <c r="M58" s="18" t="s">
        <v>11</v>
      </c>
      <c r="N58" s="18" t="s">
        <v>336</v>
      </c>
      <c r="O58" s="18" t="s">
        <v>337</v>
      </c>
      <c r="P58" s="18" t="s">
        <v>337</v>
      </c>
      <c r="Q58" s="18" t="s">
        <v>337</v>
      </c>
      <c r="R58" s="18" t="s">
        <v>338</v>
      </c>
      <c r="S58" s="18" t="s">
        <v>339</v>
      </c>
      <c r="T58" s="18">
        <v>25</v>
      </c>
      <c r="U58" s="18">
        <v>0</v>
      </c>
      <c r="V58" s="18" t="s">
        <v>436</v>
      </c>
      <c r="W58" s="18">
        <v>0</v>
      </c>
      <c r="X58" s="18">
        <v>0</v>
      </c>
      <c r="Y58" s="18">
        <v>0</v>
      </c>
      <c r="Z58" s="18">
        <v>0</v>
      </c>
      <c r="AA58" s="18">
        <v>0</v>
      </c>
      <c r="AB58" s="19">
        <v>57126.298646964882</v>
      </c>
      <c r="AC58" s="19">
        <v>0</v>
      </c>
      <c r="AD58" s="19">
        <v>0</v>
      </c>
      <c r="AE58" s="19">
        <v>0</v>
      </c>
      <c r="AF58" s="19">
        <v>0</v>
      </c>
      <c r="AG58" s="19">
        <v>0</v>
      </c>
      <c r="AH58" s="19">
        <v>0</v>
      </c>
      <c r="AI58" s="16"/>
      <c r="AJ58" s="16"/>
      <c r="AK58" s="16"/>
    </row>
    <row r="59" spans="1:37" s="1" customFormat="1" x14ac:dyDescent="0.2">
      <c r="A59"/>
      <c r="B59" s="18"/>
      <c r="C59" s="18" t="s">
        <v>441</v>
      </c>
      <c r="D59" s="18" t="s">
        <v>442</v>
      </c>
      <c r="E59" s="18" t="s">
        <v>14</v>
      </c>
      <c r="F59" s="18" t="s">
        <v>202</v>
      </c>
      <c r="G59" s="18" t="s">
        <v>443</v>
      </c>
      <c r="H59" s="18" t="s">
        <v>206</v>
      </c>
      <c r="I59" s="18" t="s">
        <v>23</v>
      </c>
      <c r="J59" s="18" t="s">
        <v>23</v>
      </c>
      <c r="K59" s="18" t="s">
        <v>23</v>
      </c>
      <c r="L59" s="18" t="s">
        <v>435</v>
      </c>
      <c r="M59" s="18" t="s">
        <v>11</v>
      </c>
      <c r="N59" s="18" t="s">
        <v>336</v>
      </c>
      <c r="O59" s="18" t="s">
        <v>337</v>
      </c>
      <c r="P59" s="18" t="s">
        <v>337</v>
      </c>
      <c r="Q59" s="18" t="s">
        <v>337</v>
      </c>
      <c r="R59" s="18" t="s">
        <v>338</v>
      </c>
      <c r="S59" s="18" t="s">
        <v>339</v>
      </c>
      <c r="T59" s="18">
        <v>25</v>
      </c>
      <c r="U59" s="18">
        <v>0</v>
      </c>
      <c r="V59" s="18" t="s">
        <v>436</v>
      </c>
      <c r="W59" s="18">
        <v>0</v>
      </c>
      <c r="X59" s="18">
        <v>0</v>
      </c>
      <c r="Y59" s="18">
        <v>0</v>
      </c>
      <c r="Z59" s="18">
        <v>0</v>
      </c>
      <c r="AA59" s="18">
        <v>0</v>
      </c>
      <c r="AB59" s="19">
        <v>1101582.2254014367</v>
      </c>
      <c r="AC59" s="19">
        <v>1617339.15213213</v>
      </c>
      <c r="AD59" s="19">
        <v>1572806.2927327512</v>
      </c>
      <c r="AE59" s="19">
        <v>1536249.6391730784</v>
      </c>
      <c r="AF59" s="19">
        <v>1546823.7480640621</v>
      </c>
      <c r="AG59" s="19">
        <v>1580221.17175997</v>
      </c>
      <c r="AH59" s="19">
        <v>1589265.5990335199</v>
      </c>
      <c r="AI59" s="16"/>
      <c r="AJ59" s="16"/>
      <c r="AK59" s="16"/>
    </row>
    <row r="60" spans="1:37" s="1" customFormat="1" x14ac:dyDescent="0.2">
      <c r="A60"/>
      <c r="B60" s="18"/>
      <c r="C60" s="18" t="s">
        <v>444</v>
      </c>
      <c r="D60" s="18" t="s">
        <v>442</v>
      </c>
      <c r="E60" s="18" t="s">
        <v>14</v>
      </c>
      <c r="F60" s="18" t="s">
        <v>202</v>
      </c>
      <c r="G60" s="18" t="s">
        <v>443</v>
      </c>
      <c r="H60" s="18" t="s">
        <v>206</v>
      </c>
      <c r="I60" s="18" t="s">
        <v>23</v>
      </c>
      <c r="J60" s="18" t="s">
        <v>23</v>
      </c>
      <c r="K60" s="18" t="s">
        <v>23</v>
      </c>
      <c r="L60" s="18" t="s">
        <v>435</v>
      </c>
      <c r="M60" s="18" t="s">
        <v>11</v>
      </c>
      <c r="N60" s="18" t="s">
        <v>336</v>
      </c>
      <c r="O60" s="18" t="s">
        <v>337</v>
      </c>
      <c r="P60" s="18" t="s">
        <v>337</v>
      </c>
      <c r="Q60" s="18" t="s">
        <v>337</v>
      </c>
      <c r="R60" s="18" t="s">
        <v>338</v>
      </c>
      <c r="S60" s="18" t="s">
        <v>339</v>
      </c>
      <c r="T60" s="18">
        <v>25</v>
      </c>
      <c r="U60" s="18">
        <v>0</v>
      </c>
      <c r="V60" s="18" t="s">
        <v>436</v>
      </c>
      <c r="W60" s="18">
        <v>0</v>
      </c>
      <c r="X60" s="18">
        <v>0</v>
      </c>
      <c r="Y60" s="18">
        <v>0</v>
      </c>
      <c r="Z60" s="18">
        <v>0</v>
      </c>
      <c r="AA60" s="18">
        <v>0</v>
      </c>
      <c r="AB60" s="19">
        <v>485020.05583261809</v>
      </c>
      <c r="AC60" s="19">
        <v>675697.37645621819</v>
      </c>
      <c r="AD60" s="19">
        <v>719494.25121766189</v>
      </c>
      <c r="AE60" s="19">
        <v>708434.99139366671</v>
      </c>
      <c r="AF60" s="19">
        <v>709235.30409629864</v>
      </c>
      <c r="AG60" s="19">
        <v>720058.6340486391</v>
      </c>
      <c r="AH60" s="19">
        <v>723503.76910753467</v>
      </c>
      <c r="AI60" s="16"/>
      <c r="AJ60" s="16"/>
      <c r="AK60" s="16"/>
    </row>
    <row r="61" spans="1:37" s="1" customFormat="1" x14ac:dyDescent="0.2">
      <c r="A61"/>
      <c r="B61" s="18"/>
      <c r="C61" s="18" t="s">
        <v>445</v>
      </c>
      <c r="D61" s="18" t="s">
        <v>442</v>
      </c>
      <c r="E61" s="18" t="s">
        <v>14</v>
      </c>
      <c r="F61" s="18" t="s">
        <v>202</v>
      </c>
      <c r="G61" s="18" t="s">
        <v>438</v>
      </c>
      <c r="H61" s="18" t="s">
        <v>204</v>
      </c>
      <c r="I61" s="18" t="s">
        <v>205</v>
      </c>
      <c r="J61" s="18" t="s">
        <v>205</v>
      </c>
      <c r="K61" s="18" t="s">
        <v>205</v>
      </c>
      <c r="L61" s="18" t="s">
        <v>439</v>
      </c>
      <c r="M61" s="18" t="s">
        <v>11</v>
      </c>
      <c r="N61" s="18" t="s">
        <v>336</v>
      </c>
      <c r="O61" s="18" t="s">
        <v>337</v>
      </c>
      <c r="P61" s="18" t="s">
        <v>337</v>
      </c>
      <c r="Q61" s="18" t="s">
        <v>337</v>
      </c>
      <c r="R61" s="18" t="s">
        <v>338</v>
      </c>
      <c r="S61" s="18" t="s">
        <v>339</v>
      </c>
      <c r="T61" s="18">
        <v>10</v>
      </c>
      <c r="U61" s="18">
        <v>0</v>
      </c>
      <c r="V61" s="18" t="s">
        <v>436</v>
      </c>
      <c r="W61" s="18">
        <v>0</v>
      </c>
      <c r="X61" s="18">
        <v>0</v>
      </c>
      <c r="Y61" s="18">
        <v>0</v>
      </c>
      <c r="Z61" s="18">
        <v>0</v>
      </c>
      <c r="AA61" s="18">
        <v>0</v>
      </c>
      <c r="AB61" s="19">
        <v>-31676.099629056029</v>
      </c>
      <c r="AC61" s="19">
        <v>146342.05784902463</v>
      </c>
      <c r="AD61" s="19">
        <v>898788.36131597904</v>
      </c>
      <c r="AE61" s="19">
        <v>565718.96960182546</v>
      </c>
      <c r="AF61" s="19">
        <v>228096.23046712528</v>
      </c>
      <c r="AG61" s="19">
        <v>228096.72586962522</v>
      </c>
      <c r="AH61" s="19">
        <v>228097.22330210666</v>
      </c>
      <c r="AI61" s="16"/>
      <c r="AJ61" s="16"/>
      <c r="AK61" s="16"/>
    </row>
    <row r="62" spans="1:37" s="1" customFormat="1" x14ac:dyDescent="0.2">
      <c r="A62"/>
      <c r="B62" s="18"/>
      <c r="C62" s="18" t="s">
        <v>446</v>
      </c>
      <c r="D62" s="18" t="s">
        <v>447</v>
      </c>
      <c r="E62" s="18" t="s">
        <v>12</v>
      </c>
      <c r="F62" s="18" t="s">
        <v>199</v>
      </c>
      <c r="G62" s="18" t="s">
        <v>448</v>
      </c>
      <c r="H62" s="18" t="s">
        <v>207</v>
      </c>
      <c r="I62" s="18" t="s">
        <v>26</v>
      </c>
      <c r="J62" s="18" t="s">
        <v>26</v>
      </c>
      <c r="K62" s="18" t="s">
        <v>26</v>
      </c>
      <c r="L62" s="18" t="s">
        <v>439</v>
      </c>
      <c r="M62" s="18" t="s">
        <v>187</v>
      </c>
      <c r="N62" s="18" t="s">
        <v>336</v>
      </c>
      <c r="O62" s="18" t="s">
        <v>337</v>
      </c>
      <c r="P62" s="18" t="s">
        <v>337</v>
      </c>
      <c r="Q62" s="18" t="s">
        <v>337</v>
      </c>
      <c r="R62" s="18" t="s">
        <v>338</v>
      </c>
      <c r="S62" s="18" t="s">
        <v>339</v>
      </c>
      <c r="T62" s="18">
        <v>10</v>
      </c>
      <c r="U62" s="18">
        <v>0</v>
      </c>
      <c r="V62" s="18" t="s">
        <v>436</v>
      </c>
      <c r="W62" s="18">
        <v>0</v>
      </c>
      <c r="X62" s="18">
        <v>0</v>
      </c>
      <c r="Y62" s="18">
        <v>0</v>
      </c>
      <c r="Z62" s="18">
        <v>0</v>
      </c>
      <c r="AA62" s="18">
        <v>0</v>
      </c>
      <c r="AB62" s="19">
        <v>0</v>
      </c>
      <c r="AC62" s="19">
        <v>424687.93819627137</v>
      </c>
      <c r="AD62" s="19">
        <v>213263.70037811561</v>
      </c>
      <c r="AE62" s="19">
        <v>213883.79144101051</v>
      </c>
      <c r="AF62" s="19">
        <v>214533.98661695412</v>
      </c>
      <c r="AG62" s="19">
        <v>215190.74913235958</v>
      </c>
      <c r="AH62" s="19">
        <v>215852.2202031026</v>
      </c>
      <c r="AI62" s="16"/>
      <c r="AJ62" s="16"/>
      <c r="AK62" s="16"/>
    </row>
    <row r="63" spans="1:37" s="1" customFormat="1" x14ac:dyDescent="0.2">
      <c r="A63"/>
      <c r="B63" s="18"/>
      <c r="C63" s="18" t="s">
        <v>449</v>
      </c>
      <c r="D63" s="18" t="s">
        <v>450</v>
      </c>
      <c r="E63" s="18" t="s">
        <v>12</v>
      </c>
      <c r="F63" s="18" t="s">
        <v>208</v>
      </c>
      <c r="G63" s="18" t="s">
        <v>209</v>
      </c>
      <c r="H63" s="18" t="s">
        <v>209</v>
      </c>
      <c r="I63" s="18" t="s">
        <v>25</v>
      </c>
      <c r="J63" s="18" t="s">
        <v>210</v>
      </c>
      <c r="K63" s="18" t="s">
        <v>210</v>
      </c>
      <c r="L63" s="18" t="s">
        <v>451</v>
      </c>
      <c r="M63" s="18" t="s">
        <v>11</v>
      </c>
      <c r="N63" s="18" t="s">
        <v>336</v>
      </c>
      <c r="O63" s="18" t="s">
        <v>452</v>
      </c>
      <c r="P63" s="18" t="s">
        <v>453</v>
      </c>
      <c r="Q63" s="18" t="s">
        <v>454</v>
      </c>
      <c r="R63" s="18" t="s">
        <v>338</v>
      </c>
      <c r="S63" s="18" t="s">
        <v>339</v>
      </c>
      <c r="T63" s="18">
        <v>5</v>
      </c>
      <c r="U63" s="18">
        <v>0</v>
      </c>
      <c r="V63" s="18" t="s">
        <v>436</v>
      </c>
      <c r="W63" s="18">
        <v>0</v>
      </c>
      <c r="X63" s="18">
        <v>0</v>
      </c>
      <c r="Y63" s="18">
        <v>0</v>
      </c>
      <c r="Z63" s="18">
        <v>0</v>
      </c>
      <c r="AA63" s="18">
        <v>0</v>
      </c>
      <c r="AB63" s="19">
        <v>0</v>
      </c>
      <c r="AC63" s="19">
        <v>340250.98543238395</v>
      </c>
      <c r="AD63" s="19">
        <v>442008.58366198034</v>
      </c>
      <c r="AE63" s="19">
        <v>336311.41401196358</v>
      </c>
      <c r="AF63" s="19">
        <v>0</v>
      </c>
      <c r="AG63" s="19">
        <v>244265.61274660614</v>
      </c>
      <c r="AH63" s="19">
        <v>245188.22042694897</v>
      </c>
      <c r="AI63" s="16"/>
      <c r="AJ63" s="16"/>
      <c r="AK63" s="16"/>
    </row>
    <row r="64" spans="1:37" s="1" customFormat="1" x14ac:dyDescent="0.2">
      <c r="A64"/>
      <c r="B64" s="18"/>
      <c r="C64" s="18" t="s">
        <v>455</v>
      </c>
      <c r="D64" s="18" t="s">
        <v>447</v>
      </c>
      <c r="E64" s="18" t="s">
        <v>12</v>
      </c>
      <c r="F64" s="18" t="s">
        <v>199</v>
      </c>
      <c r="G64" s="18" t="s">
        <v>448</v>
      </c>
      <c r="H64" s="18" t="s">
        <v>211</v>
      </c>
      <c r="I64" s="18" t="s">
        <v>26</v>
      </c>
      <c r="J64" s="18" t="s">
        <v>26</v>
      </c>
      <c r="K64" s="18" t="s">
        <v>26</v>
      </c>
      <c r="L64" s="18" t="s">
        <v>439</v>
      </c>
      <c r="M64" s="18" t="s">
        <v>195</v>
      </c>
      <c r="N64" s="18" t="s">
        <v>336</v>
      </c>
      <c r="O64" s="18" t="s">
        <v>337</v>
      </c>
      <c r="P64" s="18" t="s">
        <v>337</v>
      </c>
      <c r="Q64" s="18" t="s">
        <v>337</v>
      </c>
      <c r="R64" s="18" t="s">
        <v>338</v>
      </c>
      <c r="S64" s="18" t="s">
        <v>339</v>
      </c>
      <c r="T64" s="18">
        <v>10</v>
      </c>
      <c r="U64" s="18">
        <v>0</v>
      </c>
      <c r="V64" s="18" t="s">
        <v>436</v>
      </c>
      <c r="W64" s="18">
        <v>0</v>
      </c>
      <c r="X64" s="18">
        <v>0</v>
      </c>
      <c r="Y64" s="18">
        <v>0</v>
      </c>
      <c r="Z64" s="18">
        <v>0</v>
      </c>
      <c r="AA64" s="18">
        <v>0</v>
      </c>
      <c r="AB64" s="19">
        <v>0</v>
      </c>
      <c r="AC64" s="19">
        <v>0</v>
      </c>
      <c r="AD64" s="19">
        <v>157374.09981540512</v>
      </c>
      <c r="AE64" s="19">
        <v>0</v>
      </c>
      <c r="AF64" s="19">
        <v>0</v>
      </c>
      <c r="AG64" s="19">
        <v>0</v>
      </c>
      <c r="AH64" s="19">
        <v>0</v>
      </c>
      <c r="AI64" s="16"/>
      <c r="AJ64" s="16"/>
      <c r="AK64" s="16"/>
    </row>
    <row r="65" spans="1:37" s="1" customFormat="1" x14ac:dyDescent="0.2">
      <c r="A65"/>
      <c r="B65" s="18"/>
      <c r="C65" s="18" t="s">
        <v>456</v>
      </c>
      <c r="D65" s="18" t="s">
        <v>450</v>
      </c>
      <c r="E65" s="18" t="s">
        <v>12</v>
      </c>
      <c r="F65" s="18" t="s">
        <v>208</v>
      </c>
      <c r="G65" s="18" t="s">
        <v>209</v>
      </c>
      <c r="H65" s="18" t="s">
        <v>209</v>
      </c>
      <c r="I65" s="18" t="s">
        <v>25</v>
      </c>
      <c r="J65" s="18" t="s">
        <v>210</v>
      </c>
      <c r="K65" s="18" t="s">
        <v>210</v>
      </c>
      <c r="L65" s="18" t="s">
        <v>451</v>
      </c>
      <c r="M65" s="18" t="s">
        <v>11</v>
      </c>
      <c r="N65" s="18" t="s">
        <v>336</v>
      </c>
      <c r="O65" s="18" t="s">
        <v>452</v>
      </c>
      <c r="P65" s="18" t="s">
        <v>453</v>
      </c>
      <c r="Q65" s="18" t="s">
        <v>457</v>
      </c>
      <c r="R65" s="18" t="s">
        <v>338</v>
      </c>
      <c r="S65" s="18" t="s">
        <v>339</v>
      </c>
      <c r="T65" s="18">
        <v>5</v>
      </c>
      <c r="U65" s="18">
        <v>0</v>
      </c>
      <c r="V65" s="18" t="s">
        <v>436</v>
      </c>
      <c r="W65" s="18">
        <v>0</v>
      </c>
      <c r="X65" s="18">
        <v>0</v>
      </c>
      <c r="Y65" s="18">
        <v>0</v>
      </c>
      <c r="Z65" s="18">
        <v>0</v>
      </c>
      <c r="AA65" s="18">
        <v>0</v>
      </c>
      <c r="AB65" s="19">
        <v>5652455.7482115999</v>
      </c>
      <c r="AC65" s="19">
        <v>1819655.8903864124</v>
      </c>
      <c r="AD65" s="19">
        <v>0</v>
      </c>
      <c r="AE65" s="19">
        <v>0</v>
      </c>
      <c r="AF65" s="19">
        <v>0</v>
      </c>
      <c r="AG65" s="19">
        <v>0</v>
      </c>
      <c r="AH65" s="19">
        <v>0</v>
      </c>
      <c r="AI65" s="16"/>
      <c r="AJ65" s="16"/>
      <c r="AK65" s="16"/>
    </row>
    <row r="66" spans="1:37" s="1" customFormat="1" x14ac:dyDescent="0.2">
      <c r="A66"/>
      <c r="B66" s="18"/>
      <c r="C66" s="18" t="s">
        <v>458</v>
      </c>
      <c r="D66" s="18" t="s">
        <v>450</v>
      </c>
      <c r="E66" s="18" t="s">
        <v>12</v>
      </c>
      <c r="F66" s="18" t="s">
        <v>208</v>
      </c>
      <c r="G66" s="18" t="s">
        <v>209</v>
      </c>
      <c r="H66" s="18" t="s">
        <v>209</v>
      </c>
      <c r="I66" s="18" t="s">
        <v>25</v>
      </c>
      <c r="J66" s="18" t="s">
        <v>210</v>
      </c>
      <c r="K66" s="18" t="s">
        <v>210</v>
      </c>
      <c r="L66" s="18" t="s">
        <v>451</v>
      </c>
      <c r="M66" s="18" t="s">
        <v>11</v>
      </c>
      <c r="N66" s="18" t="s">
        <v>336</v>
      </c>
      <c r="O66" s="18" t="s">
        <v>452</v>
      </c>
      <c r="P66" s="18" t="s">
        <v>453</v>
      </c>
      <c r="Q66" s="18" t="s">
        <v>457</v>
      </c>
      <c r="R66" s="18" t="s">
        <v>338</v>
      </c>
      <c r="S66" s="18" t="s">
        <v>339</v>
      </c>
      <c r="T66" s="18">
        <v>5</v>
      </c>
      <c r="U66" s="18">
        <v>0</v>
      </c>
      <c r="V66" s="18" t="s">
        <v>436</v>
      </c>
      <c r="W66" s="18">
        <v>0</v>
      </c>
      <c r="X66" s="18">
        <v>0</v>
      </c>
      <c r="Y66" s="18">
        <v>0</v>
      </c>
      <c r="Z66" s="18">
        <v>0</v>
      </c>
      <c r="AA66" s="18">
        <v>0</v>
      </c>
      <c r="AB66" s="19">
        <v>0</v>
      </c>
      <c r="AC66" s="19">
        <v>0</v>
      </c>
      <c r="AD66" s="19">
        <v>104222.09651038233</v>
      </c>
      <c r="AE66" s="19">
        <v>93866.822092653325</v>
      </c>
      <c r="AF66" s="19">
        <v>0</v>
      </c>
      <c r="AG66" s="19">
        <v>0</v>
      </c>
      <c r="AH66" s="19">
        <v>0</v>
      </c>
      <c r="AI66" s="16"/>
      <c r="AJ66" s="16"/>
      <c r="AK66" s="16"/>
    </row>
    <row r="67" spans="1:37" s="1" customFormat="1" x14ac:dyDescent="0.2">
      <c r="A67"/>
      <c r="B67" s="18"/>
      <c r="C67" s="18" t="s">
        <v>459</v>
      </c>
      <c r="D67" s="18" t="s">
        <v>450</v>
      </c>
      <c r="E67" s="18" t="s">
        <v>12</v>
      </c>
      <c r="F67" s="18" t="s">
        <v>208</v>
      </c>
      <c r="G67" s="18" t="s">
        <v>209</v>
      </c>
      <c r="H67" s="18" t="s">
        <v>209</v>
      </c>
      <c r="I67" s="18" t="s">
        <v>25</v>
      </c>
      <c r="J67" s="18" t="s">
        <v>210</v>
      </c>
      <c r="K67" s="18" t="s">
        <v>210</v>
      </c>
      <c r="L67" s="18" t="s">
        <v>451</v>
      </c>
      <c r="M67" s="18" t="s">
        <v>11</v>
      </c>
      <c r="N67" s="18" t="s">
        <v>336</v>
      </c>
      <c r="O67" s="18" t="s">
        <v>452</v>
      </c>
      <c r="P67" s="18" t="s">
        <v>460</v>
      </c>
      <c r="Q67" s="18" t="s">
        <v>461</v>
      </c>
      <c r="R67" s="18" t="s">
        <v>338</v>
      </c>
      <c r="S67" s="18" t="s">
        <v>339</v>
      </c>
      <c r="T67" s="18">
        <v>5</v>
      </c>
      <c r="U67" s="18">
        <v>0</v>
      </c>
      <c r="V67" s="18" t="s">
        <v>436</v>
      </c>
      <c r="W67" s="18">
        <v>0</v>
      </c>
      <c r="X67" s="18">
        <v>0</v>
      </c>
      <c r="Y67" s="18">
        <v>0</v>
      </c>
      <c r="Z67" s="18">
        <v>0</v>
      </c>
      <c r="AA67" s="18">
        <v>0</v>
      </c>
      <c r="AB67" s="19">
        <v>0</v>
      </c>
      <c r="AC67" s="19">
        <v>191391.17930571595</v>
      </c>
      <c r="AD67" s="19">
        <v>96205.012163429827</v>
      </c>
      <c r="AE67" s="19">
        <v>0</v>
      </c>
      <c r="AF67" s="19">
        <v>0</v>
      </c>
      <c r="AG67" s="19">
        <v>0</v>
      </c>
      <c r="AH67" s="19">
        <v>0</v>
      </c>
      <c r="AI67" s="16"/>
      <c r="AJ67" s="16"/>
      <c r="AK67" s="16"/>
    </row>
    <row r="68" spans="1:37" s="1" customFormat="1" x14ac:dyDescent="0.2">
      <c r="A68"/>
      <c r="B68" s="18"/>
      <c r="C68" s="18" t="s">
        <v>462</v>
      </c>
      <c r="D68" s="18" t="s">
        <v>463</v>
      </c>
      <c r="E68" s="18" t="s">
        <v>14</v>
      </c>
      <c r="F68" s="18" t="s">
        <v>212</v>
      </c>
      <c r="G68" s="18" t="s">
        <v>464</v>
      </c>
      <c r="H68" s="18" t="s">
        <v>213</v>
      </c>
      <c r="I68" s="18" t="s">
        <v>27</v>
      </c>
      <c r="J68" s="18" t="s">
        <v>27</v>
      </c>
      <c r="K68" s="18" t="s">
        <v>27</v>
      </c>
      <c r="L68" s="18" t="s">
        <v>368</v>
      </c>
      <c r="M68" s="18" t="s">
        <v>187</v>
      </c>
      <c r="N68" s="18" t="s">
        <v>336</v>
      </c>
      <c r="O68" s="18" t="s">
        <v>337</v>
      </c>
      <c r="P68" s="18" t="s">
        <v>337</v>
      </c>
      <c r="Q68" s="18" t="s">
        <v>337</v>
      </c>
      <c r="R68" s="18" t="s">
        <v>338</v>
      </c>
      <c r="S68" s="18" t="s">
        <v>339</v>
      </c>
      <c r="T68" s="18">
        <v>15</v>
      </c>
      <c r="U68" s="18">
        <v>0</v>
      </c>
      <c r="V68" s="18" t="s">
        <v>340</v>
      </c>
      <c r="W68" s="18">
        <v>0</v>
      </c>
      <c r="X68" s="18">
        <v>0</v>
      </c>
      <c r="Y68" s="18">
        <v>0</v>
      </c>
      <c r="Z68" s="18">
        <v>0</v>
      </c>
      <c r="AA68" s="18">
        <v>0</v>
      </c>
      <c r="AB68" s="19">
        <v>455817.15355856944</v>
      </c>
      <c r="AC68" s="19">
        <v>772977.55834600213</v>
      </c>
      <c r="AD68" s="19">
        <v>1325450.7610293739</v>
      </c>
      <c r="AE68" s="19">
        <v>1348738.6433755013</v>
      </c>
      <c r="AF68" s="19">
        <v>1372820.0370183275</v>
      </c>
      <c r="AG68" s="19">
        <v>1397743.5169318118</v>
      </c>
      <c r="AH68" s="19">
        <v>1090565.7982242196</v>
      </c>
      <c r="AI68" s="16"/>
      <c r="AJ68" s="16"/>
      <c r="AK68" s="16"/>
    </row>
    <row r="69" spans="1:37" s="1" customFormat="1" x14ac:dyDescent="0.2">
      <c r="A69"/>
      <c r="B69" s="18"/>
      <c r="C69" s="18" t="s">
        <v>465</v>
      </c>
      <c r="D69" s="18" t="s">
        <v>466</v>
      </c>
      <c r="E69" s="18" t="s">
        <v>14</v>
      </c>
      <c r="F69" s="18" t="s">
        <v>212</v>
      </c>
      <c r="G69" s="18" t="s">
        <v>464</v>
      </c>
      <c r="H69" s="18" t="s">
        <v>213</v>
      </c>
      <c r="I69" s="18" t="s">
        <v>467</v>
      </c>
      <c r="J69" s="18" t="s">
        <v>27</v>
      </c>
      <c r="K69" s="18" t="s">
        <v>27</v>
      </c>
      <c r="L69" s="18" t="s">
        <v>368</v>
      </c>
      <c r="M69" s="18" t="s">
        <v>187</v>
      </c>
      <c r="N69" s="18" t="s">
        <v>336</v>
      </c>
      <c r="O69" s="18" t="s">
        <v>337</v>
      </c>
      <c r="P69" s="18" t="s">
        <v>337</v>
      </c>
      <c r="Q69" s="18" t="s">
        <v>337</v>
      </c>
      <c r="R69" s="18" t="s">
        <v>338</v>
      </c>
      <c r="S69" s="18" t="s">
        <v>339</v>
      </c>
      <c r="T69" s="18">
        <v>15</v>
      </c>
      <c r="U69" s="18">
        <v>0</v>
      </c>
      <c r="V69" s="18" t="s">
        <v>340</v>
      </c>
      <c r="W69" s="18">
        <v>0</v>
      </c>
      <c r="X69" s="18">
        <v>0</v>
      </c>
      <c r="Y69" s="18">
        <v>0</v>
      </c>
      <c r="Z69" s="18">
        <v>0</v>
      </c>
      <c r="AA69" s="18">
        <v>0</v>
      </c>
      <c r="AB69" s="19">
        <v>303900.95834373805</v>
      </c>
      <c r="AC69" s="19">
        <v>586866.79002338101</v>
      </c>
      <c r="AD69" s="19">
        <v>791570.38266084436</v>
      </c>
      <c r="AE69" s="19">
        <v>784855.66639804211</v>
      </c>
      <c r="AF69" s="19">
        <v>776343.38487815927</v>
      </c>
      <c r="AG69" s="19">
        <v>767995.75958992273</v>
      </c>
      <c r="AH69" s="19">
        <v>612199.33094782208</v>
      </c>
      <c r="AI69" s="16"/>
      <c r="AJ69" s="16"/>
      <c r="AK69" s="16"/>
    </row>
    <row r="70" spans="1:37" s="1" customFormat="1" x14ac:dyDescent="0.2">
      <c r="A70"/>
      <c r="B70" s="18"/>
      <c r="C70" s="18" t="s">
        <v>468</v>
      </c>
      <c r="D70" s="18" t="s">
        <v>469</v>
      </c>
      <c r="E70" s="18" t="s">
        <v>14</v>
      </c>
      <c r="F70" s="18" t="s">
        <v>212</v>
      </c>
      <c r="G70" s="18" t="s">
        <v>464</v>
      </c>
      <c r="H70" s="18" t="s">
        <v>213</v>
      </c>
      <c r="I70" s="18" t="s">
        <v>467</v>
      </c>
      <c r="J70" s="18" t="s">
        <v>27</v>
      </c>
      <c r="K70" s="18" t="s">
        <v>27</v>
      </c>
      <c r="L70" s="18" t="s">
        <v>368</v>
      </c>
      <c r="M70" s="18" t="s">
        <v>187</v>
      </c>
      <c r="N70" s="18" t="s">
        <v>336</v>
      </c>
      <c r="O70" s="18" t="s">
        <v>337</v>
      </c>
      <c r="P70" s="18" t="s">
        <v>337</v>
      </c>
      <c r="Q70" s="18" t="s">
        <v>337</v>
      </c>
      <c r="R70" s="18" t="s">
        <v>338</v>
      </c>
      <c r="S70" s="18" t="s">
        <v>339</v>
      </c>
      <c r="T70" s="18">
        <v>15</v>
      </c>
      <c r="U70" s="18">
        <v>0</v>
      </c>
      <c r="V70" s="18" t="s">
        <v>340</v>
      </c>
      <c r="W70" s="18">
        <v>0</v>
      </c>
      <c r="X70" s="18">
        <v>0</v>
      </c>
      <c r="Y70" s="18">
        <v>0</v>
      </c>
      <c r="Z70" s="18">
        <v>0</v>
      </c>
      <c r="AA70" s="18">
        <v>0</v>
      </c>
      <c r="AB70" s="19">
        <v>3524.8886854872053</v>
      </c>
      <c r="AC70" s="19">
        <v>43574.04746672805</v>
      </c>
      <c r="AD70" s="19">
        <v>137726.51314719662</v>
      </c>
      <c r="AE70" s="19">
        <v>137819.15443038297</v>
      </c>
      <c r="AF70" s="19">
        <v>137591.56354521343</v>
      </c>
      <c r="AG70" s="19">
        <v>137373.42977567425</v>
      </c>
      <c r="AH70" s="19">
        <v>82436.973707393583</v>
      </c>
      <c r="AI70" s="16"/>
      <c r="AJ70" s="16"/>
      <c r="AK70" s="16"/>
    </row>
    <row r="71" spans="1:37" s="1" customFormat="1" x14ac:dyDescent="0.2">
      <c r="A71"/>
      <c r="B71" s="18"/>
      <c r="C71" s="18" t="s">
        <v>470</v>
      </c>
      <c r="D71" s="18" t="s">
        <v>471</v>
      </c>
      <c r="E71" s="18" t="s">
        <v>14</v>
      </c>
      <c r="F71" s="18" t="s">
        <v>212</v>
      </c>
      <c r="G71" s="18" t="s">
        <v>464</v>
      </c>
      <c r="H71" s="18" t="s">
        <v>213</v>
      </c>
      <c r="I71" s="18" t="s">
        <v>467</v>
      </c>
      <c r="J71" s="18" t="s">
        <v>27</v>
      </c>
      <c r="K71" s="18" t="s">
        <v>27</v>
      </c>
      <c r="L71" s="18" t="s">
        <v>368</v>
      </c>
      <c r="M71" s="18" t="s">
        <v>187</v>
      </c>
      <c r="N71" s="18" t="s">
        <v>336</v>
      </c>
      <c r="O71" s="18" t="s">
        <v>337</v>
      </c>
      <c r="P71" s="18" t="s">
        <v>337</v>
      </c>
      <c r="Q71" s="18" t="s">
        <v>337</v>
      </c>
      <c r="R71" s="18" t="s">
        <v>338</v>
      </c>
      <c r="S71" s="18" t="s">
        <v>339</v>
      </c>
      <c r="T71" s="18">
        <v>15</v>
      </c>
      <c r="U71" s="18">
        <v>0</v>
      </c>
      <c r="V71" s="18" t="s">
        <v>340</v>
      </c>
      <c r="W71" s="18">
        <v>0</v>
      </c>
      <c r="X71" s="18">
        <v>0</v>
      </c>
      <c r="Y71" s="18">
        <v>0</v>
      </c>
      <c r="Z71" s="18">
        <v>0</v>
      </c>
      <c r="AA71" s="18">
        <v>0</v>
      </c>
      <c r="AB71" s="19">
        <v>102613.38705388148</v>
      </c>
      <c r="AC71" s="19">
        <v>16771.356709290842</v>
      </c>
      <c r="AD71" s="19">
        <v>15521.312289326481</v>
      </c>
      <c r="AE71" s="19">
        <v>15998.8119476501</v>
      </c>
      <c r="AF71" s="19">
        <v>16526.10732825091</v>
      </c>
      <c r="AG71" s="19">
        <v>17074.958060535631</v>
      </c>
      <c r="AH71" s="19">
        <v>17761.137665120586</v>
      </c>
      <c r="AI71" s="16"/>
      <c r="AJ71" s="16"/>
      <c r="AK71" s="16"/>
    </row>
    <row r="72" spans="1:37" s="1" customFormat="1" x14ac:dyDescent="0.2">
      <c r="A72"/>
      <c r="B72" s="18"/>
      <c r="C72" s="18" t="s">
        <v>472</v>
      </c>
      <c r="D72" s="18" t="s">
        <v>473</v>
      </c>
      <c r="E72" s="18" t="s">
        <v>14</v>
      </c>
      <c r="F72" s="18" t="s">
        <v>212</v>
      </c>
      <c r="G72" s="18" t="s">
        <v>464</v>
      </c>
      <c r="H72" s="18" t="s">
        <v>213</v>
      </c>
      <c r="I72" s="18" t="s">
        <v>467</v>
      </c>
      <c r="J72" s="18" t="s">
        <v>27</v>
      </c>
      <c r="K72" s="18" t="s">
        <v>27</v>
      </c>
      <c r="L72" s="18" t="s">
        <v>368</v>
      </c>
      <c r="M72" s="18" t="s">
        <v>187</v>
      </c>
      <c r="N72" s="18" t="s">
        <v>336</v>
      </c>
      <c r="O72" s="18" t="s">
        <v>337</v>
      </c>
      <c r="P72" s="18" t="s">
        <v>337</v>
      </c>
      <c r="Q72" s="18" t="s">
        <v>337</v>
      </c>
      <c r="R72" s="18" t="s">
        <v>338</v>
      </c>
      <c r="S72" s="18" t="s">
        <v>339</v>
      </c>
      <c r="T72" s="18">
        <v>15</v>
      </c>
      <c r="U72" s="18">
        <v>0</v>
      </c>
      <c r="V72" s="18" t="s">
        <v>340</v>
      </c>
      <c r="W72" s="18">
        <v>0</v>
      </c>
      <c r="X72" s="18">
        <v>0</v>
      </c>
      <c r="Y72" s="18">
        <v>0</v>
      </c>
      <c r="Z72" s="18">
        <v>0</v>
      </c>
      <c r="AA72" s="18">
        <v>0</v>
      </c>
      <c r="AB72" s="19">
        <v>88962.754615285012</v>
      </c>
      <c r="AC72" s="19">
        <v>48934.451404691514</v>
      </c>
      <c r="AD72" s="19">
        <v>156248.35854195489</v>
      </c>
      <c r="AE72" s="19">
        <v>158377.15110970539</v>
      </c>
      <c r="AF72" s="19">
        <v>160373.97135519047</v>
      </c>
      <c r="AG72" s="19">
        <v>162433.5810191129</v>
      </c>
      <c r="AH72" s="19">
        <v>102653.96040793482</v>
      </c>
      <c r="AI72" s="16"/>
      <c r="AJ72" s="16"/>
      <c r="AK72" s="16"/>
    </row>
    <row r="73" spans="1:37" s="1" customFormat="1" x14ac:dyDescent="0.2">
      <c r="A73"/>
      <c r="B73" s="18"/>
      <c r="C73" s="18" t="s">
        <v>474</v>
      </c>
      <c r="D73" s="18" t="s">
        <v>475</v>
      </c>
      <c r="E73" s="18" t="s">
        <v>19</v>
      </c>
      <c r="F73" s="18" t="s">
        <v>198</v>
      </c>
      <c r="G73" s="18" t="s">
        <v>198</v>
      </c>
      <c r="H73" s="18" t="s">
        <v>198</v>
      </c>
      <c r="I73" s="18" t="s">
        <v>20</v>
      </c>
      <c r="J73" s="18" t="s">
        <v>20</v>
      </c>
      <c r="K73" s="18" t="s">
        <v>20</v>
      </c>
      <c r="L73" s="18" t="s">
        <v>406</v>
      </c>
      <c r="M73" s="18" t="s">
        <v>11</v>
      </c>
      <c r="N73" s="18" t="s">
        <v>336</v>
      </c>
      <c r="O73" s="18" t="s">
        <v>337</v>
      </c>
      <c r="P73" s="18" t="s">
        <v>337</v>
      </c>
      <c r="Q73" s="18" t="s">
        <v>337</v>
      </c>
      <c r="R73" s="18" t="s">
        <v>338</v>
      </c>
      <c r="S73" s="18" t="s">
        <v>339</v>
      </c>
      <c r="T73" s="18">
        <v>15</v>
      </c>
      <c r="U73" s="18">
        <v>0</v>
      </c>
      <c r="V73" s="18" t="s">
        <v>340</v>
      </c>
      <c r="W73" s="18">
        <v>0</v>
      </c>
      <c r="X73" s="18">
        <v>0</v>
      </c>
      <c r="Y73" s="18">
        <v>0</v>
      </c>
      <c r="Z73" s="18">
        <v>0</v>
      </c>
      <c r="AA73" s="18">
        <v>0</v>
      </c>
      <c r="AB73" s="19">
        <v>81475.297388460909</v>
      </c>
      <c r="AC73" s="19">
        <v>33627.84157035371</v>
      </c>
      <c r="AD73" s="19">
        <v>0</v>
      </c>
      <c r="AE73" s="19">
        <v>0</v>
      </c>
      <c r="AF73" s="19">
        <v>0</v>
      </c>
      <c r="AG73" s="19">
        <v>0</v>
      </c>
      <c r="AH73" s="19">
        <v>0</v>
      </c>
      <c r="AI73" s="16"/>
      <c r="AJ73" s="16"/>
      <c r="AK73" s="16"/>
    </row>
    <row r="74" spans="1:37" s="1" customFormat="1" x14ac:dyDescent="0.2">
      <c r="A74"/>
      <c r="B74" s="18"/>
      <c r="C74" s="18" t="s">
        <v>476</v>
      </c>
      <c r="D74" s="18" t="s">
        <v>477</v>
      </c>
      <c r="E74" s="18" t="s">
        <v>14</v>
      </c>
      <c r="F74" s="18" t="s">
        <v>212</v>
      </c>
      <c r="G74" s="18" t="s">
        <v>464</v>
      </c>
      <c r="H74" s="18" t="s">
        <v>213</v>
      </c>
      <c r="I74" s="18" t="s">
        <v>28</v>
      </c>
      <c r="J74" s="18" t="s">
        <v>28</v>
      </c>
      <c r="K74" s="18" t="s">
        <v>28</v>
      </c>
      <c r="L74" s="18" t="s">
        <v>368</v>
      </c>
      <c r="M74" s="18" t="s">
        <v>187</v>
      </c>
      <c r="N74" s="18" t="s">
        <v>336</v>
      </c>
      <c r="O74" s="18" t="s">
        <v>337</v>
      </c>
      <c r="P74" s="18" t="s">
        <v>337</v>
      </c>
      <c r="Q74" s="18" t="s">
        <v>337</v>
      </c>
      <c r="R74" s="18" t="s">
        <v>338</v>
      </c>
      <c r="S74" s="18" t="s">
        <v>339</v>
      </c>
      <c r="T74" s="18">
        <v>15</v>
      </c>
      <c r="U74" s="18">
        <v>0</v>
      </c>
      <c r="V74" s="18" t="s">
        <v>340</v>
      </c>
      <c r="W74" s="18">
        <v>0</v>
      </c>
      <c r="X74" s="18">
        <v>0</v>
      </c>
      <c r="Y74" s="18">
        <v>0</v>
      </c>
      <c r="Z74" s="18">
        <v>0</v>
      </c>
      <c r="AA74" s="18">
        <v>0</v>
      </c>
      <c r="AB74" s="19">
        <v>88204.558373304899</v>
      </c>
      <c r="AC74" s="19">
        <v>427445.85412039381</v>
      </c>
      <c r="AD74" s="19">
        <v>410244.1678987362</v>
      </c>
      <c r="AE74" s="19">
        <v>432702.162827502</v>
      </c>
      <c r="AF74" s="19">
        <v>455737.35532826756</v>
      </c>
      <c r="AG74" s="19">
        <v>480426.12345264066</v>
      </c>
      <c r="AH74" s="19">
        <v>510207.45026078494</v>
      </c>
      <c r="AI74" s="16"/>
      <c r="AJ74" s="16"/>
      <c r="AK74" s="16"/>
    </row>
    <row r="75" spans="1:37" s="1" customFormat="1" x14ac:dyDescent="0.2">
      <c r="A75"/>
      <c r="B75" s="18"/>
      <c r="C75" s="18" t="s">
        <v>478</v>
      </c>
      <c r="D75" s="18" t="s">
        <v>479</v>
      </c>
      <c r="E75" s="18" t="s">
        <v>14</v>
      </c>
      <c r="F75" s="18" t="s">
        <v>212</v>
      </c>
      <c r="G75" s="18" t="s">
        <v>464</v>
      </c>
      <c r="H75" s="18" t="s">
        <v>213</v>
      </c>
      <c r="I75" s="18" t="s">
        <v>28</v>
      </c>
      <c r="J75" s="18" t="s">
        <v>28</v>
      </c>
      <c r="K75" s="18" t="s">
        <v>28</v>
      </c>
      <c r="L75" s="18" t="s">
        <v>368</v>
      </c>
      <c r="M75" s="18" t="s">
        <v>187</v>
      </c>
      <c r="N75" s="18" t="s">
        <v>336</v>
      </c>
      <c r="O75" s="18" t="s">
        <v>337</v>
      </c>
      <c r="P75" s="18" t="s">
        <v>337</v>
      </c>
      <c r="Q75" s="18" t="s">
        <v>337</v>
      </c>
      <c r="R75" s="18" t="s">
        <v>338</v>
      </c>
      <c r="S75" s="18" t="s">
        <v>339</v>
      </c>
      <c r="T75" s="18">
        <v>15</v>
      </c>
      <c r="U75" s="18">
        <v>0</v>
      </c>
      <c r="V75" s="18" t="s">
        <v>340</v>
      </c>
      <c r="W75" s="18">
        <v>0</v>
      </c>
      <c r="X75" s="18">
        <v>0</v>
      </c>
      <c r="Y75" s="18">
        <v>0</v>
      </c>
      <c r="Z75" s="18">
        <v>0</v>
      </c>
      <c r="AA75" s="18">
        <v>0</v>
      </c>
      <c r="AB75" s="19">
        <v>238650.95548341048</v>
      </c>
      <c r="AC75" s="19">
        <v>550516.31403441913</v>
      </c>
      <c r="AD75" s="19">
        <v>522418.87911588093</v>
      </c>
      <c r="AE75" s="19">
        <v>546605.27224617463</v>
      </c>
      <c r="AF75" s="19">
        <v>570797.24081311142</v>
      </c>
      <c r="AG75" s="19">
        <v>596344.063263705</v>
      </c>
      <c r="AH75" s="19">
        <v>627398.13662866305</v>
      </c>
      <c r="AI75" s="16"/>
      <c r="AJ75" s="16"/>
      <c r="AK75" s="16"/>
    </row>
    <row r="76" spans="1:37" s="1" customFormat="1" x14ac:dyDescent="0.2">
      <c r="A76"/>
      <c r="B76" s="18"/>
      <c r="C76" s="18" t="s">
        <v>480</v>
      </c>
      <c r="D76" s="18" t="s">
        <v>481</v>
      </c>
      <c r="E76" s="18" t="s">
        <v>12</v>
      </c>
      <c r="F76" s="18" t="s">
        <v>208</v>
      </c>
      <c r="G76" s="18" t="s">
        <v>482</v>
      </c>
      <c r="H76" s="18" t="s">
        <v>214</v>
      </c>
      <c r="I76" s="18" t="s">
        <v>29</v>
      </c>
      <c r="J76" s="18" t="s">
        <v>29</v>
      </c>
      <c r="K76" s="18" t="s">
        <v>29</v>
      </c>
      <c r="L76" s="18" t="s">
        <v>483</v>
      </c>
      <c r="M76" s="18" t="s">
        <v>11</v>
      </c>
      <c r="N76" s="18" t="s">
        <v>336</v>
      </c>
      <c r="O76" s="18" t="s">
        <v>337</v>
      </c>
      <c r="P76" s="18" t="s">
        <v>337</v>
      </c>
      <c r="Q76" s="18" t="s">
        <v>337</v>
      </c>
      <c r="R76" s="18" t="s">
        <v>338</v>
      </c>
      <c r="S76" s="18" t="s">
        <v>339</v>
      </c>
      <c r="T76" s="18">
        <v>6.5</v>
      </c>
      <c r="U76" s="18">
        <v>0</v>
      </c>
      <c r="V76" s="18" t="s">
        <v>436</v>
      </c>
      <c r="W76" s="18">
        <v>0</v>
      </c>
      <c r="X76" s="18">
        <v>0</v>
      </c>
      <c r="Y76" s="18">
        <v>0</v>
      </c>
      <c r="Z76" s="18">
        <v>0</v>
      </c>
      <c r="AA76" s="18">
        <v>0</v>
      </c>
      <c r="AB76" s="19">
        <v>263215.36463859119</v>
      </c>
      <c r="AC76" s="19">
        <v>263215.36463859119</v>
      </c>
      <c r="AD76" s="19">
        <v>263215.36463859119</v>
      </c>
      <c r="AE76" s="19">
        <v>263215.36463859119</v>
      </c>
      <c r="AF76" s="19">
        <v>262297.00027657714</v>
      </c>
      <c r="AG76" s="19">
        <v>261378.63591456297</v>
      </c>
      <c r="AH76" s="19">
        <v>261378.63591456297</v>
      </c>
      <c r="AI76" s="16"/>
      <c r="AJ76" s="16"/>
      <c r="AK76" s="16"/>
    </row>
    <row r="77" spans="1:37" s="1" customFormat="1" x14ac:dyDescent="0.2">
      <c r="A77"/>
      <c r="B77" s="18"/>
      <c r="C77" s="18" t="s">
        <v>484</v>
      </c>
      <c r="D77" s="18" t="s">
        <v>481</v>
      </c>
      <c r="E77" s="18" t="s">
        <v>12</v>
      </c>
      <c r="F77" s="18" t="s">
        <v>208</v>
      </c>
      <c r="G77" s="18" t="s">
        <v>482</v>
      </c>
      <c r="H77" s="18" t="s">
        <v>214</v>
      </c>
      <c r="I77" s="18" t="s">
        <v>29</v>
      </c>
      <c r="J77" s="18" t="s">
        <v>29</v>
      </c>
      <c r="K77" s="18" t="s">
        <v>29</v>
      </c>
      <c r="L77" s="18" t="s">
        <v>483</v>
      </c>
      <c r="M77" s="18" t="s">
        <v>11</v>
      </c>
      <c r="N77" s="18" t="s">
        <v>336</v>
      </c>
      <c r="O77" s="18" t="s">
        <v>337</v>
      </c>
      <c r="P77" s="18" t="s">
        <v>337</v>
      </c>
      <c r="Q77" s="18" t="s">
        <v>337</v>
      </c>
      <c r="R77" s="18" t="s">
        <v>338</v>
      </c>
      <c r="S77" s="18" t="s">
        <v>339</v>
      </c>
      <c r="T77" s="18">
        <v>6.5</v>
      </c>
      <c r="U77" s="18">
        <v>0</v>
      </c>
      <c r="V77" s="18" t="s">
        <v>436</v>
      </c>
      <c r="W77" s="18">
        <v>0</v>
      </c>
      <c r="X77" s="18">
        <v>0</v>
      </c>
      <c r="Y77" s="18">
        <v>0</v>
      </c>
      <c r="Z77" s="18">
        <v>0</v>
      </c>
      <c r="AA77" s="18">
        <v>0</v>
      </c>
      <c r="AB77" s="19">
        <v>68778.512532885914</v>
      </c>
      <c r="AC77" s="19">
        <v>68778.512532885914</v>
      </c>
      <c r="AD77" s="19">
        <v>68778.512532885914</v>
      </c>
      <c r="AE77" s="19">
        <v>68778.512532885914</v>
      </c>
      <c r="AF77" s="19">
        <v>68538.542746664418</v>
      </c>
      <c r="AG77" s="19">
        <v>68298.572960442936</v>
      </c>
      <c r="AH77" s="19">
        <v>68298.572960442936</v>
      </c>
      <c r="AI77" s="16"/>
      <c r="AJ77" s="16"/>
      <c r="AK77" s="16"/>
    </row>
    <row r="78" spans="1:37" s="1" customFormat="1" x14ac:dyDescent="0.2">
      <c r="A78"/>
      <c r="B78" s="18"/>
      <c r="C78" s="18" t="s">
        <v>485</v>
      </c>
      <c r="D78" s="18" t="s">
        <v>481</v>
      </c>
      <c r="E78" s="18" t="s">
        <v>12</v>
      </c>
      <c r="F78" s="18" t="s">
        <v>208</v>
      </c>
      <c r="G78" s="18" t="s">
        <v>482</v>
      </c>
      <c r="H78" s="18" t="s">
        <v>214</v>
      </c>
      <c r="I78" s="18" t="s">
        <v>29</v>
      </c>
      <c r="J78" s="18" t="s">
        <v>29</v>
      </c>
      <c r="K78" s="18" t="s">
        <v>29</v>
      </c>
      <c r="L78" s="18" t="s">
        <v>483</v>
      </c>
      <c r="M78" s="18" t="s">
        <v>11</v>
      </c>
      <c r="N78" s="18" t="s">
        <v>336</v>
      </c>
      <c r="O78" s="18" t="s">
        <v>337</v>
      </c>
      <c r="P78" s="18" t="s">
        <v>337</v>
      </c>
      <c r="Q78" s="18" t="s">
        <v>337</v>
      </c>
      <c r="R78" s="18" t="s">
        <v>338</v>
      </c>
      <c r="S78" s="18" t="s">
        <v>339</v>
      </c>
      <c r="T78" s="18">
        <v>6.5</v>
      </c>
      <c r="U78" s="18">
        <v>0</v>
      </c>
      <c r="V78" s="18" t="s">
        <v>436</v>
      </c>
      <c r="W78" s="18">
        <v>0</v>
      </c>
      <c r="X78" s="18">
        <v>0</v>
      </c>
      <c r="Y78" s="18">
        <v>0</v>
      </c>
      <c r="Z78" s="18">
        <v>0</v>
      </c>
      <c r="AA78" s="18">
        <v>0</v>
      </c>
      <c r="AB78" s="19">
        <v>146446.53146561768</v>
      </c>
      <c r="AC78" s="19">
        <v>146446.53146561768</v>
      </c>
      <c r="AD78" s="19">
        <v>146446.53146561768</v>
      </c>
      <c r="AE78" s="19">
        <v>146446.53146561768</v>
      </c>
      <c r="AF78" s="19">
        <v>145935.5762042361</v>
      </c>
      <c r="AG78" s="19">
        <v>145424.62094285453</v>
      </c>
      <c r="AH78" s="19">
        <v>145424.62094285453</v>
      </c>
      <c r="AI78" s="16"/>
      <c r="AJ78" s="16"/>
      <c r="AK78" s="16"/>
    </row>
    <row r="79" spans="1:37" s="1" customFormat="1" x14ac:dyDescent="0.2">
      <c r="A79"/>
      <c r="B79" s="18"/>
      <c r="C79" s="18" t="s">
        <v>486</v>
      </c>
      <c r="D79" s="18" t="s">
        <v>487</v>
      </c>
      <c r="E79" s="18" t="s">
        <v>12</v>
      </c>
      <c r="F79" s="18" t="s">
        <v>208</v>
      </c>
      <c r="G79" s="18" t="s">
        <v>488</v>
      </c>
      <c r="H79" s="18" t="s">
        <v>215</v>
      </c>
      <c r="I79" s="18" t="s">
        <v>29</v>
      </c>
      <c r="J79" s="18" t="s">
        <v>216</v>
      </c>
      <c r="K79" s="18" t="s">
        <v>216</v>
      </c>
      <c r="L79" s="18" t="s">
        <v>489</v>
      </c>
      <c r="M79" s="18" t="s">
        <v>11</v>
      </c>
      <c r="N79" s="18" t="s">
        <v>336</v>
      </c>
      <c r="O79" s="18" t="s">
        <v>337</v>
      </c>
      <c r="P79" s="18" t="s">
        <v>337</v>
      </c>
      <c r="Q79" s="18" t="s">
        <v>337</v>
      </c>
      <c r="R79" s="18" t="s">
        <v>338</v>
      </c>
      <c r="S79" s="18" t="s">
        <v>339</v>
      </c>
      <c r="T79" s="18">
        <v>40</v>
      </c>
      <c r="U79" s="18">
        <v>0</v>
      </c>
      <c r="V79" s="18" t="s">
        <v>436</v>
      </c>
      <c r="W79" s="18">
        <v>0</v>
      </c>
      <c r="X79" s="18">
        <v>0</v>
      </c>
      <c r="Y79" s="18">
        <v>0</v>
      </c>
      <c r="Z79" s="18">
        <v>0</v>
      </c>
      <c r="AA79" s="18">
        <v>0</v>
      </c>
      <c r="AB79" s="19">
        <v>51674.800494959833</v>
      </c>
      <c r="AC79" s="19">
        <v>35873.60799870958</v>
      </c>
      <c r="AD79" s="19">
        <v>35878.433220959712</v>
      </c>
      <c r="AE79" s="19">
        <v>35881.675925055264</v>
      </c>
      <c r="AF79" s="19">
        <v>35885.066504362912</v>
      </c>
      <c r="AG79" s="19">
        <v>35888.48127335147</v>
      </c>
      <c r="AH79" s="19">
        <v>35891.910353664622</v>
      </c>
      <c r="AI79" s="16"/>
      <c r="AJ79" s="16"/>
      <c r="AK79" s="16"/>
    </row>
    <row r="80" spans="1:37" s="1" customFormat="1" x14ac:dyDescent="0.2">
      <c r="A80"/>
      <c r="B80" s="18"/>
      <c r="C80" s="18" t="s">
        <v>490</v>
      </c>
      <c r="D80" s="18" t="s">
        <v>487</v>
      </c>
      <c r="E80" s="18" t="s">
        <v>12</v>
      </c>
      <c r="F80" s="18" t="s">
        <v>208</v>
      </c>
      <c r="G80" s="18" t="s">
        <v>482</v>
      </c>
      <c r="H80" s="18" t="s">
        <v>214</v>
      </c>
      <c r="I80" s="18" t="s">
        <v>29</v>
      </c>
      <c r="J80" s="18" t="s">
        <v>29</v>
      </c>
      <c r="K80" s="18" t="s">
        <v>29</v>
      </c>
      <c r="L80" s="18" t="s">
        <v>491</v>
      </c>
      <c r="M80" s="18" t="s">
        <v>11</v>
      </c>
      <c r="N80" s="18" t="s">
        <v>336</v>
      </c>
      <c r="O80" s="18" t="s">
        <v>337</v>
      </c>
      <c r="P80" s="18" t="s">
        <v>337</v>
      </c>
      <c r="Q80" s="18" t="s">
        <v>337</v>
      </c>
      <c r="R80" s="18" t="s">
        <v>338</v>
      </c>
      <c r="S80" s="18" t="s">
        <v>339</v>
      </c>
      <c r="T80" s="18">
        <v>10.8</v>
      </c>
      <c r="U80" s="18">
        <v>0</v>
      </c>
      <c r="V80" s="18" t="s">
        <v>436</v>
      </c>
      <c r="W80" s="18">
        <v>0</v>
      </c>
      <c r="X80" s="18">
        <v>0</v>
      </c>
      <c r="Y80" s="18">
        <v>0</v>
      </c>
      <c r="Z80" s="18">
        <v>0</v>
      </c>
      <c r="AA80" s="18">
        <v>0</v>
      </c>
      <c r="AB80" s="19">
        <v>155024.40148487949</v>
      </c>
      <c r="AC80" s="19">
        <v>107620.82399612875</v>
      </c>
      <c r="AD80" s="19">
        <v>107635.29966287913</v>
      </c>
      <c r="AE80" s="19">
        <v>107645.02777516578</v>
      </c>
      <c r="AF80" s="19">
        <v>107655.19951308874</v>
      </c>
      <c r="AG80" s="19">
        <v>107665.44382005441</v>
      </c>
      <c r="AH80" s="19">
        <v>107675.73106099387</v>
      </c>
      <c r="AI80" s="16"/>
      <c r="AJ80" s="16"/>
      <c r="AK80" s="16"/>
    </row>
    <row r="81" spans="1:37" s="1" customFormat="1" x14ac:dyDescent="0.2">
      <c r="A81"/>
      <c r="B81" s="18"/>
      <c r="C81" s="18" t="s">
        <v>492</v>
      </c>
      <c r="D81" s="18" t="s">
        <v>487</v>
      </c>
      <c r="E81" s="18" t="s">
        <v>12</v>
      </c>
      <c r="F81" s="18" t="s">
        <v>208</v>
      </c>
      <c r="G81" s="18" t="s">
        <v>488</v>
      </c>
      <c r="H81" s="18" t="s">
        <v>215</v>
      </c>
      <c r="I81" s="18" t="s">
        <v>29</v>
      </c>
      <c r="J81" s="18" t="s">
        <v>216</v>
      </c>
      <c r="K81" s="18" t="s">
        <v>216</v>
      </c>
      <c r="L81" s="18" t="s">
        <v>489</v>
      </c>
      <c r="M81" s="18" t="s">
        <v>11</v>
      </c>
      <c r="N81" s="18" t="s">
        <v>336</v>
      </c>
      <c r="O81" s="18" t="s">
        <v>337</v>
      </c>
      <c r="P81" s="18" t="s">
        <v>337</v>
      </c>
      <c r="Q81" s="18" t="s">
        <v>337</v>
      </c>
      <c r="R81" s="18" t="s">
        <v>338</v>
      </c>
      <c r="S81" s="18" t="s">
        <v>339</v>
      </c>
      <c r="T81" s="18">
        <v>40</v>
      </c>
      <c r="U81" s="18">
        <v>0</v>
      </c>
      <c r="V81" s="18" t="s">
        <v>436</v>
      </c>
      <c r="W81" s="18">
        <v>0</v>
      </c>
      <c r="X81" s="18">
        <v>0</v>
      </c>
      <c r="Y81" s="18">
        <v>0</v>
      </c>
      <c r="Z81" s="18">
        <v>0</v>
      </c>
      <c r="AA81" s="18">
        <v>0</v>
      </c>
      <c r="AB81" s="19">
        <v>0</v>
      </c>
      <c r="AC81" s="19">
        <v>0</v>
      </c>
      <c r="AD81" s="19">
        <v>197859.00673323369</v>
      </c>
      <c r="AE81" s="19">
        <v>197876.88929258418</v>
      </c>
      <c r="AF81" s="19">
        <v>0</v>
      </c>
      <c r="AG81" s="19">
        <v>0</v>
      </c>
      <c r="AH81" s="19">
        <v>0</v>
      </c>
      <c r="AI81" s="16"/>
      <c r="AJ81" s="16"/>
      <c r="AK81" s="16"/>
    </row>
    <row r="82" spans="1:37" s="1" customFormat="1" x14ac:dyDescent="0.2">
      <c r="A82"/>
      <c r="B82" s="18"/>
      <c r="C82" s="18" t="s">
        <v>493</v>
      </c>
      <c r="D82" s="18" t="s">
        <v>487</v>
      </c>
      <c r="E82" s="18" t="s">
        <v>12</v>
      </c>
      <c r="F82" s="18" t="s">
        <v>208</v>
      </c>
      <c r="G82" s="18" t="s">
        <v>482</v>
      </c>
      <c r="H82" s="18" t="s">
        <v>214</v>
      </c>
      <c r="I82" s="18" t="s">
        <v>29</v>
      </c>
      <c r="J82" s="18" t="s">
        <v>29</v>
      </c>
      <c r="K82" s="18" t="s">
        <v>29</v>
      </c>
      <c r="L82" s="18" t="s">
        <v>491</v>
      </c>
      <c r="M82" s="18" t="s">
        <v>11</v>
      </c>
      <c r="N82" s="18" t="s">
        <v>336</v>
      </c>
      <c r="O82" s="18" t="s">
        <v>337</v>
      </c>
      <c r="P82" s="18" t="s">
        <v>337</v>
      </c>
      <c r="Q82" s="18" t="s">
        <v>337</v>
      </c>
      <c r="R82" s="18" t="s">
        <v>338</v>
      </c>
      <c r="S82" s="18" t="s">
        <v>339</v>
      </c>
      <c r="T82" s="18">
        <v>10.8</v>
      </c>
      <c r="U82" s="18">
        <v>0</v>
      </c>
      <c r="V82" s="18" t="s">
        <v>436</v>
      </c>
      <c r="W82" s="18">
        <v>0</v>
      </c>
      <c r="X82" s="18">
        <v>0</v>
      </c>
      <c r="Y82" s="18">
        <v>0</v>
      </c>
      <c r="Z82" s="18">
        <v>0</v>
      </c>
      <c r="AA82" s="18">
        <v>0</v>
      </c>
      <c r="AB82" s="19">
        <v>0</v>
      </c>
      <c r="AC82" s="19">
        <v>0</v>
      </c>
      <c r="AD82" s="19">
        <v>593577.02019970107</v>
      </c>
      <c r="AE82" s="19">
        <v>593630.66787775257</v>
      </c>
      <c r="AF82" s="19">
        <v>0</v>
      </c>
      <c r="AG82" s="19">
        <v>0</v>
      </c>
      <c r="AH82" s="19">
        <v>0</v>
      </c>
      <c r="AI82" s="16"/>
      <c r="AJ82" s="16"/>
      <c r="AK82" s="16"/>
    </row>
    <row r="83" spans="1:37" s="1" customFormat="1" x14ac:dyDescent="0.2">
      <c r="A83"/>
      <c r="B83" s="18"/>
      <c r="C83" s="18" t="s">
        <v>494</v>
      </c>
      <c r="D83" s="18" t="s">
        <v>487</v>
      </c>
      <c r="E83" s="18" t="s">
        <v>12</v>
      </c>
      <c r="F83" s="18" t="s">
        <v>208</v>
      </c>
      <c r="G83" s="18" t="s">
        <v>488</v>
      </c>
      <c r="H83" s="18" t="s">
        <v>215</v>
      </c>
      <c r="I83" s="18" t="s">
        <v>29</v>
      </c>
      <c r="J83" s="18" t="s">
        <v>216</v>
      </c>
      <c r="K83" s="18" t="s">
        <v>216</v>
      </c>
      <c r="L83" s="18" t="s">
        <v>489</v>
      </c>
      <c r="M83" s="18" t="s">
        <v>11</v>
      </c>
      <c r="N83" s="18" t="s">
        <v>336</v>
      </c>
      <c r="O83" s="18" t="s">
        <v>337</v>
      </c>
      <c r="P83" s="18" t="s">
        <v>337</v>
      </c>
      <c r="Q83" s="18" t="s">
        <v>337</v>
      </c>
      <c r="R83" s="18" t="s">
        <v>338</v>
      </c>
      <c r="S83" s="18" t="s">
        <v>339</v>
      </c>
      <c r="T83" s="18">
        <v>40</v>
      </c>
      <c r="U83" s="18">
        <v>0</v>
      </c>
      <c r="V83" s="18" t="s">
        <v>436</v>
      </c>
      <c r="W83" s="18">
        <v>0</v>
      </c>
      <c r="X83" s="18">
        <v>0</v>
      </c>
      <c r="Y83" s="18">
        <v>0</v>
      </c>
      <c r="Z83" s="18">
        <v>0</v>
      </c>
      <c r="AA83" s="18">
        <v>0</v>
      </c>
      <c r="AB83" s="19">
        <v>0</v>
      </c>
      <c r="AC83" s="19">
        <v>0</v>
      </c>
      <c r="AD83" s="19">
        <v>0</v>
      </c>
      <c r="AE83" s="19">
        <v>25842.721741611495</v>
      </c>
      <c r="AF83" s="19">
        <v>25845.163706634907</v>
      </c>
      <c r="AG83" s="19">
        <v>0</v>
      </c>
      <c r="AH83" s="19">
        <v>0</v>
      </c>
      <c r="AI83" s="16"/>
      <c r="AJ83" s="16"/>
      <c r="AK83" s="16"/>
    </row>
    <row r="84" spans="1:37" s="1" customFormat="1" x14ac:dyDescent="0.2">
      <c r="A84"/>
      <c r="B84" s="18"/>
      <c r="C84" s="18" t="s">
        <v>495</v>
      </c>
      <c r="D84" s="18" t="s">
        <v>487</v>
      </c>
      <c r="E84" s="18" t="s">
        <v>12</v>
      </c>
      <c r="F84" s="18" t="s">
        <v>208</v>
      </c>
      <c r="G84" s="18" t="s">
        <v>482</v>
      </c>
      <c r="H84" s="18" t="s">
        <v>214</v>
      </c>
      <c r="I84" s="18" t="s">
        <v>29</v>
      </c>
      <c r="J84" s="18" t="s">
        <v>29</v>
      </c>
      <c r="K84" s="18" t="s">
        <v>29</v>
      </c>
      <c r="L84" s="18" t="s">
        <v>491</v>
      </c>
      <c r="M84" s="18" t="s">
        <v>11</v>
      </c>
      <c r="N84" s="18" t="s">
        <v>336</v>
      </c>
      <c r="O84" s="18" t="s">
        <v>337</v>
      </c>
      <c r="P84" s="18" t="s">
        <v>337</v>
      </c>
      <c r="Q84" s="18" t="s">
        <v>337</v>
      </c>
      <c r="R84" s="18" t="s">
        <v>338</v>
      </c>
      <c r="S84" s="18" t="s">
        <v>339</v>
      </c>
      <c r="T84" s="18">
        <v>10.8</v>
      </c>
      <c r="U84" s="18">
        <v>0</v>
      </c>
      <c r="V84" s="18" t="s">
        <v>436</v>
      </c>
      <c r="W84" s="18">
        <v>0</v>
      </c>
      <c r="X84" s="18">
        <v>0</v>
      </c>
      <c r="Y84" s="18">
        <v>0</v>
      </c>
      <c r="Z84" s="18">
        <v>0</v>
      </c>
      <c r="AA84" s="18">
        <v>0</v>
      </c>
      <c r="AB84" s="19">
        <v>0</v>
      </c>
      <c r="AC84" s="19">
        <v>0</v>
      </c>
      <c r="AD84" s="19">
        <v>0</v>
      </c>
      <c r="AE84" s="19">
        <v>77528.165224834476</v>
      </c>
      <c r="AF84" s="19">
        <v>77535.49111990472</v>
      </c>
      <c r="AG84" s="19">
        <v>0</v>
      </c>
      <c r="AH84" s="19">
        <v>0</v>
      </c>
      <c r="AI84" s="16"/>
      <c r="AJ84" s="16"/>
      <c r="AK84" s="16"/>
    </row>
    <row r="85" spans="1:37" s="1" customFormat="1" x14ac:dyDescent="0.2">
      <c r="A85"/>
      <c r="B85" s="18"/>
      <c r="C85" s="18" t="s">
        <v>496</v>
      </c>
      <c r="D85" s="18" t="s">
        <v>487</v>
      </c>
      <c r="E85" s="18" t="s">
        <v>12</v>
      </c>
      <c r="F85" s="18" t="s">
        <v>208</v>
      </c>
      <c r="G85" s="18" t="s">
        <v>488</v>
      </c>
      <c r="H85" s="18" t="s">
        <v>215</v>
      </c>
      <c r="I85" s="18" t="s">
        <v>29</v>
      </c>
      <c r="J85" s="18" t="s">
        <v>216</v>
      </c>
      <c r="K85" s="18" t="s">
        <v>216</v>
      </c>
      <c r="L85" s="18" t="s">
        <v>489</v>
      </c>
      <c r="M85" s="18" t="s">
        <v>11</v>
      </c>
      <c r="N85" s="18" t="s">
        <v>336</v>
      </c>
      <c r="O85" s="18" t="s">
        <v>337</v>
      </c>
      <c r="P85" s="18" t="s">
        <v>337</v>
      </c>
      <c r="Q85" s="18" t="s">
        <v>337</v>
      </c>
      <c r="R85" s="18" t="s">
        <v>338</v>
      </c>
      <c r="S85" s="18" t="s">
        <v>339</v>
      </c>
      <c r="T85" s="18">
        <v>40</v>
      </c>
      <c r="U85" s="18">
        <v>0</v>
      </c>
      <c r="V85" s="18" t="s">
        <v>436</v>
      </c>
      <c r="W85" s="18">
        <v>0</v>
      </c>
      <c r="X85" s="18">
        <v>0</v>
      </c>
      <c r="Y85" s="18">
        <v>0</v>
      </c>
      <c r="Z85" s="18">
        <v>0</v>
      </c>
      <c r="AA85" s="18">
        <v>0</v>
      </c>
      <c r="AB85" s="19">
        <v>0</v>
      </c>
      <c r="AC85" s="19">
        <v>0</v>
      </c>
      <c r="AD85" s="19">
        <v>0</v>
      </c>
      <c r="AE85" s="19">
        <v>0</v>
      </c>
      <c r="AF85" s="19">
        <v>127735.00510854475</v>
      </c>
      <c r="AG85" s="19">
        <v>127747.16017962828</v>
      </c>
      <c r="AH85" s="19">
        <v>0</v>
      </c>
      <c r="AI85" s="16"/>
      <c r="AJ85" s="16"/>
      <c r="AK85" s="16"/>
    </row>
    <row r="86" spans="1:37" s="1" customFormat="1" x14ac:dyDescent="0.2">
      <c r="A86"/>
      <c r="B86" s="18"/>
      <c r="C86" s="18" t="s">
        <v>497</v>
      </c>
      <c r="D86" s="18" t="s">
        <v>487</v>
      </c>
      <c r="E86" s="18" t="s">
        <v>12</v>
      </c>
      <c r="F86" s="18" t="s">
        <v>208</v>
      </c>
      <c r="G86" s="18" t="s">
        <v>482</v>
      </c>
      <c r="H86" s="18" t="s">
        <v>214</v>
      </c>
      <c r="I86" s="18" t="s">
        <v>29</v>
      </c>
      <c r="J86" s="18" t="s">
        <v>29</v>
      </c>
      <c r="K86" s="18" t="s">
        <v>29</v>
      </c>
      <c r="L86" s="18" t="s">
        <v>491</v>
      </c>
      <c r="M86" s="18" t="s">
        <v>11</v>
      </c>
      <c r="N86" s="18" t="s">
        <v>336</v>
      </c>
      <c r="O86" s="18" t="s">
        <v>337</v>
      </c>
      <c r="P86" s="18" t="s">
        <v>337</v>
      </c>
      <c r="Q86" s="18" t="s">
        <v>337</v>
      </c>
      <c r="R86" s="18" t="s">
        <v>338</v>
      </c>
      <c r="S86" s="18" t="s">
        <v>339</v>
      </c>
      <c r="T86" s="18">
        <v>10.8</v>
      </c>
      <c r="U86" s="18">
        <v>0</v>
      </c>
      <c r="V86" s="18" t="s">
        <v>436</v>
      </c>
      <c r="W86" s="18">
        <v>0</v>
      </c>
      <c r="X86" s="18">
        <v>0</v>
      </c>
      <c r="Y86" s="18">
        <v>0</v>
      </c>
      <c r="Z86" s="18">
        <v>0</v>
      </c>
      <c r="AA86" s="18">
        <v>0</v>
      </c>
      <c r="AB86" s="19">
        <v>0</v>
      </c>
      <c r="AC86" s="19">
        <v>0</v>
      </c>
      <c r="AD86" s="19">
        <v>0</v>
      </c>
      <c r="AE86" s="19">
        <v>0</v>
      </c>
      <c r="AF86" s="19">
        <v>383205.01532563422</v>
      </c>
      <c r="AG86" s="19">
        <v>383241.48053888482</v>
      </c>
      <c r="AH86" s="19">
        <v>0</v>
      </c>
      <c r="AI86" s="16"/>
      <c r="AJ86" s="16"/>
      <c r="AK86" s="16"/>
    </row>
    <row r="87" spans="1:37" s="1" customFormat="1" x14ac:dyDescent="0.2">
      <c r="A87"/>
      <c r="B87" s="18"/>
      <c r="C87" s="18" t="s">
        <v>498</v>
      </c>
      <c r="D87" s="18" t="s">
        <v>487</v>
      </c>
      <c r="E87" s="18" t="s">
        <v>12</v>
      </c>
      <c r="F87" s="18" t="s">
        <v>208</v>
      </c>
      <c r="G87" s="18" t="s">
        <v>488</v>
      </c>
      <c r="H87" s="18" t="s">
        <v>215</v>
      </c>
      <c r="I87" s="18" t="s">
        <v>29</v>
      </c>
      <c r="J87" s="18" t="s">
        <v>216</v>
      </c>
      <c r="K87" s="18" t="s">
        <v>216</v>
      </c>
      <c r="L87" s="18" t="s">
        <v>489</v>
      </c>
      <c r="M87" s="18" t="s">
        <v>11</v>
      </c>
      <c r="N87" s="18" t="s">
        <v>336</v>
      </c>
      <c r="O87" s="18" t="s">
        <v>337</v>
      </c>
      <c r="P87" s="18" t="s">
        <v>337</v>
      </c>
      <c r="Q87" s="18" t="s">
        <v>337</v>
      </c>
      <c r="R87" s="18" t="s">
        <v>338</v>
      </c>
      <c r="S87" s="18" t="s">
        <v>339</v>
      </c>
      <c r="T87" s="18">
        <v>40</v>
      </c>
      <c r="U87" s="18">
        <v>0</v>
      </c>
      <c r="V87" s="18" t="s">
        <v>436</v>
      </c>
      <c r="W87" s="18">
        <v>0</v>
      </c>
      <c r="X87" s="18">
        <v>0</v>
      </c>
      <c r="Y87" s="18">
        <v>0</v>
      </c>
      <c r="Z87" s="18">
        <v>0</v>
      </c>
      <c r="AA87" s="18">
        <v>0</v>
      </c>
      <c r="AB87" s="19">
        <v>0</v>
      </c>
      <c r="AC87" s="19">
        <v>0</v>
      </c>
      <c r="AD87" s="19">
        <v>0</v>
      </c>
      <c r="AE87" s="19">
        <v>0</v>
      </c>
      <c r="AF87" s="19">
        <v>0</v>
      </c>
      <c r="AG87" s="19">
        <v>197914.41878686473</v>
      </c>
      <c r="AH87" s="19">
        <v>197933.32915623873</v>
      </c>
      <c r="AI87" s="16"/>
      <c r="AJ87" s="16"/>
      <c r="AK87" s="16"/>
    </row>
    <row r="88" spans="1:37" s="1" customFormat="1" x14ac:dyDescent="0.2">
      <c r="A88"/>
      <c r="B88" s="18"/>
      <c r="C88" s="18" t="s">
        <v>499</v>
      </c>
      <c r="D88" s="18" t="s">
        <v>487</v>
      </c>
      <c r="E88" s="18" t="s">
        <v>12</v>
      </c>
      <c r="F88" s="18" t="s">
        <v>208</v>
      </c>
      <c r="G88" s="18" t="s">
        <v>482</v>
      </c>
      <c r="H88" s="18" t="s">
        <v>214</v>
      </c>
      <c r="I88" s="18" t="s">
        <v>29</v>
      </c>
      <c r="J88" s="18" t="s">
        <v>29</v>
      </c>
      <c r="K88" s="18" t="s">
        <v>29</v>
      </c>
      <c r="L88" s="18" t="s">
        <v>491</v>
      </c>
      <c r="M88" s="18" t="s">
        <v>11</v>
      </c>
      <c r="N88" s="18" t="s">
        <v>336</v>
      </c>
      <c r="O88" s="18" t="s">
        <v>337</v>
      </c>
      <c r="P88" s="18" t="s">
        <v>337</v>
      </c>
      <c r="Q88" s="18" t="s">
        <v>337</v>
      </c>
      <c r="R88" s="18" t="s">
        <v>338</v>
      </c>
      <c r="S88" s="18" t="s">
        <v>339</v>
      </c>
      <c r="T88" s="18">
        <v>10.8</v>
      </c>
      <c r="U88" s="18">
        <v>0</v>
      </c>
      <c r="V88" s="18" t="s">
        <v>436</v>
      </c>
      <c r="W88" s="18">
        <v>0</v>
      </c>
      <c r="X88" s="18">
        <v>0</v>
      </c>
      <c r="Y88" s="18">
        <v>0</v>
      </c>
      <c r="Z88" s="18">
        <v>0</v>
      </c>
      <c r="AA88" s="18">
        <v>0</v>
      </c>
      <c r="AB88" s="19">
        <v>0</v>
      </c>
      <c r="AC88" s="19">
        <v>0</v>
      </c>
      <c r="AD88" s="19">
        <v>0</v>
      </c>
      <c r="AE88" s="19">
        <v>0</v>
      </c>
      <c r="AF88" s="19">
        <v>0</v>
      </c>
      <c r="AG88" s="19">
        <v>593743.25636059418</v>
      </c>
      <c r="AH88" s="19">
        <v>593799.98746871622</v>
      </c>
      <c r="AI88" s="16"/>
      <c r="AJ88" s="16"/>
      <c r="AK88" s="16"/>
    </row>
    <row r="89" spans="1:37" s="1" customFormat="1" x14ac:dyDescent="0.2">
      <c r="A89"/>
      <c r="B89" s="18"/>
      <c r="C89" s="18" t="s">
        <v>500</v>
      </c>
      <c r="D89" s="18" t="s">
        <v>501</v>
      </c>
      <c r="E89" s="18" t="s">
        <v>12</v>
      </c>
      <c r="F89" s="18" t="s">
        <v>208</v>
      </c>
      <c r="G89" s="18" t="s">
        <v>502</v>
      </c>
      <c r="H89" s="18" t="s">
        <v>217</v>
      </c>
      <c r="I89" s="18" t="s">
        <v>29</v>
      </c>
      <c r="J89" s="18" t="s">
        <v>29</v>
      </c>
      <c r="K89" s="18" t="s">
        <v>29</v>
      </c>
      <c r="L89" s="18" t="s">
        <v>503</v>
      </c>
      <c r="M89" s="18" t="s">
        <v>11</v>
      </c>
      <c r="N89" s="18" t="s">
        <v>336</v>
      </c>
      <c r="O89" s="18" t="s">
        <v>337</v>
      </c>
      <c r="P89" s="18" t="s">
        <v>337</v>
      </c>
      <c r="Q89" s="18" t="s">
        <v>337</v>
      </c>
      <c r="R89" s="18" t="s">
        <v>338</v>
      </c>
      <c r="S89" s="18" t="s">
        <v>339</v>
      </c>
      <c r="T89" s="18">
        <v>7.5</v>
      </c>
      <c r="U89" s="18">
        <v>0</v>
      </c>
      <c r="V89" s="18" t="s">
        <v>436</v>
      </c>
      <c r="W89" s="18">
        <v>0</v>
      </c>
      <c r="X89" s="18">
        <v>0</v>
      </c>
      <c r="Y89" s="18">
        <v>0</v>
      </c>
      <c r="Z89" s="18">
        <v>0</v>
      </c>
      <c r="AA89" s="18">
        <v>0</v>
      </c>
      <c r="AB89" s="19">
        <v>2494122.0003713788</v>
      </c>
      <c r="AC89" s="19">
        <v>2481122.7184451777</v>
      </c>
      <c r="AD89" s="19">
        <v>1556941.1555172633</v>
      </c>
      <c r="AE89" s="19">
        <v>156114.685774482</v>
      </c>
      <c r="AF89" s="19">
        <v>0</v>
      </c>
      <c r="AG89" s="19">
        <v>0</v>
      </c>
      <c r="AH89" s="19">
        <v>0</v>
      </c>
      <c r="AI89" s="16"/>
      <c r="AJ89" s="16"/>
      <c r="AK89" s="16"/>
    </row>
    <row r="90" spans="1:37" s="1" customFormat="1" x14ac:dyDescent="0.2">
      <c r="A90"/>
      <c r="B90" s="18"/>
      <c r="C90" s="18" t="s">
        <v>504</v>
      </c>
      <c r="D90" s="18" t="s">
        <v>501</v>
      </c>
      <c r="E90" s="18" t="s">
        <v>12</v>
      </c>
      <c r="F90" s="18" t="s">
        <v>208</v>
      </c>
      <c r="G90" s="18" t="s">
        <v>502</v>
      </c>
      <c r="H90" s="18" t="s">
        <v>218</v>
      </c>
      <c r="I90" s="18" t="s">
        <v>29</v>
      </c>
      <c r="J90" s="18" t="s">
        <v>29</v>
      </c>
      <c r="K90" s="18" t="s">
        <v>29</v>
      </c>
      <c r="L90" s="18" t="s">
        <v>503</v>
      </c>
      <c r="M90" s="18" t="s">
        <v>11</v>
      </c>
      <c r="N90" s="18" t="s">
        <v>336</v>
      </c>
      <c r="O90" s="18" t="s">
        <v>337</v>
      </c>
      <c r="P90" s="18" t="s">
        <v>337</v>
      </c>
      <c r="Q90" s="18" t="s">
        <v>337</v>
      </c>
      <c r="R90" s="18" t="s">
        <v>338</v>
      </c>
      <c r="S90" s="18" t="s">
        <v>339</v>
      </c>
      <c r="T90" s="18">
        <v>7.5</v>
      </c>
      <c r="U90" s="18">
        <v>0</v>
      </c>
      <c r="V90" s="18" t="s">
        <v>436</v>
      </c>
      <c r="W90" s="18">
        <v>0</v>
      </c>
      <c r="X90" s="18">
        <v>0</v>
      </c>
      <c r="Y90" s="18">
        <v>0</v>
      </c>
      <c r="Z90" s="18">
        <v>0</v>
      </c>
      <c r="AA90" s="18">
        <v>0</v>
      </c>
      <c r="AB90" s="19">
        <v>533089.09357807587</v>
      </c>
      <c r="AC90" s="19">
        <v>858571.84069530002</v>
      </c>
      <c r="AD90" s="19">
        <v>1658661.3110110583</v>
      </c>
      <c r="AE90" s="19">
        <v>364267.60014045797</v>
      </c>
      <c r="AF90" s="19">
        <v>459229.71028921264</v>
      </c>
      <c r="AG90" s="19">
        <v>230267.89550952771</v>
      </c>
      <c r="AH90" s="19">
        <v>682279.81330673362</v>
      </c>
      <c r="AI90" s="16"/>
      <c r="AJ90" s="16"/>
      <c r="AK90" s="16"/>
    </row>
    <row r="91" spans="1:37" s="1" customFormat="1" x14ac:dyDescent="0.2">
      <c r="A91"/>
      <c r="B91" s="18"/>
      <c r="C91" s="18" t="s">
        <v>505</v>
      </c>
      <c r="D91" s="18" t="s">
        <v>506</v>
      </c>
      <c r="E91" s="18" t="s">
        <v>12</v>
      </c>
      <c r="F91" s="18" t="s">
        <v>208</v>
      </c>
      <c r="G91" s="18" t="s">
        <v>502</v>
      </c>
      <c r="H91" s="18" t="s">
        <v>219</v>
      </c>
      <c r="I91" s="18" t="s">
        <v>29</v>
      </c>
      <c r="J91" s="18" t="s">
        <v>29</v>
      </c>
      <c r="K91" s="18" t="s">
        <v>29</v>
      </c>
      <c r="L91" s="18" t="s">
        <v>507</v>
      </c>
      <c r="M91" s="18" t="s">
        <v>11</v>
      </c>
      <c r="N91" s="18" t="s">
        <v>336</v>
      </c>
      <c r="O91" s="18" t="s">
        <v>337</v>
      </c>
      <c r="P91" s="18" t="s">
        <v>337</v>
      </c>
      <c r="Q91" s="18" t="s">
        <v>337</v>
      </c>
      <c r="R91" s="18" t="s">
        <v>338</v>
      </c>
      <c r="S91" s="18" t="s">
        <v>339</v>
      </c>
      <c r="T91" s="18">
        <v>7.5</v>
      </c>
      <c r="U91" s="18">
        <v>0</v>
      </c>
      <c r="V91" s="18" t="s">
        <v>436</v>
      </c>
      <c r="W91" s="18">
        <v>0</v>
      </c>
      <c r="X91" s="18">
        <v>0</v>
      </c>
      <c r="Y91" s="18">
        <v>0</v>
      </c>
      <c r="Z91" s="18">
        <v>0</v>
      </c>
      <c r="AA91" s="18">
        <v>0</v>
      </c>
      <c r="AB91" s="19">
        <v>0</v>
      </c>
      <c r="AC91" s="19">
        <v>2697822.9345188895</v>
      </c>
      <c r="AD91" s="19">
        <v>1244453.4238762714</v>
      </c>
      <c r="AE91" s="19">
        <v>0</v>
      </c>
      <c r="AF91" s="19">
        <v>1125248.9670887839</v>
      </c>
      <c r="AG91" s="19">
        <v>55491.729883830434</v>
      </c>
      <c r="AH91" s="19">
        <v>495315.07044456055</v>
      </c>
      <c r="AI91" s="16"/>
      <c r="AJ91" s="16"/>
      <c r="AK91" s="16"/>
    </row>
    <row r="92" spans="1:37" s="1" customFormat="1" x14ac:dyDescent="0.2">
      <c r="A92"/>
      <c r="B92" s="18"/>
      <c r="C92" s="18" t="s">
        <v>508</v>
      </c>
      <c r="D92" s="18" t="s">
        <v>506</v>
      </c>
      <c r="E92" s="18" t="s">
        <v>12</v>
      </c>
      <c r="F92" s="18" t="s">
        <v>208</v>
      </c>
      <c r="G92" s="18" t="s">
        <v>482</v>
      </c>
      <c r="H92" s="18" t="s">
        <v>214</v>
      </c>
      <c r="I92" s="18" t="s">
        <v>29</v>
      </c>
      <c r="J92" s="18" t="s">
        <v>29</v>
      </c>
      <c r="K92" s="18" t="s">
        <v>29</v>
      </c>
      <c r="L92" s="18" t="s">
        <v>483</v>
      </c>
      <c r="M92" s="18" t="s">
        <v>11</v>
      </c>
      <c r="N92" s="18" t="s">
        <v>336</v>
      </c>
      <c r="O92" s="18" t="s">
        <v>337</v>
      </c>
      <c r="P92" s="18" t="s">
        <v>337</v>
      </c>
      <c r="Q92" s="18" t="s">
        <v>337</v>
      </c>
      <c r="R92" s="18" t="s">
        <v>338</v>
      </c>
      <c r="S92" s="18" t="s">
        <v>339</v>
      </c>
      <c r="T92" s="18">
        <v>6.5</v>
      </c>
      <c r="U92" s="18">
        <v>0</v>
      </c>
      <c r="V92" s="18" t="s">
        <v>436</v>
      </c>
      <c r="W92" s="18">
        <v>0</v>
      </c>
      <c r="X92" s="18">
        <v>0</v>
      </c>
      <c r="Y92" s="18">
        <v>0</v>
      </c>
      <c r="Z92" s="18">
        <v>0</v>
      </c>
      <c r="AA92" s="18">
        <v>0</v>
      </c>
      <c r="AB92" s="19">
        <v>0</v>
      </c>
      <c r="AC92" s="19">
        <v>577525.04064282787</v>
      </c>
      <c r="AD92" s="19">
        <v>143867.44784696781</v>
      </c>
      <c r="AE92" s="19">
        <v>35966.861961741954</v>
      </c>
      <c r="AF92" s="19">
        <v>107900.58588522585</v>
      </c>
      <c r="AG92" s="19">
        <v>215801.17177045171</v>
      </c>
      <c r="AH92" s="19">
        <v>251768.03373219364</v>
      </c>
      <c r="AI92" s="16"/>
      <c r="AJ92" s="16"/>
      <c r="AK92" s="16"/>
    </row>
    <row r="93" spans="1:37" s="1" customFormat="1" x14ac:dyDescent="0.2">
      <c r="A93"/>
      <c r="B93" s="18"/>
      <c r="C93" s="18" t="s">
        <v>509</v>
      </c>
      <c r="D93" s="18" t="s">
        <v>506</v>
      </c>
      <c r="E93" s="18" t="s">
        <v>12</v>
      </c>
      <c r="F93" s="18" t="s">
        <v>208</v>
      </c>
      <c r="G93" s="18" t="s">
        <v>502</v>
      </c>
      <c r="H93" s="18" t="s">
        <v>220</v>
      </c>
      <c r="I93" s="18" t="s">
        <v>29</v>
      </c>
      <c r="J93" s="18" t="s">
        <v>29</v>
      </c>
      <c r="K93" s="18" t="s">
        <v>29</v>
      </c>
      <c r="L93" s="18" t="s">
        <v>510</v>
      </c>
      <c r="M93" s="18" t="s">
        <v>11</v>
      </c>
      <c r="N93" s="18" t="s">
        <v>336</v>
      </c>
      <c r="O93" s="18" t="s">
        <v>337</v>
      </c>
      <c r="P93" s="18" t="s">
        <v>337</v>
      </c>
      <c r="Q93" s="18" t="s">
        <v>337</v>
      </c>
      <c r="R93" s="18" t="s">
        <v>338</v>
      </c>
      <c r="S93" s="18" t="s">
        <v>339</v>
      </c>
      <c r="T93" s="18">
        <v>8</v>
      </c>
      <c r="U93" s="18">
        <v>0</v>
      </c>
      <c r="V93" s="18" t="s">
        <v>436</v>
      </c>
      <c r="W93" s="18">
        <v>0</v>
      </c>
      <c r="X93" s="18">
        <v>0</v>
      </c>
      <c r="Y93" s="18">
        <v>0</v>
      </c>
      <c r="Z93" s="18">
        <v>0</v>
      </c>
      <c r="AA93" s="18">
        <v>0</v>
      </c>
      <c r="AB93" s="19">
        <v>0</v>
      </c>
      <c r="AC93" s="19">
        <v>670833.35681786132</v>
      </c>
      <c r="AD93" s="19">
        <v>501480.81820943055</v>
      </c>
      <c r="AE93" s="19">
        <v>554917.29883830424</v>
      </c>
      <c r="AF93" s="19">
        <v>68337.037727309711</v>
      </c>
      <c r="AG93" s="19">
        <v>96596.714982964084</v>
      </c>
      <c r="AH93" s="19">
        <v>418551.51077192841</v>
      </c>
      <c r="AI93" s="16"/>
      <c r="AJ93" s="16"/>
      <c r="AK93" s="16"/>
    </row>
    <row r="94" spans="1:37" s="1" customFormat="1" x14ac:dyDescent="0.2">
      <c r="A94"/>
      <c r="B94" s="18"/>
      <c r="C94" s="18" t="s">
        <v>511</v>
      </c>
      <c r="D94" s="18" t="s">
        <v>512</v>
      </c>
      <c r="E94" s="18" t="s">
        <v>12</v>
      </c>
      <c r="F94" s="18" t="s">
        <v>221</v>
      </c>
      <c r="G94" s="18" t="s">
        <v>513</v>
      </c>
      <c r="H94" s="18" t="s">
        <v>222</v>
      </c>
      <c r="I94" s="18" t="s">
        <v>21</v>
      </c>
      <c r="J94" s="18" t="s">
        <v>21</v>
      </c>
      <c r="K94" s="18" t="s">
        <v>21</v>
      </c>
      <c r="L94" s="18" t="s">
        <v>335</v>
      </c>
      <c r="M94" s="18" t="s">
        <v>223</v>
      </c>
      <c r="N94" s="18" t="s">
        <v>514</v>
      </c>
      <c r="O94" s="18" t="s">
        <v>337</v>
      </c>
      <c r="P94" s="18" t="s">
        <v>337</v>
      </c>
      <c r="Q94" s="18" t="s">
        <v>337</v>
      </c>
      <c r="R94" s="18" t="s">
        <v>338</v>
      </c>
      <c r="S94" s="18" t="s">
        <v>339</v>
      </c>
      <c r="T94" s="18">
        <v>45</v>
      </c>
      <c r="U94" s="18">
        <v>0</v>
      </c>
      <c r="V94" s="18" t="s">
        <v>340</v>
      </c>
      <c r="W94" s="18">
        <v>0</v>
      </c>
      <c r="X94" s="18">
        <v>0</v>
      </c>
      <c r="Y94" s="18">
        <v>0</v>
      </c>
      <c r="Z94" s="18">
        <v>0</v>
      </c>
      <c r="AA94" s="18">
        <v>0</v>
      </c>
      <c r="AB94" s="19">
        <v>197355.09681239555</v>
      </c>
      <c r="AC94" s="19">
        <v>109900.23234919028</v>
      </c>
      <c r="AD94" s="19">
        <v>5512529.3471955899</v>
      </c>
      <c r="AE94" s="19">
        <v>6003132.6816917332</v>
      </c>
      <c r="AF94" s="19">
        <v>0</v>
      </c>
      <c r="AG94" s="19">
        <v>0</v>
      </c>
      <c r="AH94" s="19">
        <v>0</v>
      </c>
      <c r="AI94" s="16"/>
      <c r="AJ94" s="16"/>
      <c r="AK94" s="16"/>
    </row>
    <row r="95" spans="1:37" s="1" customFormat="1" x14ac:dyDescent="0.2">
      <c r="A95"/>
      <c r="B95" s="18"/>
      <c r="C95" s="18" t="s">
        <v>515</v>
      </c>
      <c r="D95" s="18" t="s">
        <v>512</v>
      </c>
      <c r="E95" s="18" t="s">
        <v>12</v>
      </c>
      <c r="F95" s="18" t="s">
        <v>221</v>
      </c>
      <c r="G95" s="18" t="s">
        <v>513</v>
      </c>
      <c r="H95" s="18" t="s">
        <v>222</v>
      </c>
      <c r="I95" s="18" t="s">
        <v>21</v>
      </c>
      <c r="J95" s="18" t="s">
        <v>21</v>
      </c>
      <c r="K95" s="18" t="s">
        <v>21</v>
      </c>
      <c r="L95" s="18" t="s">
        <v>335</v>
      </c>
      <c r="M95" s="18" t="s">
        <v>223</v>
      </c>
      <c r="N95" s="18" t="s">
        <v>514</v>
      </c>
      <c r="O95" s="18" t="s">
        <v>337</v>
      </c>
      <c r="P95" s="18" t="s">
        <v>337</v>
      </c>
      <c r="Q95" s="18" t="s">
        <v>337</v>
      </c>
      <c r="R95" s="18" t="s">
        <v>338</v>
      </c>
      <c r="S95" s="18" t="s">
        <v>339</v>
      </c>
      <c r="T95" s="18">
        <v>45</v>
      </c>
      <c r="U95" s="18">
        <v>0</v>
      </c>
      <c r="V95" s="18" t="s">
        <v>340</v>
      </c>
      <c r="W95" s="18">
        <v>0</v>
      </c>
      <c r="X95" s="18">
        <v>0</v>
      </c>
      <c r="Y95" s="18">
        <v>0</v>
      </c>
      <c r="Z95" s="18">
        <v>0</v>
      </c>
      <c r="AA95" s="18">
        <v>0</v>
      </c>
      <c r="AB95" s="19">
        <v>59290.837695221162</v>
      </c>
      <c r="AC95" s="19">
        <v>940920.45552792295</v>
      </c>
      <c r="AD95" s="19">
        <v>0</v>
      </c>
      <c r="AE95" s="19">
        <v>0</v>
      </c>
      <c r="AF95" s="19">
        <v>0</v>
      </c>
      <c r="AG95" s="19">
        <v>0</v>
      </c>
      <c r="AH95" s="19">
        <v>0</v>
      </c>
      <c r="AI95" s="16"/>
      <c r="AJ95" s="16"/>
      <c r="AK95" s="16"/>
    </row>
    <row r="96" spans="1:37" s="1" customFormat="1" x14ac:dyDescent="0.2">
      <c r="A96"/>
      <c r="B96" s="18"/>
      <c r="C96" s="18" t="s">
        <v>516</v>
      </c>
      <c r="D96" s="18" t="s">
        <v>512</v>
      </c>
      <c r="E96" s="18" t="s">
        <v>12</v>
      </c>
      <c r="F96" s="18" t="s">
        <v>221</v>
      </c>
      <c r="G96" s="18" t="s">
        <v>513</v>
      </c>
      <c r="H96" s="18" t="s">
        <v>222</v>
      </c>
      <c r="I96" s="18" t="s">
        <v>21</v>
      </c>
      <c r="J96" s="18" t="s">
        <v>21</v>
      </c>
      <c r="K96" s="18" t="s">
        <v>21</v>
      </c>
      <c r="L96" s="18" t="s">
        <v>335</v>
      </c>
      <c r="M96" s="18" t="s">
        <v>223</v>
      </c>
      <c r="N96" s="18" t="s">
        <v>514</v>
      </c>
      <c r="O96" s="18" t="s">
        <v>337</v>
      </c>
      <c r="P96" s="18" t="s">
        <v>337</v>
      </c>
      <c r="Q96" s="18" t="s">
        <v>337</v>
      </c>
      <c r="R96" s="18" t="s">
        <v>338</v>
      </c>
      <c r="S96" s="18" t="s">
        <v>339</v>
      </c>
      <c r="T96" s="18">
        <v>45</v>
      </c>
      <c r="U96" s="18">
        <v>0</v>
      </c>
      <c r="V96" s="18" t="s">
        <v>340</v>
      </c>
      <c r="W96" s="18">
        <v>0</v>
      </c>
      <c r="X96" s="18">
        <v>0</v>
      </c>
      <c r="Y96" s="18">
        <v>0</v>
      </c>
      <c r="Z96" s="18">
        <v>0</v>
      </c>
      <c r="AA96" s="18">
        <v>0</v>
      </c>
      <c r="AB96" s="19">
        <v>23923.079621170644</v>
      </c>
      <c r="AC96" s="19">
        <v>62747.634926108563</v>
      </c>
      <c r="AD96" s="19">
        <v>0</v>
      </c>
      <c r="AE96" s="19">
        <v>0</v>
      </c>
      <c r="AF96" s="19">
        <v>0</v>
      </c>
      <c r="AG96" s="19">
        <v>0</v>
      </c>
      <c r="AH96" s="19">
        <v>0</v>
      </c>
      <c r="AI96" s="16"/>
      <c r="AJ96" s="16"/>
      <c r="AK96" s="16"/>
    </row>
    <row r="97" spans="1:37" s="1" customFormat="1" x14ac:dyDescent="0.2">
      <c r="A97"/>
      <c r="B97" s="18"/>
      <c r="C97" s="18" t="s">
        <v>517</v>
      </c>
      <c r="D97" s="18" t="s">
        <v>512</v>
      </c>
      <c r="E97" s="18" t="s">
        <v>12</v>
      </c>
      <c r="F97" s="18" t="s">
        <v>221</v>
      </c>
      <c r="G97" s="18" t="s">
        <v>513</v>
      </c>
      <c r="H97" s="18" t="s">
        <v>222</v>
      </c>
      <c r="I97" s="18" t="s">
        <v>21</v>
      </c>
      <c r="J97" s="18" t="s">
        <v>21</v>
      </c>
      <c r="K97" s="18" t="s">
        <v>21</v>
      </c>
      <c r="L97" s="18" t="s">
        <v>335</v>
      </c>
      <c r="M97" s="18" t="s">
        <v>223</v>
      </c>
      <c r="N97" s="18" t="s">
        <v>514</v>
      </c>
      <c r="O97" s="18" t="s">
        <v>337</v>
      </c>
      <c r="P97" s="18" t="s">
        <v>337</v>
      </c>
      <c r="Q97" s="18" t="s">
        <v>337</v>
      </c>
      <c r="R97" s="18" t="s">
        <v>338</v>
      </c>
      <c r="S97" s="18" t="s">
        <v>339</v>
      </c>
      <c r="T97" s="18">
        <v>45</v>
      </c>
      <c r="U97" s="18">
        <v>0</v>
      </c>
      <c r="V97" s="18" t="s">
        <v>340</v>
      </c>
      <c r="W97" s="18">
        <v>0</v>
      </c>
      <c r="X97" s="18">
        <v>0</v>
      </c>
      <c r="Y97" s="18">
        <v>0</v>
      </c>
      <c r="Z97" s="18">
        <v>0</v>
      </c>
      <c r="AA97" s="18">
        <v>0</v>
      </c>
      <c r="AB97" s="19">
        <v>4034880.5083493036</v>
      </c>
      <c r="AC97" s="19">
        <v>5859121.9485664573</v>
      </c>
      <c r="AD97" s="19">
        <v>0</v>
      </c>
      <c r="AE97" s="19">
        <v>0</v>
      </c>
      <c r="AF97" s="19">
        <v>0</v>
      </c>
      <c r="AG97" s="19">
        <v>0</v>
      </c>
      <c r="AH97" s="19">
        <v>0</v>
      </c>
      <c r="AI97" s="16"/>
      <c r="AJ97" s="16"/>
      <c r="AK97" s="16"/>
    </row>
    <row r="98" spans="1:37" s="1" customFormat="1" x14ac:dyDescent="0.2">
      <c r="A98"/>
      <c r="B98" s="18"/>
      <c r="C98" s="18" t="s">
        <v>518</v>
      </c>
      <c r="D98" s="18" t="s">
        <v>512</v>
      </c>
      <c r="E98" s="18" t="s">
        <v>12</v>
      </c>
      <c r="F98" s="18" t="s">
        <v>221</v>
      </c>
      <c r="G98" s="18" t="s">
        <v>513</v>
      </c>
      <c r="H98" s="18" t="s">
        <v>222</v>
      </c>
      <c r="I98" s="18" t="s">
        <v>21</v>
      </c>
      <c r="J98" s="18" t="s">
        <v>21</v>
      </c>
      <c r="K98" s="18" t="s">
        <v>21</v>
      </c>
      <c r="L98" s="18" t="s">
        <v>335</v>
      </c>
      <c r="M98" s="18" t="s">
        <v>223</v>
      </c>
      <c r="N98" s="18" t="s">
        <v>514</v>
      </c>
      <c r="O98" s="18" t="s">
        <v>337</v>
      </c>
      <c r="P98" s="18" t="s">
        <v>337</v>
      </c>
      <c r="Q98" s="18" t="s">
        <v>337</v>
      </c>
      <c r="R98" s="18" t="s">
        <v>338</v>
      </c>
      <c r="S98" s="18" t="s">
        <v>339</v>
      </c>
      <c r="T98" s="18">
        <v>45</v>
      </c>
      <c r="U98" s="18">
        <v>0</v>
      </c>
      <c r="V98" s="18" t="s">
        <v>340</v>
      </c>
      <c r="W98" s="18">
        <v>0</v>
      </c>
      <c r="X98" s="18">
        <v>0</v>
      </c>
      <c r="Y98" s="18">
        <v>0</v>
      </c>
      <c r="Z98" s="18">
        <v>0</v>
      </c>
      <c r="AA98" s="18">
        <v>0</v>
      </c>
      <c r="AB98" s="19">
        <v>0</v>
      </c>
      <c r="AC98" s="19">
        <v>0</v>
      </c>
      <c r="AD98" s="19">
        <v>53900.28695035688</v>
      </c>
      <c r="AE98" s="19">
        <v>1394216.8974512909</v>
      </c>
      <c r="AF98" s="19">
        <v>4487971.2246572813</v>
      </c>
      <c r="AG98" s="19">
        <v>0</v>
      </c>
      <c r="AH98" s="19">
        <v>0</v>
      </c>
      <c r="AI98" s="16"/>
      <c r="AJ98" s="16"/>
      <c r="AK98" s="16"/>
    </row>
    <row r="99" spans="1:37" s="1" customFormat="1" x14ac:dyDescent="0.2">
      <c r="A99"/>
      <c r="B99" s="18"/>
      <c r="C99" s="18" t="s">
        <v>519</v>
      </c>
      <c r="D99" s="18" t="s">
        <v>520</v>
      </c>
      <c r="E99" s="18" t="s">
        <v>12</v>
      </c>
      <c r="F99" s="18" t="s">
        <v>221</v>
      </c>
      <c r="G99" s="18" t="s">
        <v>521</v>
      </c>
      <c r="H99" s="18" t="s">
        <v>224</v>
      </c>
      <c r="I99" s="18" t="s">
        <v>21</v>
      </c>
      <c r="J99" s="18" t="s">
        <v>21</v>
      </c>
      <c r="K99" s="18" t="s">
        <v>21</v>
      </c>
      <c r="L99" s="18" t="s">
        <v>522</v>
      </c>
      <c r="M99" s="18" t="s">
        <v>223</v>
      </c>
      <c r="N99" s="18" t="s">
        <v>514</v>
      </c>
      <c r="O99" s="18" t="s">
        <v>337</v>
      </c>
      <c r="P99" s="18" t="s">
        <v>337</v>
      </c>
      <c r="Q99" s="18" t="s">
        <v>337</v>
      </c>
      <c r="R99" s="18" t="s">
        <v>338</v>
      </c>
      <c r="S99" s="18" t="s">
        <v>339</v>
      </c>
      <c r="T99" s="18">
        <v>40</v>
      </c>
      <c r="U99" s="18">
        <v>0</v>
      </c>
      <c r="V99" s="18" t="s">
        <v>340</v>
      </c>
      <c r="W99" s="18">
        <v>0</v>
      </c>
      <c r="X99" s="18">
        <v>0</v>
      </c>
      <c r="Y99" s="18">
        <v>0</v>
      </c>
      <c r="Z99" s="18">
        <v>0</v>
      </c>
      <c r="AA99" s="18">
        <v>0</v>
      </c>
      <c r="AB99" s="19">
        <v>0</v>
      </c>
      <c r="AC99" s="19">
        <v>0</v>
      </c>
      <c r="AD99" s="19">
        <v>7343.0985464512187</v>
      </c>
      <c r="AE99" s="19">
        <v>189892.59468055953</v>
      </c>
      <c r="AF99" s="19">
        <v>611099.79573726747</v>
      </c>
      <c r="AG99" s="19">
        <v>0</v>
      </c>
      <c r="AH99" s="19">
        <v>0</v>
      </c>
      <c r="AI99" s="16"/>
      <c r="AJ99" s="16"/>
      <c r="AK99" s="16"/>
    </row>
    <row r="100" spans="1:37" s="1" customFormat="1" x14ac:dyDescent="0.2">
      <c r="A100"/>
      <c r="B100" s="18"/>
      <c r="C100" s="18" t="s">
        <v>523</v>
      </c>
      <c r="D100" s="18" t="s">
        <v>524</v>
      </c>
      <c r="E100" s="18" t="s">
        <v>12</v>
      </c>
      <c r="F100" s="18" t="s">
        <v>221</v>
      </c>
      <c r="G100" s="18" t="s">
        <v>525</v>
      </c>
      <c r="H100" s="18" t="s">
        <v>225</v>
      </c>
      <c r="I100" s="18" t="s">
        <v>13</v>
      </c>
      <c r="J100" s="18" t="s">
        <v>13</v>
      </c>
      <c r="K100" s="18" t="s">
        <v>13</v>
      </c>
      <c r="L100" s="18" t="s">
        <v>346</v>
      </c>
      <c r="M100" s="18" t="s">
        <v>223</v>
      </c>
      <c r="N100" s="18" t="s">
        <v>514</v>
      </c>
      <c r="O100" s="18" t="s">
        <v>337</v>
      </c>
      <c r="P100" s="18" t="s">
        <v>337</v>
      </c>
      <c r="Q100" s="18" t="s">
        <v>337</v>
      </c>
      <c r="R100" s="18" t="s">
        <v>338</v>
      </c>
      <c r="S100" s="18" t="s">
        <v>339</v>
      </c>
      <c r="T100" s="18">
        <v>47.5</v>
      </c>
      <c r="U100" s="18">
        <v>0</v>
      </c>
      <c r="V100" s="18" t="s">
        <v>340</v>
      </c>
      <c r="W100" s="18">
        <v>0</v>
      </c>
      <c r="X100" s="18">
        <v>0</v>
      </c>
      <c r="Y100" s="18">
        <v>0</v>
      </c>
      <c r="Z100" s="18">
        <v>0</v>
      </c>
      <c r="AA100" s="18">
        <v>0</v>
      </c>
      <c r="AB100" s="19">
        <v>1479723.8368467919</v>
      </c>
      <c r="AC100" s="19">
        <v>0</v>
      </c>
      <c r="AD100" s="19">
        <v>0</v>
      </c>
      <c r="AE100" s="19">
        <v>0</v>
      </c>
      <c r="AF100" s="19">
        <v>0</v>
      </c>
      <c r="AG100" s="19">
        <v>0</v>
      </c>
      <c r="AH100" s="19">
        <v>0</v>
      </c>
      <c r="AI100" s="16"/>
      <c r="AJ100" s="16"/>
      <c r="AK100" s="16"/>
    </row>
    <row r="101" spans="1:37" s="1" customFormat="1" x14ac:dyDescent="0.2">
      <c r="A101"/>
      <c r="B101" s="18"/>
      <c r="C101" s="18" t="s">
        <v>526</v>
      </c>
      <c r="D101" s="18" t="s">
        <v>524</v>
      </c>
      <c r="E101" s="18" t="s">
        <v>12</v>
      </c>
      <c r="F101" s="18" t="s">
        <v>221</v>
      </c>
      <c r="G101" s="18" t="s">
        <v>525</v>
      </c>
      <c r="H101" s="18" t="s">
        <v>225</v>
      </c>
      <c r="I101" s="18" t="s">
        <v>13</v>
      </c>
      <c r="J101" s="18" t="s">
        <v>13</v>
      </c>
      <c r="K101" s="18" t="s">
        <v>13</v>
      </c>
      <c r="L101" s="18" t="s">
        <v>346</v>
      </c>
      <c r="M101" s="18" t="s">
        <v>223</v>
      </c>
      <c r="N101" s="18" t="s">
        <v>514</v>
      </c>
      <c r="O101" s="18" t="s">
        <v>337</v>
      </c>
      <c r="P101" s="18" t="s">
        <v>337</v>
      </c>
      <c r="Q101" s="18" t="s">
        <v>337</v>
      </c>
      <c r="R101" s="18" t="s">
        <v>338</v>
      </c>
      <c r="S101" s="18" t="s">
        <v>339</v>
      </c>
      <c r="T101" s="18">
        <v>47.5</v>
      </c>
      <c r="U101" s="18">
        <v>0</v>
      </c>
      <c r="V101" s="18" t="s">
        <v>340</v>
      </c>
      <c r="W101" s="18">
        <v>0</v>
      </c>
      <c r="X101" s="18">
        <v>0</v>
      </c>
      <c r="Y101" s="18">
        <v>0</v>
      </c>
      <c r="Z101" s="18">
        <v>0</v>
      </c>
      <c r="AA101" s="18">
        <v>0</v>
      </c>
      <c r="AB101" s="19">
        <v>143514.25220932974</v>
      </c>
      <c r="AC101" s="19">
        <v>3511960.8575740922</v>
      </c>
      <c r="AD101" s="19">
        <v>0</v>
      </c>
      <c r="AE101" s="19">
        <v>0</v>
      </c>
      <c r="AF101" s="19">
        <v>0</v>
      </c>
      <c r="AG101" s="19">
        <v>0</v>
      </c>
      <c r="AH101" s="19">
        <v>0</v>
      </c>
      <c r="AI101" s="16"/>
      <c r="AJ101" s="16"/>
      <c r="AK101" s="16"/>
    </row>
    <row r="102" spans="1:37" s="1" customFormat="1" x14ac:dyDescent="0.2">
      <c r="A102"/>
      <c r="B102" s="18"/>
      <c r="C102" s="18" t="s">
        <v>527</v>
      </c>
      <c r="D102" s="18" t="s">
        <v>520</v>
      </c>
      <c r="E102" s="18" t="s">
        <v>12</v>
      </c>
      <c r="F102" s="18" t="s">
        <v>221</v>
      </c>
      <c r="G102" s="18" t="s">
        <v>521</v>
      </c>
      <c r="H102" s="18" t="s">
        <v>224</v>
      </c>
      <c r="I102" s="18" t="s">
        <v>21</v>
      </c>
      <c r="J102" s="18" t="s">
        <v>21</v>
      </c>
      <c r="K102" s="18" t="s">
        <v>21</v>
      </c>
      <c r="L102" s="18" t="s">
        <v>522</v>
      </c>
      <c r="M102" s="18" t="s">
        <v>223</v>
      </c>
      <c r="N102" s="18" t="s">
        <v>514</v>
      </c>
      <c r="O102" s="18" t="s">
        <v>337</v>
      </c>
      <c r="P102" s="18" t="s">
        <v>337</v>
      </c>
      <c r="Q102" s="18" t="s">
        <v>337</v>
      </c>
      <c r="R102" s="18" t="s">
        <v>338</v>
      </c>
      <c r="S102" s="18" t="s">
        <v>339</v>
      </c>
      <c r="T102" s="18">
        <v>40</v>
      </c>
      <c r="U102" s="18">
        <v>0</v>
      </c>
      <c r="V102" s="18" t="s">
        <v>340</v>
      </c>
      <c r="W102" s="18">
        <v>0</v>
      </c>
      <c r="X102" s="18">
        <v>0</v>
      </c>
      <c r="Y102" s="18">
        <v>0</v>
      </c>
      <c r="Z102" s="18">
        <v>0</v>
      </c>
      <c r="AA102" s="18">
        <v>0</v>
      </c>
      <c r="AB102" s="19">
        <v>79230.455993608834</v>
      </c>
      <c r="AC102" s="19">
        <v>109838.09131936968</v>
      </c>
      <c r="AD102" s="19">
        <v>4283474.1520965444</v>
      </c>
      <c r="AE102" s="19">
        <v>3438203.2040893007</v>
      </c>
      <c r="AF102" s="19">
        <v>0</v>
      </c>
      <c r="AG102" s="19">
        <v>0</v>
      </c>
      <c r="AH102" s="19">
        <v>0</v>
      </c>
      <c r="AI102" s="16"/>
      <c r="AJ102" s="16"/>
      <c r="AK102" s="16"/>
    </row>
    <row r="103" spans="1:37" s="1" customFormat="1" x14ac:dyDescent="0.2">
      <c r="A103"/>
      <c r="B103" s="18"/>
      <c r="C103" s="18" t="s">
        <v>528</v>
      </c>
      <c r="D103" s="18" t="s">
        <v>524</v>
      </c>
      <c r="E103" s="18" t="s">
        <v>12</v>
      </c>
      <c r="F103" s="18" t="s">
        <v>221</v>
      </c>
      <c r="G103" s="18" t="s">
        <v>525</v>
      </c>
      <c r="H103" s="18" t="s">
        <v>225</v>
      </c>
      <c r="I103" s="18" t="s">
        <v>13</v>
      </c>
      <c r="J103" s="18" t="s">
        <v>13</v>
      </c>
      <c r="K103" s="18" t="s">
        <v>13</v>
      </c>
      <c r="L103" s="18" t="s">
        <v>346</v>
      </c>
      <c r="M103" s="18" t="s">
        <v>223</v>
      </c>
      <c r="N103" s="18" t="s">
        <v>514</v>
      </c>
      <c r="O103" s="18" t="s">
        <v>337</v>
      </c>
      <c r="P103" s="18" t="s">
        <v>337</v>
      </c>
      <c r="Q103" s="18" t="s">
        <v>337</v>
      </c>
      <c r="R103" s="18" t="s">
        <v>338</v>
      </c>
      <c r="S103" s="18" t="s">
        <v>339</v>
      </c>
      <c r="T103" s="18">
        <v>47.5</v>
      </c>
      <c r="U103" s="18">
        <v>0</v>
      </c>
      <c r="V103" s="18" t="s">
        <v>340</v>
      </c>
      <c r="W103" s="18">
        <v>0</v>
      </c>
      <c r="X103" s="18">
        <v>0</v>
      </c>
      <c r="Y103" s="18">
        <v>0</v>
      </c>
      <c r="Z103" s="18">
        <v>0</v>
      </c>
      <c r="AA103" s="18">
        <v>0</v>
      </c>
      <c r="AB103" s="19">
        <v>0</v>
      </c>
      <c r="AC103" s="19">
        <v>0</v>
      </c>
      <c r="AD103" s="19">
        <v>73812.283874194065</v>
      </c>
      <c r="AE103" s="19">
        <v>5146219.2992004408</v>
      </c>
      <c r="AF103" s="19">
        <v>8451970.5322322901</v>
      </c>
      <c r="AG103" s="19">
        <v>0</v>
      </c>
      <c r="AH103" s="19">
        <v>0</v>
      </c>
      <c r="AI103" s="16"/>
      <c r="AJ103" s="16"/>
      <c r="AK103" s="16"/>
    </row>
    <row r="104" spans="1:37" s="1" customFormat="1" x14ac:dyDescent="0.2">
      <c r="A104"/>
      <c r="B104" s="18"/>
      <c r="C104" s="18" t="s">
        <v>529</v>
      </c>
      <c r="D104" s="18" t="s">
        <v>524</v>
      </c>
      <c r="E104" s="18" t="s">
        <v>12</v>
      </c>
      <c r="F104" s="18" t="s">
        <v>221</v>
      </c>
      <c r="G104" s="18" t="s">
        <v>525</v>
      </c>
      <c r="H104" s="18" t="s">
        <v>225</v>
      </c>
      <c r="I104" s="18" t="s">
        <v>13</v>
      </c>
      <c r="J104" s="18" t="s">
        <v>13</v>
      </c>
      <c r="K104" s="18" t="s">
        <v>13</v>
      </c>
      <c r="L104" s="18" t="s">
        <v>346</v>
      </c>
      <c r="M104" s="18" t="s">
        <v>223</v>
      </c>
      <c r="N104" s="18" t="s">
        <v>514</v>
      </c>
      <c r="O104" s="18" t="s">
        <v>337</v>
      </c>
      <c r="P104" s="18" t="s">
        <v>337</v>
      </c>
      <c r="Q104" s="18" t="s">
        <v>337</v>
      </c>
      <c r="R104" s="18" t="s">
        <v>338</v>
      </c>
      <c r="S104" s="18" t="s">
        <v>339</v>
      </c>
      <c r="T104" s="18">
        <v>47.5</v>
      </c>
      <c r="U104" s="18">
        <v>0</v>
      </c>
      <c r="V104" s="18" t="s">
        <v>340</v>
      </c>
      <c r="W104" s="18">
        <v>0</v>
      </c>
      <c r="X104" s="18">
        <v>0</v>
      </c>
      <c r="Y104" s="18">
        <v>0</v>
      </c>
      <c r="Z104" s="18">
        <v>0</v>
      </c>
      <c r="AA104" s="18">
        <v>0</v>
      </c>
      <c r="AB104" s="19">
        <v>0</v>
      </c>
      <c r="AC104" s="19">
        <v>0</v>
      </c>
      <c r="AD104" s="19">
        <v>0</v>
      </c>
      <c r="AE104" s="19">
        <v>36758.709280003146</v>
      </c>
      <c r="AF104" s="19">
        <v>1353998.1142504825</v>
      </c>
      <c r="AG104" s="19">
        <v>7306818.2120921519</v>
      </c>
      <c r="AH104" s="19">
        <v>0</v>
      </c>
      <c r="AI104" s="16"/>
      <c r="AJ104" s="16"/>
      <c r="AK104" s="16"/>
    </row>
    <row r="105" spans="1:37" s="1" customFormat="1" x14ac:dyDescent="0.2">
      <c r="A105"/>
      <c r="B105" s="18"/>
      <c r="C105" s="18" t="s">
        <v>530</v>
      </c>
      <c r="D105" s="18" t="s">
        <v>524</v>
      </c>
      <c r="E105" s="18" t="s">
        <v>12</v>
      </c>
      <c r="F105" s="18" t="s">
        <v>221</v>
      </c>
      <c r="G105" s="18" t="s">
        <v>525</v>
      </c>
      <c r="H105" s="18" t="s">
        <v>225</v>
      </c>
      <c r="I105" s="18" t="s">
        <v>13</v>
      </c>
      <c r="J105" s="18" t="s">
        <v>13</v>
      </c>
      <c r="K105" s="18" t="s">
        <v>13</v>
      </c>
      <c r="L105" s="18" t="s">
        <v>346</v>
      </c>
      <c r="M105" s="18" t="s">
        <v>223</v>
      </c>
      <c r="N105" s="18" t="s">
        <v>514</v>
      </c>
      <c r="O105" s="18" t="s">
        <v>337</v>
      </c>
      <c r="P105" s="18" t="s">
        <v>337</v>
      </c>
      <c r="Q105" s="18" t="s">
        <v>337</v>
      </c>
      <c r="R105" s="18" t="s">
        <v>338</v>
      </c>
      <c r="S105" s="18" t="s">
        <v>339</v>
      </c>
      <c r="T105" s="18">
        <v>47.5</v>
      </c>
      <c r="U105" s="18">
        <v>0</v>
      </c>
      <c r="V105" s="18" t="s">
        <v>340</v>
      </c>
      <c r="W105" s="18">
        <v>0</v>
      </c>
      <c r="X105" s="18">
        <v>0</v>
      </c>
      <c r="Y105" s="18">
        <v>0</v>
      </c>
      <c r="Z105" s="18">
        <v>0</v>
      </c>
      <c r="AA105" s="18">
        <v>0</v>
      </c>
      <c r="AB105" s="19">
        <v>3373.2190953998615</v>
      </c>
      <c r="AC105" s="19">
        <v>82634.37311939041</v>
      </c>
      <c r="AD105" s="19">
        <v>0</v>
      </c>
      <c r="AE105" s="19">
        <v>0</v>
      </c>
      <c r="AF105" s="19">
        <v>0</v>
      </c>
      <c r="AG105" s="19">
        <v>0</v>
      </c>
      <c r="AH105" s="19">
        <v>0</v>
      </c>
      <c r="AI105" s="16"/>
      <c r="AJ105" s="16"/>
      <c r="AK105" s="16"/>
    </row>
    <row r="106" spans="1:37" s="1" customFormat="1" x14ac:dyDescent="0.2">
      <c r="A106"/>
      <c r="B106" s="18"/>
      <c r="C106" s="18" t="s">
        <v>531</v>
      </c>
      <c r="D106" s="18" t="s">
        <v>524</v>
      </c>
      <c r="E106" s="18" t="s">
        <v>12</v>
      </c>
      <c r="F106" s="18" t="s">
        <v>221</v>
      </c>
      <c r="G106" s="18" t="s">
        <v>525</v>
      </c>
      <c r="H106" s="18" t="s">
        <v>225</v>
      </c>
      <c r="I106" s="18" t="s">
        <v>13</v>
      </c>
      <c r="J106" s="18" t="s">
        <v>13</v>
      </c>
      <c r="K106" s="18" t="s">
        <v>13</v>
      </c>
      <c r="L106" s="18" t="s">
        <v>335</v>
      </c>
      <c r="M106" s="18" t="s">
        <v>223</v>
      </c>
      <c r="N106" s="18" t="s">
        <v>514</v>
      </c>
      <c r="O106" s="18" t="s">
        <v>337</v>
      </c>
      <c r="P106" s="18" t="s">
        <v>337</v>
      </c>
      <c r="Q106" s="18" t="s">
        <v>337</v>
      </c>
      <c r="R106" s="18" t="s">
        <v>338</v>
      </c>
      <c r="S106" s="18" t="s">
        <v>339</v>
      </c>
      <c r="T106" s="18">
        <v>45</v>
      </c>
      <c r="U106" s="18">
        <v>0</v>
      </c>
      <c r="V106" s="18" t="s">
        <v>340</v>
      </c>
      <c r="W106" s="18">
        <v>0</v>
      </c>
      <c r="X106" s="18">
        <v>0</v>
      </c>
      <c r="Y106" s="18">
        <v>0</v>
      </c>
      <c r="Z106" s="18">
        <v>0</v>
      </c>
      <c r="AA106" s="18">
        <v>0</v>
      </c>
      <c r="AB106" s="19">
        <v>0</v>
      </c>
      <c r="AC106" s="19">
        <v>0</v>
      </c>
      <c r="AD106" s="19">
        <v>0</v>
      </c>
      <c r="AE106" s="19">
        <v>0</v>
      </c>
      <c r="AF106" s="19">
        <v>0</v>
      </c>
      <c r="AG106" s="19">
        <v>190165.34019623662</v>
      </c>
      <c r="AH106" s="19">
        <v>1095222.022801151</v>
      </c>
      <c r="AI106" s="16"/>
      <c r="AJ106" s="16"/>
      <c r="AK106" s="16"/>
    </row>
    <row r="107" spans="1:37" s="1" customFormat="1" x14ac:dyDescent="0.2">
      <c r="A107"/>
      <c r="B107" s="18"/>
      <c r="C107" s="18" t="s">
        <v>532</v>
      </c>
      <c r="D107" s="18" t="s">
        <v>524</v>
      </c>
      <c r="E107" s="18" t="s">
        <v>12</v>
      </c>
      <c r="F107" s="18" t="s">
        <v>221</v>
      </c>
      <c r="G107" s="18" t="s">
        <v>525</v>
      </c>
      <c r="H107" s="18" t="s">
        <v>225</v>
      </c>
      <c r="I107" s="18" t="s">
        <v>13</v>
      </c>
      <c r="J107" s="18" t="s">
        <v>13</v>
      </c>
      <c r="K107" s="18" t="s">
        <v>13</v>
      </c>
      <c r="L107" s="18" t="s">
        <v>346</v>
      </c>
      <c r="M107" s="18" t="s">
        <v>223</v>
      </c>
      <c r="N107" s="18" t="s">
        <v>514</v>
      </c>
      <c r="O107" s="18" t="s">
        <v>337</v>
      </c>
      <c r="P107" s="18" t="s">
        <v>337</v>
      </c>
      <c r="Q107" s="18" t="s">
        <v>337</v>
      </c>
      <c r="R107" s="18" t="s">
        <v>338</v>
      </c>
      <c r="S107" s="18" t="s">
        <v>339</v>
      </c>
      <c r="T107" s="18">
        <v>47.5</v>
      </c>
      <c r="U107" s="18">
        <v>0</v>
      </c>
      <c r="V107" s="18" t="s">
        <v>340</v>
      </c>
      <c r="W107" s="18">
        <v>0</v>
      </c>
      <c r="X107" s="18">
        <v>0</v>
      </c>
      <c r="Y107" s="18">
        <v>0</v>
      </c>
      <c r="Z107" s="18">
        <v>0</v>
      </c>
      <c r="AA107" s="18">
        <v>0</v>
      </c>
      <c r="AB107" s="19">
        <v>43295.010690802301</v>
      </c>
      <c r="AC107" s="19">
        <v>151496.3507188824</v>
      </c>
      <c r="AD107" s="19">
        <v>1679954.3119884261</v>
      </c>
      <c r="AE107" s="19">
        <v>0</v>
      </c>
      <c r="AF107" s="19">
        <v>0</v>
      </c>
      <c r="AG107" s="19">
        <v>0</v>
      </c>
      <c r="AH107" s="19">
        <v>0</v>
      </c>
      <c r="AI107" s="16"/>
      <c r="AJ107" s="16"/>
      <c r="AK107" s="16"/>
    </row>
    <row r="108" spans="1:37" s="1" customFormat="1" x14ac:dyDescent="0.2">
      <c r="A108"/>
      <c r="B108" s="18"/>
      <c r="C108" s="18" t="s">
        <v>533</v>
      </c>
      <c r="D108" s="18" t="s">
        <v>524</v>
      </c>
      <c r="E108" s="18" t="s">
        <v>12</v>
      </c>
      <c r="F108" s="18" t="s">
        <v>221</v>
      </c>
      <c r="G108" s="18" t="s">
        <v>525</v>
      </c>
      <c r="H108" s="18" t="s">
        <v>225</v>
      </c>
      <c r="I108" s="18" t="s">
        <v>13</v>
      </c>
      <c r="J108" s="18" t="s">
        <v>13</v>
      </c>
      <c r="K108" s="18" t="s">
        <v>13</v>
      </c>
      <c r="L108" s="18" t="s">
        <v>346</v>
      </c>
      <c r="M108" s="18" t="s">
        <v>223</v>
      </c>
      <c r="N108" s="18" t="s">
        <v>514</v>
      </c>
      <c r="O108" s="18" t="s">
        <v>337</v>
      </c>
      <c r="P108" s="18" t="s">
        <v>337</v>
      </c>
      <c r="Q108" s="18" t="s">
        <v>337</v>
      </c>
      <c r="R108" s="18" t="s">
        <v>338</v>
      </c>
      <c r="S108" s="18" t="s">
        <v>339</v>
      </c>
      <c r="T108" s="18">
        <v>47.5</v>
      </c>
      <c r="U108" s="18">
        <v>0</v>
      </c>
      <c r="V108" s="18" t="s">
        <v>340</v>
      </c>
      <c r="W108" s="18">
        <v>0</v>
      </c>
      <c r="X108" s="18">
        <v>0</v>
      </c>
      <c r="Y108" s="18">
        <v>0</v>
      </c>
      <c r="Z108" s="18">
        <v>0</v>
      </c>
      <c r="AA108" s="18">
        <v>0</v>
      </c>
      <c r="AB108" s="19">
        <v>20641.698668962541</v>
      </c>
      <c r="AC108" s="19">
        <v>0</v>
      </c>
      <c r="AD108" s="19">
        <v>0</v>
      </c>
      <c r="AE108" s="19">
        <v>0</v>
      </c>
      <c r="AF108" s="19">
        <v>1054607.7293965335</v>
      </c>
      <c r="AG108" s="19">
        <v>402990.84936734231</v>
      </c>
      <c r="AH108" s="19">
        <v>0</v>
      </c>
      <c r="AI108" s="16"/>
      <c r="AJ108" s="16"/>
      <c r="AK108" s="16"/>
    </row>
    <row r="109" spans="1:37" s="1" customFormat="1" x14ac:dyDescent="0.2">
      <c r="A109"/>
      <c r="B109" s="18"/>
      <c r="C109" s="18" t="s">
        <v>534</v>
      </c>
      <c r="D109" s="18" t="s">
        <v>524</v>
      </c>
      <c r="E109" s="18" t="s">
        <v>12</v>
      </c>
      <c r="F109" s="18" t="s">
        <v>221</v>
      </c>
      <c r="G109" s="18" t="s">
        <v>525</v>
      </c>
      <c r="H109" s="18" t="s">
        <v>225</v>
      </c>
      <c r="I109" s="18" t="s">
        <v>13</v>
      </c>
      <c r="J109" s="18" t="s">
        <v>13</v>
      </c>
      <c r="K109" s="18" t="s">
        <v>13</v>
      </c>
      <c r="L109" s="18" t="s">
        <v>346</v>
      </c>
      <c r="M109" s="18" t="s">
        <v>223</v>
      </c>
      <c r="N109" s="18" t="s">
        <v>514</v>
      </c>
      <c r="O109" s="18" t="s">
        <v>337</v>
      </c>
      <c r="P109" s="18" t="s">
        <v>337</v>
      </c>
      <c r="Q109" s="18" t="s">
        <v>337</v>
      </c>
      <c r="R109" s="18" t="s">
        <v>338</v>
      </c>
      <c r="S109" s="18" t="s">
        <v>339</v>
      </c>
      <c r="T109" s="18">
        <v>47.5</v>
      </c>
      <c r="U109" s="18">
        <v>0</v>
      </c>
      <c r="V109" s="18" t="s">
        <v>340</v>
      </c>
      <c r="W109" s="18">
        <v>0</v>
      </c>
      <c r="X109" s="18">
        <v>0</v>
      </c>
      <c r="Y109" s="18">
        <v>0</v>
      </c>
      <c r="Z109" s="18">
        <v>0</v>
      </c>
      <c r="AA109" s="18">
        <v>0</v>
      </c>
      <c r="AB109" s="19">
        <v>92374.506663768028</v>
      </c>
      <c r="AC109" s="19">
        <v>1528234.8629597088</v>
      </c>
      <c r="AD109" s="19">
        <v>0</v>
      </c>
      <c r="AE109" s="19">
        <v>0</v>
      </c>
      <c r="AF109" s="19">
        <v>0</v>
      </c>
      <c r="AG109" s="19">
        <v>0</v>
      </c>
      <c r="AH109" s="19">
        <v>0</v>
      </c>
      <c r="AI109" s="16"/>
      <c r="AJ109" s="16"/>
      <c r="AK109" s="16"/>
    </row>
    <row r="110" spans="1:37" s="1" customFormat="1" x14ac:dyDescent="0.2">
      <c r="A110"/>
      <c r="B110" s="18"/>
      <c r="C110" s="18" t="s">
        <v>535</v>
      </c>
      <c r="D110" s="18" t="s">
        <v>524</v>
      </c>
      <c r="E110" s="18" t="s">
        <v>12</v>
      </c>
      <c r="F110" s="18" t="s">
        <v>221</v>
      </c>
      <c r="G110" s="18" t="s">
        <v>525</v>
      </c>
      <c r="H110" s="18" t="s">
        <v>225</v>
      </c>
      <c r="I110" s="18" t="s">
        <v>13</v>
      </c>
      <c r="J110" s="18" t="s">
        <v>13</v>
      </c>
      <c r="K110" s="18" t="s">
        <v>13</v>
      </c>
      <c r="L110" s="18" t="s">
        <v>346</v>
      </c>
      <c r="M110" s="18" t="s">
        <v>223</v>
      </c>
      <c r="N110" s="18" t="s">
        <v>514</v>
      </c>
      <c r="O110" s="18" t="s">
        <v>337</v>
      </c>
      <c r="P110" s="18" t="s">
        <v>337</v>
      </c>
      <c r="Q110" s="18" t="s">
        <v>337</v>
      </c>
      <c r="R110" s="18" t="s">
        <v>338</v>
      </c>
      <c r="S110" s="18" t="s">
        <v>339</v>
      </c>
      <c r="T110" s="18">
        <v>47.5</v>
      </c>
      <c r="U110" s="18">
        <v>0</v>
      </c>
      <c r="V110" s="18" t="s">
        <v>340</v>
      </c>
      <c r="W110" s="18">
        <v>0</v>
      </c>
      <c r="X110" s="18">
        <v>0</v>
      </c>
      <c r="Y110" s="18">
        <v>0</v>
      </c>
      <c r="Z110" s="18">
        <v>0</v>
      </c>
      <c r="AA110" s="18">
        <v>0</v>
      </c>
      <c r="AB110" s="19">
        <v>0</v>
      </c>
      <c r="AC110" s="19">
        <v>0</v>
      </c>
      <c r="AD110" s="19">
        <v>49208.189249462717</v>
      </c>
      <c r="AE110" s="19">
        <v>1102761.2784000942</v>
      </c>
      <c r="AF110" s="19">
        <v>1993416.8627420666</v>
      </c>
      <c r="AG110" s="19">
        <v>0</v>
      </c>
      <c r="AH110" s="19">
        <v>0</v>
      </c>
      <c r="AI110" s="16"/>
      <c r="AJ110" s="16"/>
      <c r="AK110" s="16"/>
    </row>
    <row r="111" spans="1:37" s="1" customFormat="1" x14ac:dyDescent="0.2">
      <c r="A111"/>
      <c r="B111" s="18"/>
      <c r="C111" s="18" t="s">
        <v>536</v>
      </c>
      <c r="D111" s="18" t="s">
        <v>524</v>
      </c>
      <c r="E111" s="18" t="s">
        <v>12</v>
      </c>
      <c r="F111" s="18" t="s">
        <v>221</v>
      </c>
      <c r="G111" s="18" t="s">
        <v>525</v>
      </c>
      <c r="H111" s="18" t="s">
        <v>225</v>
      </c>
      <c r="I111" s="18" t="s">
        <v>13</v>
      </c>
      <c r="J111" s="18" t="s">
        <v>13</v>
      </c>
      <c r="K111" s="18" t="s">
        <v>13</v>
      </c>
      <c r="L111" s="18" t="s">
        <v>346</v>
      </c>
      <c r="M111" s="18" t="s">
        <v>223</v>
      </c>
      <c r="N111" s="18" t="s">
        <v>514</v>
      </c>
      <c r="O111" s="18" t="s">
        <v>337</v>
      </c>
      <c r="P111" s="18" t="s">
        <v>337</v>
      </c>
      <c r="Q111" s="18" t="s">
        <v>337</v>
      </c>
      <c r="R111" s="18" t="s">
        <v>338</v>
      </c>
      <c r="S111" s="18" t="s">
        <v>339</v>
      </c>
      <c r="T111" s="18">
        <v>47.5</v>
      </c>
      <c r="U111" s="18">
        <v>0</v>
      </c>
      <c r="V111" s="18" t="s">
        <v>340</v>
      </c>
      <c r="W111" s="18">
        <v>0</v>
      </c>
      <c r="X111" s="18">
        <v>0</v>
      </c>
      <c r="Y111" s="18">
        <v>0</v>
      </c>
      <c r="Z111" s="18">
        <v>0</v>
      </c>
      <c r="AA111" s="18">
        <v>0</v>
      </c>
      <c r="AB111" s="19">
        <v>1434376.6497132343</v>
      </c>
      <c r="AC111" s="19">
        <v>0</v>
      </c>
      <c r="AD111" s="19">
        <v>0</v>
      </c>
      <c r="AE111" s="19">
        <v>0</v>
      </c>
      <c r="AF111" s="19">
        <v>0</v>
      </c>
      <c r="AG111" s="19">
        <v>0</v>
      </c>
      <c r="AH111" s="19">
        <v>0</v>
      </c>
      <c r="AI111" s="16"/>
      <c r="AJ111" s="16"/>
      <c r="AK111" s="16"/>
    </row>
    <row r="112" spans="1:37" s="1" customFormat="1" x14ac:dyDescent="0.2">
      <c r="A112"/>
      <c r="B112" s="18"/>
      <c r="C112" s="18" t="s">
        <v>537</v>
      </c>
      <c r="D112" s="18" t="s">
        <v>520</v>
      </c>
      <c r="E112" s="18" t="s">
        <v>12</v>
      </c>
      <c r="F112" s="18" t="s">
        <v>221</v>
      </c>
      <c r="G112" s="18" t="s">
        <v>521</v>
      </c>
      <c r="H112" s="18" t="s">
        <v>224</v>
      </c>
      <c r="I112" s="18" t="s">
        <v>21</v>
      </c>
      <c r="J112" s="18" t="s">
        <v>21</v>
      </c>
      <c r="K112" s="18" t="s">
        <v>21</v>
      </c>
      <c r="L112" s="18" t="s">
        <v>439</v>
      </c>
      <c r="M112" s="18" t="s">
        <v>223</v>
      </c>
      <c r="N112" s="18" t="s">
        <v>514</v>
      </c>
      <c r="O112" s="18" t="s">
        <v>337</v>
      </c>
      <c r="P112" s="18" t="s">
        <v>337</v>
      </c>
      <c r="Q112" s="18" t="s">
        <v>337</v>
      </c>
      <c r="R112" s="18" t="s">
        <v>338</v>
      </c>
      <c r="S112" s="18" t="s">
        <v>339</v>
      </c>
      <c r="T112" s="18">
        <v>10</v>
      </c>
      <c r="U112" s="18">
        <v>0</v>
      </c>
      <c r="V112" s="18" t="s">
        <v>340</v>
      </c>
      <c r="W112" s="18">
        <v>0</v>
      </c>
      <c r="X112" s="18">
        <v>0</v>
      </c>
      <c r="Y112" s="18">
        <v>0</v>
      </c>
      <c r="Z112" s="18">
        <v>0</v>
      </c>
      <c r="AA112" s="18">
        <v>0</v>
      </c>
      <c r="AB112" s="19">
        <v>520566.58828359551</v>
      </c>
      <c r="AC112" s="19">
        <v>0</v>
      </c>
      <c r="AD112" s="19">
        <v>0</v>
      </c>
      <c r="AE112" s="19">
        <v>0</v>
      </c>
      <c r="AF112" s="19">
        <v>0</v>
      </c>
      <c r="AG112" s="19">
        <v>0</v>
      </c>
      <c r="AH112" s="19">
        <v>0</v>
      </c>
      <c r="AI112" s="16"/>
      <c r="AJ112" s="16"/>
      <c r="AK112" s="16"/>
    </row>
    <row r="113" spans="1:37" s="1" customFormat="1" x14ac:dyDescent="0.2">
      <c r="A113"/>
      <c r="B113" s="18"/>
      <c r="C113" s="18" t="s">
        <v>538</v>
      </c>
      <c r="D113" s="18" t="s">
        <v>524</v>
      </c>
      <c r="E113" s="18" t="s">
        <v>12</v>
      </c>
      <c r="F113" s="18" t="s">
        <v>221</v>
      </c>
      <c r="G113" s="18" t="s">
        <v>525</v>
      </c>
      <c r="H113" s="18" t="s">
        <v>225</v>
      </c>
      <c r="I113" s="18" t="s">
        <v>13</v>
      </c>
      <c r="J113" s="18" t="s">
        <v>13</v>
      </c>
      <c r="K113" s="18" t="s">
        <v>13</v>
      </c>
      <c r="L113" s="18" t="s">
        <v>346</v>
      </c>
      <c r="M113" s="18" t="s">
        <v>223</v>
      </c>
      <c r="N113" s="18" t="s">
        <v>514</v>
      </c>
      <c r="O113" s="18" t="s">
        <v>337</v>
      </c>
      <c r="P113" s="18" t="s">
        <v>337</v>
      </c>
      <c r="Q113" s="18" t="s">
        <v>337</v>
      </c>
      <c r="R113" s="18" t="s">
        <v>338</v>
      </c>
      <c r="S113" s="18" t="s">
        <v>339</v>
      </c>
      <c r="T113" s="18">
        <v>47.5</v>
      </c>
      <c r="U113" s="18">
        <v>0</v>
      </c>
      <c r="V113" s="18" t="s">
        <v>340</v>
      </c>
      <c r="W113" s="18">
        <v>0</v>
      </c>
      <c r="X113" s="18">
        <v>0</v>
      </c>
      <c r="Y113" s="18">
        <v>0</v>
      </c>
      <c r="Z113" s="18">
        <v>0</v>
      </c>
      <c r="AA113" s="18">
        <v>0</v>
      </c>
      <c r="AB113" s="19">
        <v>35778.740337503768</v>
      </c>
      <c r="AC113" s="19">
        <v>443221.98511778412</v>
      </c>
      <c r="AD113" s="19">
        <v>0</v>
      </c>
      <c r="AE113" s="19">
        <v>0</v>
      </c>
      <c r="AF113" s="19">
        <v>0</v>
      </c>
      <c r="AG113" s="19">
        <v>0</v>
      </c>
      <c r="AH113" s="19">
        <v>0</v>
      </c>
      <c r="AI113" s="16"/>
      <c r="AJ113" s="16"/>
      <c r="AK113" s="16"/>
    </row>
    <row r="114" spans="1:37" s="1" customFormat="1" x14ac:dyDescent="0.2">
      <c r="A114"/>
      <c r="B114" s="18"/>
      <c r="C114" s="18" t="s">
        <v>539</v>
      </c>
      <c r="D114" s="18" t="s">
        <v>524</v>
      </c>
      <c r="E114" s="18" t="s">
        <v>12</v>
      </c>
      <c r="F114" s="18" t="s">
        <v>221</v>
      </c>
      <c r="G114" s="18" t="s">
        <v>525</v>
      </c>
      <c r="H114" s="18" t="s">
        <v>225</v>
      </c>
      <c r="I114" s="18" t="s">
        <v>13</v>
      </c>
      <c r="J114" s="18" t="s">
        <v>13</v>
      </c>
      <c r="K114" s="18" t="s">
        <v>13</v>
      </c>
      <c r="L114" s="18" t="s">
        <v>346</v>
      </c>
      <c r="M114" s="18" t="s">
        <v>223</v>
      </c>
      <c r="N114" s="18" t="s">
        <v>514</v>
      </c>
      <c r="O114" s="18" t="s">
        <v>337</v>
      </c>
      <c r="P114" s="18" t="s">
        <v>337</v>
      </c>
      <c r="Q114" s="18" t="s">
        <v>337</v>
      </c>
      <c r="R114" s="18" t="s">
        <v>338</v>
      </c>
      <c r="S114" s="18" t="s">
        <v>339</v>
      </c>
      <c r="T114" s="18">
        <v>47.5</v>
      </c>
      <c r="U114" s="18">
        <v>0</v>
      </c>
      <c r="V114" s="18" t="s">
        <v>340</v>
      </c>
      <c r="W114" s="18">
        <v>0</v>
      </c>
      <c r="X114" s="18">
        <v>0</v>
      </c>
      <c r="Y114" s="18">
        <v>0</v>
      </c>
      <c r="Z114" s="18">
        <v>0</v>
      </c>
      <c r="AA114" s="18">
        <v>0</v>
      </c>
      <c r="AB114" s="19">
        <v>39625.09310483592</v>
      </c>
      <c r="AC114" s="19">
        <v>179041.14175867918</v>
      </c>
      <c r="AD114" s="19">
        <v>1905255.3087618193</v>
      </c>
      <c r="AE114" s="19">
        <v>0</v>
      </c>
      <c r="AF114" s="19">
        <v>0</v>
      </c>
      <c r="AG114" s="19">
        <v>0</v>
      </c>
      <c r="AH114" s="19">
        <v>0</v>
      </c>
      <c r="AI114" s="16"/>
      <c r="AJ114" s="16"/>
      <c r="AK114" s="16"/>
    </row>
    <row r="115" spans="1:37" s="1" customFormat="1" x14ac:dyDescent="0.2">
      <c r="A115"/>
      <c r="B115" s="18"/>
      <c r="C115" s="18" t="s">
        <v>540</v>
      </c>
      <c r="D115" s="18" t="s">
        <v>524</v>
      </c>
      <c r="E115" s="18" t="s">
        <v>12</v>
      </c>
      <c r="F115" s="18" t="s">
        <v>221</v>
      </c>
      <c r="G115" s="18" t="s">
        <v>525</v>
      </c>
      <c r="H115" s="18" t="s">
        <v>225</v>
      </c>
      <c r="I115" s="18" t="s">
        <v>13</v>
      </c>
      <c r="J115" s="18" t="s">
        <v>13</v>
      </c>
      <c r="K115" s="18" t="s">
        <v>13</v>
      </c>
      <c r="L115" s="18" t="s">
        <v>346</v>
      </c>
      <c r="M115" s="18" t="s">
        <v>223</v>
      </c>
      <c r="N115" s="18" t="s">
        <v>514</v>
      </c>
      <c r="O115" s="18" t="s">
        <v>337</v>
      </c>
      <c r="P115" s="18" t="s">
        <v>337</v>
      </c>
      <c r="Q115" s="18" t="s">
        <v>337</v>
      </c>
      <c r="R115" s="18" t="s">
        <v>338</v>
      </c>
      <c r="S115" s="18" t="s">
        <v>339</v>
      </c>
      <c r="T115" s="18">
        <v>47.5</v>
      </c>
      <c r="U115" s="18">
        <v>0</v>
      </c>
      <c r="V115" s="18" t="s">
        <v>340</v>
      </c>
      <c r="W115" s="18">
        <v>0</v>
      </c>
      <c r="X115" s="18">
        <v>0</v>
      </c>
      <c r="Y115" s="18">
        <v>0</v>
      </c>
      <c r="Z115" s="18">
        <v>0</v>
      </c>
      <c r="AA115" s="18">
        <v>0</v>
      </c>
      <c r="AB115" s="19">
        <v>0</v>
      </c>
      <c r="AC115" s="19">
        <v>0</v>
      </c>
      <c r="AD115" s="19">
        <v>0</v>
      </c>
      <c r="AE115" s="19">
        <v>36758.709280003146</v>
      </c>
      <c r="AF115" s="19">
        <v>1253701.9576393357</v>
      </c>
      <c r="AG115" s="19">
        <v>2495242.4016560549</v>
      </c>
      <c r="AH115" s="19">
        <v>0</v>
      </c>
      <c r="AI115" s="16"/>
      <c r="AJ115" s="16"/>
      <c r="AK115" s="16"/>
    </row>
    <row r="116" spans="1:37" s="1" customFormat="1" x14ac:dyDescent="0.2">
      <c r="A116"/>
      <c r="B116" s="18"/>
      <c r="C116" s="18" t="s">
        <v>541</v>
      </c>
      <c r="D116" s="18" t="s">
        <v>524</v>
      </c>
      <c r="E116" s="18" t="s">
        <v>12</v>
      </c>
      <c r="F116" s="18" t="s">
        <v>221</v>
      </c>
      <c r="G116" s="18" t="s">
        <v>525</v>
      </c>
      <c r="H116" s="18" t="s">
        <v>225</v>
      </c>
      <c r="I116" s="18" t="s">
        <v>13</v>
      </c>
      <c r="J116" s="18" t="s">
        <v>13</v>
      </c>
      <c r="K116" s="18" t="s">
        <v>13</v>
      </c>
      <c r="L116" s="18" t="s">
        <v>346</v>
      </c>
      <c r="M116" s="18" t="s">
        <v>223</v>
      </c>
      <c r="N116" s="18" t="s">
        <v>514</v>
      </c>
      <c r="O116" s="18" t="s">
        <v>337</v>
      </c>
      <c r="P116" s="18" t="s">
        <v>337</v>
      </c>
      <c r="Q116" s="18" t="s">
        <v>337</v>
      </c>
      <c r="R116" s="18" t="s">
        <v>338</v>
      </c>
      <c r="S116" s="18" t="s">
        <v>339</v>
      </c>
      <c r="T116" s="18">
        <v>47.5</v>
      </c>
      <c r="U116" s="18">
        <v>0</v>
      </c>
      <c r="V116" s="18" t="s">
        <v>340</v>
      </c>
      <c r="W116" s="18">
        <v>0</v>
      </c>
      <c r="X116" s="18">
        <v>0</v>
      </c>
      <c r="Y116" s="18">
        <v>0</v>
      </c>
      <c r="Z116" s="18">
        <v>0</v>
      </c>
      <c r="AA116" s="18">
        <v>0</v>
      </c>
      <c r="AB116" s="19">
        <v>47046.734529962705</v>
      </c>
      <c r="AC116" s="19">
        <v>0</v>
      </c>
      <c r="AD116" s="19">
        <v>0</v>
      </c>
      <c r="AE116" s="19">
        <v>0</v>
      </c>
      <c r="AF116" s="19">
        <v>0</v>
      </c>
      <c r="AG116" s="19">
        <v>754322.51611173851</v>
      </c>
      <c r="AH116" s="19">
        <v>1662915.9567947758</v>
      </c>
      <c r="AI116" s="16"/>
      <c r="AJ116" s="16"/>
      <c r="AK116" s="16"/>
    </row>
    <row r="117" spans="1:37" s="1" customFormat="1" x14ac:dyDescent="0.2">
      <c r="A117"/>
      <c r="B117" s="18"/>
      <c r="C117" s="18" t="s">
        <v>542</v>
      </c>
      <c r="D117" s="18" t="s">
        <v>524</v>
      </c>
      <c r="E117" s="18" t="s">
        <v>12</v>
      </c>
      <c r="F117" s="18" t="s">
        <v>221</v>
      </c>
      <c r="G117" s="18" t="s">
        <v>525</v>
      </c>
      <c r="H117" s="18" t="s">
        <v>225</v>
      </c>
      <c r="I117" s="18" t="s">
        <v>13</v>
      </c>
      <c r="J117" s="18" t="s">
        <v>13</v>
      </c>
      <c r="K117" s="18" t="s">
        <v>13</v>
      </c>
      <c r="L117" s="18" t="s">
        <v>346</v>
      </c>
      <c r="M117" s="18" t="s">
        <v>223</v>
      </c>
      <c r="N117" s="18" t="s">
        <v>514</v>
      </c>
      <c r="O117" s="18" t="s">
        <v>337</v>
      </c>
      <c r="P117" s="18" t="s">
        <v>337</v>
      </c>
      <c r="Q117" s="18" t="s">
        <v>337</v>
      </c>
      <c r="R117" s="18" t="s">
        <v>338</v>
      </c>
      <c r="S117" s="18" t="s">
        <v>339</v>
      </c>
      <c r="T117" s="18">
        <v>47.5</v>
      </c>
      <c r="U117" s="18">
        <v>0</v>
      </c>
      <c r="V117" s="18" t="s">
        <v>340</v>
      </c>
      <c r="W117" s="18">
        <v>0</v>
      </c>
      <c r="X117" s="18">
        <v>0</v>
      </c>
      <c r="Y117" s="18">
        <v>0</v>
      </c>
      <c r="Z117" s="18">
        <v>0</v>
      </c>
      <c r="AA117" s="18">
        <v>0</v>
      </c>
      <c r="AB117" s="19">
        <v>0</v>
      </c>
      <c r="AC117" s="19">
        <v>0</v>
      </c>
      <c r="AD117" s="19">
        <v>1968327.5699785086</v>
      </c>
      <c r="AE117" s="19">
        <v>2067867.1096790037</v>
      </c>
      <c r="AF117" s="19">
        <v>0</v>
      </c>
      <c r="AG117" s="19">
        <v>0</v>
      </c>
      <c r="AH117" s="19">
        <v>0</v>
      </c>
      <c r="AI117" s="16"/>
      <c r="AJ117" s="16"/>
      <c r="AK117" s="16"/>
    </row>
    <row r="118" spans="1:37" s="1" customFormat="1" x14ac:dyDescent="0.2">
      <c r="A118"/>
      <c r="B118" s="18"/>
      <c r="C118" s="18" t="s">
        <v>543</v>
      </c>
      <c r="D118" s="18" t="s">
        <v>524</v>
      </c>
      <c r="E118" s="18" t="s">
        <v>12</v>
      </c>
      <c r="F118" s="18" t="s">
        <v>221</v>
      </c>
      <c r="G118" s="18" t="s">
        <v>525</v>
      </c>
      <c r="H118" s="18" t="s">
        <v>225</v>
      </c>
      <c r="I118" s="18" t="s">
        <v>13</v>
      </c>
      <c r="J118" s="18" t="s">
        <v>13</v>
      </c>
      <c r="K118" s="18" t="s">
        <v>13</v>
      </c>
      <c r="L118" s="18" t="s">
        <v>346</v>
      </c>
      <c r="M118" s="18" t="s">
        <v>223</v>
      </c>
      <c r="N118" s="18" t="s">
        <v>514</v>
      </c>
      <c r="O118" s="18" t="s">
        <v>337</v>
      </c>
      <c r="P118" s="18" t="s">
        <v>337</v>
      </c>
      <c r="Q118" s="18" t="s">
        <v>337</v>
      </c>
      <c r="R118" s="18" t="s">
        <v>338</v>
      </c>
      <c r="S118" s="18" t="s">
        <v>339</v>
      </c>
      <c r="T118" s="18">
        <v>47.5</v>
      </c>
      <c r="U118" s="18">
        <v>0</v>
      </c>
      <c r="V118" s="18" t="s">
        <v>340</v>
      </c>
      <c r="W118" s="18">
        <v>0</v>
      </c>
      <c r="X118" s="18">
        <v>0</v>
      </c>
      <c r="Y118" s="18">
        <v>0</v>
      </c>
      <c r="Z118" s="18">
        <v>0</v>
      </c>
      <c r="AA118" s="18">
        <v>0</v>
      </c>
      <c r="AB118" s="19">
        <v>0</v>
      </c>
      <c r="AC118" s="19">
        <v>0</v>
      </c>
      <c r="AD118" s="19">
        <v>36906.141937097032</v>
      </c>
      <c r="AE118" s="19">
        <v>453357.41445337213</v>
      </c>
      <c r="AF118" s="19">
        <v>845118.93505424866</v>
      </c>
      <c r="AG118" s="19">
        <v>0</v>
      </c>
      <c r="AH118" s="19">
        <v>0</v>
      </c>
      <c r="AI118" s="16"/>
      <c r="AJ118" s="16"/>
      <c r="AK118" s="16"/>
    </row>
    <row r="119" spans="1:37" s="1" customFormat="1" x14ac:dyDescent="0.2">
      <c r="A119"/>
      <c r="B119" s="18"/>
      <c r="C119" s="18" t="s">
        <v>544</v>
      </c>
      <c r="D119" s="18" t="s">
        <v>524</v>
      </c>
      <c r="E119" s="18" t="s">
        <v>12</v>
      </c>
      <c r="F119" s="18" t="s">
        <v>221</v>
      </c>
      <c r="G119" s="18" t="s">
        <v>525</v>
      </c>
      <c r="H119" s="18" t="s">
        <v>225</v>
      </c>
      <c r="I119" s="18" t="s">
        <v>13</v>
      </c>
      <c r="J119" s="18" t="s">
        <v>13</v>
      </c>
      <c r="K119" s="18" t="s">
        <v>13</v>
      </c>
      <c r="L119" s="18" t="s">
        <v>346</v>
      </c>
      <c r="M119" s="18" t="s">
        <v>223</v>
      </c>
      <c r="N119" s="18" t="s">
        <v>514</v>
      </c>
      <c r="O119" s="18" t="s">
        <v>337</v>
      </c>
      <c r="P119" s="18" t="s">
        <v>337</v>
      </c>
      <c r="Q119" s="18" t="s">
        <v>337</v>
      </c>
      <c r="R119" s="18" t="s">
        <v>338</v>
      </c>
      <c r="S119" s="18" t="s">
        <v>339</v>
      </c>
      <c r="T119" s="18">
        <v>47.5</v>
      </c>
      <c r="U119" s="18">
        <v>0</v>
      </c>
      <c r="V119" s="18" t="s">
        <v>340</v>
      </c>
      <c r="W119" s="18">
        <v>0</v>
      </c>
      <c r="X119" s="18">
        <v>0</v>
      </c>
      <c r="Y119" s="18">
        <v>0</v>
      </c>
      <c r="Z119" s="18">
        <v>0</v>
      </c>
      <c r="AA119" s="18">
        <v>0</v>
      </c>
      <c r="AB119" s="19">
        <v>0</v>
      </c>
      <c r="AC119" s="19">
        <v>0</v>
      </c>
      <c r="AD119" s="19">
        <v>0</v>
      </c>
      <c r="AE119" s="19">
        <v>0</v>
      </c>
      <c r="AF119" s="19">
        <v>0</v>
      </c>
      <c r="AG119" s="19">
        <v>0</v>
      </c>
      <c r="AH119" s="19">
        <v>354336.53678860771</v>
      </c>
      <c r="AI119" s="16"/>
      <c r="AJ119" s="16"/>
      <c r="AK119" s="16"/>
    </row>
    <row r="120" spans="1:37" s="1" customFormat="1" x14ac:dyDescent="0.2">
      <c r="A120"/>
      <c r="B120" s="18"/>
      <c r="C120" s="18" t="s">
        <v>545</v>
      </c>
      <c r="D120" s="18" t="s">
        <v>524</v>
      </c>
      <c r="E120" s="18" t="s">
        <v>12</v>
      </c>
      <c r="F120" s="18" t="s">
        <v>221</v>
      </c>
      <c r="G120" s="18" t="s">
        <v>525</v>
      </c>
      <c r="H120" s="18" t="s">
        <v>225</v>
      </c>
      <c r="I120" s="18" t="s">
        <v>13</v>
      </c>
      <c r="J120" s="18" t="s">
        <v>13</v>
      </c>
      <c r="K120" s="18" t="s">
        <v>13</v>
      </c>
      <c r="L120" s="18" t="s">
        <v>346</v>
      </c>
      <c r="M120" s="18" t="s">
        <v>223</v>
      </c>
      <c r="N120" s="18" t="s">
        <v>514</v>
      </c>
      <c r="O120" s="18" t="s">
        <v>337</v>
      </c>
      <c r="P120" s="18" t="s">
        <v>337</v>
      </c>
      <c r="Q120" s="18" t="s">
        <v>337</v>
      </c>
      <c r="R120" s="18" t="s">
        <v>338</v>
      </c>
      <c r="S120" s="18" t="s">
        <v>339</v>
      </c>
      <c r="T120" s="18">
        <v>47.5</v>
      </c>
      <c r="U120" s="18">
        <v>0</v>
      </c>
      <c r="V120" s="18" t="s">
        <v>340</v>
      </c>
      <c r="W120" s="18">
        <v>0</v>
      </c>
      <c r="X120" s="18">
        <v>0</v>
      </c>
      <c r="Y120" s="18">
        <v>0</v>
      </c>
      <c r="Z120" s="18">
        <v>0</v>
      </c>
      <c r="AA120" s="18">
        <v>0</v>
      </c>
      <c r="AB120" s="19">
        <v>0</v>
      </c>
      <c r="AC120" s="19">
        <v>0</v>
      </c>
      <c r="AD120" s="19">
        <v>98416.378498925435</v>
      </c>
      <c r="AE120" s="19">
        <v>980232.24746675056</v>
      </c>
      <c r="AF120" s="19">
        <v>1847932.3130928432</v>
      </c>
      <c r="AG120" s="19">
        <v>0</v>
      </c>
      <c r="AH120" s="19">
        <v>0</v>
      </c>
      <c r="AI120" s="16"/>
      <c r="AJ120" s="16"/>
      <c r="AK120" s="16"/>
    </row>
    <row r="121" spans="1:37" s="1" customFormat="1" x14ac:dyDescent="0.2">
      <c r="A121"/>
      <c r="B121" s="18"/>
      <c r="C121" s="18" t="s">
        <v>546</v>
      </c>
      <c r="D121" s="18" t="s">
        <v>524</v>
      </c>
      <c r="E121" s="18" t="s">
        <v>12</v>
      </c>
      <c r="F121" s="18" t="s">
        <v>221</v>
      </c>
      <c r="G121" s="18" t="s">
        <v>525</v>
      </c>
      <c r="H121" s="18" t="s">
        <v>225</v>
      </c>
      <c r="I121" s="18" t="s">
        <v>13</v>
      </c>
      <c r="J121" s="18" t="s">
        <v>13</v>
      </c>
      <c r="K121" s="18" t="s">
        <v>13</v>
      </c>
      <c r="L121" s="18" t="s">
        <v>346</v>
      </c>
      <c r="M121" s="18" t="s">
        <v>223</v>
      </c>
      <c r="N121" s="18" t="s">
        <v>514</v>
      </c>
      <c r="O121" s="18" t="s">
        <v>337</v>
      </c>
      <c r="P121" s="18" t="s">
        <v>337</v>
      </c>
      <c r="Q121" s="18" t="s">
        <v>337</v>
      </c>
      <c r="R121" s="18" t="s">
        <v>338</v>
      </c>
      <c r="S121" s="18" t="s">
        <v>339</v>
      </c>
      <c r="T121" s="18">
        <v>47.5</v>
      </c>
      <c r="U121" s="18">
        <v>0</v>
      </c>
      <c r="V121" s="18" t="s">
        <v>340</v>
      </c>
      <c r="W121" s="18">
        <v>0</v>
      </c>
      <c r="X121" s="18">
        <v>0</v>
      </c>
      <c r="Y121" s="18">
        <v>0</v>
      </c>
      <c r="Z121" s="18">
        <v>0</v>
      </c>
      <c r="AA121" s="18">
        <v>0</v>
      </c>
      <c r="AB121" s="19">
        <v>0</v>
      </c>
      <c r="AC121" s="19">
        <v>0</v>
      </c>
      <c r="AD121" s="19">
        <v>0</v>
      </c>
      <c r="AE121" s="19">
        <v>73517.418560006292</v>
      </c>
      <c r="AF121" s="19">
        <v>1404146.192556056</v>
      </c>
      <c r="AG121" s="19">
        <v>927172.2916712669</v>
      </c>
      <c r="AH121" s="19">
        <v>0</v>
      </c>
      <c r="AI121" s="16"/>
      <c r="AJ121" s="16"/>
      <c r="AK121" s="16"/>
    </row>
    <row r="122" spans="1:37" s="1" customFormat="1" x14ac:dyDescent="0.2">
      <c r="A122"/>
      <c r="B122" s="18"/>
      <c r="C122" s="18" t="s">
        <v>547</v>
      </c>
      <c r="D122" s="18" t="s">
        <v>524</v>
      </c>
      <c r="E122" s="18" t="s">
        <v>12</v>
      </c>
      <c r="F122" s="18" t="s">
        <v>221</v>
      </c>
      <c r="G122" s="18" t="s">
        <v>525</v>
      </c>
      <c r="H122" s="18" t="s">
        <v>225</v>
      </c>
      <c r="I122" s="18" t="s">
        <v>13</v>
      </c>
      <c r="J122" s="18" t="s">
        <v>13</v>
      </c>
      <c r="K122" s="18" t="s">
        <v>13</v>
      </c>
      <c r="L122" s="18" t="s">
        <v>346</v>
      </c>
      <c r="M122" s="18" t="s">
        <v>223</v>
      </c>
      <c r="N122" s="18" t="s">
        <v>514</v>
      </c>
      <c r="O122" s="18" t="s">
        <v>337</v>
      </c>
      <c r="P122" s="18" t="s">
        <v>337</v>
      </c>
      <c r="Q122" s="18" t="s">
        <v>337</v>
      </c>
      <c r="R122" s="18" t="s">
        <v>338</v>
      </c>
      <c r="S122" s="18" t="s">
        <v>339</v>
      </c>
      <c r="T122" s="18">
        <v>47.5</v>
      </c>
      <c r="U122" s="18">
        <v>0</v>
      </c>
      <c r="V122" s="18" t="s">
        <v>340</v>
      </c>
      <c r="W122" s="18">
        <v>0</v>
      </c>
      <c r="X122" s="18">
        <v>0</v>
      </c>
      <c r="Y122" s="18">
        <v>0</v>
      </c>
      <c r="Z122" s="18">
        <v>0</v>
      </c>
      <c r="AA122" s="18">
        <v>0</v>
      </c>
      <c r="AB122" s="19">
        <v>0</v>
      </c>
      <c r="AC122" s="19">
        <v>0</v>
      </c>
      <c r="AD122" s="19">
        <v>1414735.4409220531</v>
      </c>
      <c r="AE122" s="19">
        <v>1658748.5738175884</v>
      </c>
      <c r="AF122" s="19">
        <v>0</v>
      </c>
      <c r="AG122" s="19">
        <v>0</v>
      </c>
      <c r="AH122" s="19">
        <v>0</v>
      </c>
      <c r="AI122" s="16"/>
      <c r="AJ122" s="16"/>
      <c r="AK122" s="16"/>
    </row>
    <row r="123" spans="1:37" s="1" customFormat="1" x14ac:dyDescent="0.2">
      <c r="A123"/>
      <c r="B123" s="18"/>
      <c r="C123" s="18" t="s">
        <v>548</v>
      </c>
      <c r="D123" s="18" t="s">
        <v>549</v>
      </c>
      <c r="E123" s="18" t="s">
        <v>12</v>
      </c>
      <c r="F123" s="18" t="s">
        <v>221</v>
      </c>
      <c r="G123" s="18" t="s">
        <v>525</v>
      </c>
      <c r="H123" s="18" t="s">
        <v>225</v>
      </c>
      <c r="I123" s="18" t="s">
        <v>13</v>
      </c>
      <c r="J123" s="18" t="s">
        <v>13</v>
      </c>
      <c r="K123" s="18" t="s">
        <v>13</v>
      </c>
      <c r="L123" s="18" t="s">
        <v>346</v>
      </c>
      <c r="M123" s="18" t="s">
        <v>223</v>
      </c>
      <c r="N123" s="18" t="s">
        <v>514</v>
      </c>
      <c r="O123" s="18" t="s">
        <v>337</v>
      </c>
      <c r="P123" s="18" t="s">
        <v>337</v>
      </c>
      <c r="Q123" s="18" t="s">
        <v>337</v>
      </c>
      <c r="R123" s="18" t="s">
        <v>338</v>
      </c>
      <c r="S123" s="18" t="s">
        <v>339</v>
      </c>
      <c r="T123" s="18">
        <v>47.5</v>
      </c>
      <c r="U123" s="18">
        <v>0</v>
      </c>
      <c r="V123" s="18" t="s">
        <v>340</v>
      </c>
      <c r="W123" s="18">
        <v>0</v>
      </c>
      <c r="X123" s="18">
        <v>0</v>
      </c>
      <c r="Y123" s="18">
        <v>0</v>
      </c>
      <c r="Z123" s="18">
        <v>0</v>
      </c>
      <c r="AA123" s="18">
        <v>0</v>
      </c>
      <c r="AB123" s="19">
        <v>12855.351985993962</v>
      </c>
      <c r="AC123" s="19">
        <v>1804970.3881902667</v>
      </c>
      <c r="AD123" s="19">
        <v>0</v>
      </c>
      <c r="AE123" s="19">
        <v>0</v>
      </c>
      <c r="AF123" s="19">
        <v>0</v>
      </c>
      <c r="AG123" s="19">
        <v>0</v>
      </c>
      <c r="AH123" s="19">
        <v>0</v>
      </c>
      <c r="AI123" s="16"/>
      <c r="AJ123" s="16"/>
      <c r="AK123" s="16"/>
    </row>
    <row r="124" spans="1:37" s="1" customFormat="1" x14ac:dyDescent="0.2">
      <c r="A124"/>
      <c r="B124" s="18"/>
      <c r="C124" s="18" t="s">
        <v>550</v>
      </c>
      <c r="D124" s="18" t="s">
        <v>549</v>
      </c>
      <c r="E124" s="18" t="s">
        <v>12</v>
      </c>
      <c r="F124" s="18" t="s">
        <v>221</v>
      </c>
      <c r="G124" s="18" t="s">
        <v>525</v>
      </c>
      <c r="H124" s="18" t="s">
        <v>225</v>
      </c>
      <c r="I124" s="18" t="s">
        <v>13</v>
      </c>
      <c r="J124" s="18" t="s">
        <v>13</v>
      </c>
      <c r="K124" s="18" t="s">
        <v>13</v>
      </c>
      <c r="L124" s="18" t="s">
        <v>335</v>
      </c>
      <c r="M124" s="18" t="s">
        <v>223</v>
      </c>
      <c r="N124" s="18" t="s">
        <v>551</v>
      </c>
      <c r="O124" s="18" t="s">
        <v>337</v>
      </c>
      <c r="P124" s="18" t="s">
        <v>337</v>
      </c>
      <c r="Q124" s="18" t="s">
        <v>337</v>
      </c>
      <c r="R124" s="18" t="s">
        <v>338</v>
      </c>
      <c r="S124" s="18" t="s">
        <v>339</v>
      </c>
      <c r="T124" s="18">
        <v>45</v>
      </c>
      <c r="U124" s="18">
        <v>0</v>
      </c>
      <c r="V124" s="18" t="s">
        <v>340</v>
      </c>
      <c r="W124" s="18">
        <v>0</v>
      </c>
      <c r="X124" s="18">
        <v>0</v>
      </c>
      <c r="Y124" s="18">
        <v>0</v>
      </c>
      <c r="Z124" s="18">
        <v>0</v>
      </c>
      <c r="AA124" s="18">
        <v>0</v>
      </c>
      <c r="AB124" s="19">
        <v>42541.085755751432</v>
      </c>
      <c r="AC124" s="19">
        <v>0</v>
      </c>
      <c r="AD124" s="19">
        <v>0</v>
      </c>
      <c r="AE124" s="19">
        <v>0</v>
      </c>
      <c r="AF124" s="19">
        <v>0</v>
      </c>
      <c r="AG124" s="19">
        <v>168960.6898341426</v>
      </c>
      <c r="AH124" s="19">
        <v>148647.0129606915</v>
      </c>
      <c r="AI124" s="16"/>
      <c r="AJ124" s="16"/>
      <c r="AK124" s="16"/>
    </row>
    <row r="125" spans="1:37" s="1" customFormat="1" x14ac:dyDescent="0.2">
      <c r="A125"/>
      <c r="B125" s="18"/>
      <c r="C125" s="18" t="s">
        <v>552</v>
      </c>
      <c r="D125" s="18" t="s">
        <v>553</v>
      </c>
      <c r="E125" s="18" t="s">
        <v>12</v>
      </c>
      <c r="F125" s="18" t="s">
        <v>221</v>
      </c>
      <c r="G125" s="18" t="s">
        <v>554</v>
      </c>
      <c r="H125" s="18" t="s">
        <v>226</v>
      </c>
      <c r="I125" s="18" t="s">
        <v>13</v>
      </c>
      <c r="J125" s="18" t="s">
        <v>13</v>
      </c>
      <c r="K125" s="18" t="s">
        <v>13</v>
      </c>
      <c r="L125" s="18" t="s">
        <v>343</v>
      </c>
      <c r="M125" s="18" t="s">
        <v>223</v>
      </c>
      <c r="N125" s="18" t="s">
        <v>514</v>
      </c>
      <c r="O125" s="18" t="s">
        <v>337</v>
      </c>
      <c r="P125" s="18" t="s">
        <v>337</v>
      </c>
      <c r="Q125" s="18" t="s">
        <v>337</v>
      </c>
      <c r="R125" s="18" t="s">
        <v>338</v>
      </c>
      <c r="S125" s="18" t="s">
        <v>339</v>
      </c>
      <c r="T125" s="18">
        <v>40</v>
      </c>
      <c r="U125" s="18">
        <v>0</v>
      </c>
      <c r="V125" s="18" t="s">
        <v>340</v>
      </c>
      <c r="W125" s="18">
        <v>0</v>
      </c>
      <c r="X125" s="18">
        <v>0</v>
      </c>
      <c r="Y125" s="18">
        <v>0</v>
      </c>
      <c r="Z125" s="18">
        <v>0</v>
      </c>
      <c r="AA125" s="18">
        <v>0</v>
      </c>
      <c r="AB125" s="19">
        <v>2351041.0875203577</v>
      </c>
      <c r="AC125" s="19">
        <v>2494188.5792566617</v>
      </c>
      <c r="AD125" s="19">
        <v>3034285.5394630078</v>
      </c>
      <c r="AE125" s="19">
        <v>3025399.1269539339</v>
      </c>
      <c r="AF125" s="19">
        <v>3099014.8280035029</v>
      </c>
      <c r="AG125" s="19">
        <v>3137317.9236072092</v>
      </c>
      <c r="AH125" s="19">
        <v>3192219.4240831356</v>
      </c>
      <c r="AI125" s="16"/>
      <c r="AJ125" s="16"/>
      <c r="AK125" s="16"/>
    </row>
    <row r="126" spans="1:37" s="1" customFormat="1" x14ac:dyDescent="0.2">
      <c r="A126"/>
      <c r="B126" s="18"/>
      <c r="C126" s="18" t="s">
        <v>555</v>
      </c>
      <c r="D126" s="18" t="s">
        <v>556</v>
      </c>
      <c r="E126" s="18" t="s">
        <v>12</v>
      </c>
      <c r="F126" s="18" t="s">
        <v>221</v>
      </c>
      <c r="G126" s="18" t="s">
        <v>557</v>
      </c>
      <c r="H126" s="18" t="s">
        <v>227</v>
      </c>
      <c r="I126" s="18" t="s">
        <v>13</v>
      </c>
      <c r="J126" s="18" t="s">
        <v>13</v>
      </c>
      <c r="K126" s="18" t="s">
        <v>13</v>
      </c>
      <c r="L126" s="18" t="s">
        <v>335</v>
      </c>
      <c r="M126" s="18" t="s">
        <v>223</v>
      </c>
      <c r="N126" s="18" t="s">
        <v>514</v>
      </c>
      <c r="O126" s="18" t="s">
        <v>337</v>
      </c>
      <c r="P126" s="18" t="s">
        <v>337</v>
      </c>
      <c r="Q126" s="18" t="s">
        <v>337</v>
      </c>
      <c r="R126" s="18" t="s">
        <v>338</v>
      </c>
      <c r="S126" s="18" t="s">
        <v>339</v>
      </c>
      <c r="T126" s="18">
        <v>45</v>
      </c>
      <c r="U126" s="18">
        <v>0</v>
      </c>
      <c r="V126" s="18" t="s">
        <v>340</v>
      </c>
      <c r="W126" s="18">
        <v>0</v>
      </c>
      <c r="X126" s="18">
        <v>0</v>
      </c>
      <c r="Y126" s="18">
        <v>0</v>
      </c>
      <c r="Z126" s="18">
        <v>0</v>
      </c>
      <c r="AA126" s="18">
        <v>0</v>
      </c>
      <c r="AB126" s="19">
        <v>0</v>
      </c>
      <c r="AC126" s="19">
        <v>258607.40133995141</v>
      </c>
      <c r="AD126" s="19">
        <v>229682.64227716523</v>
      </c>
      <c r="AE126" s="19">
        <v>227889.05190159098</v>
      </c>
      <c r="AF126" s="19">
        <v>231429.57363113688</v>
      </c>
      <c r="AG126" s="19">
        <v>232266.82522859378</v>
      </c>
      <c r="AH126" s="19">
        <v>235108.81590883958</v>
      </c>
      <c r="AI126" s="16"/>
      <c r="AJ126" s="16"/>
      <c r="AK126" s="16"/>
    </row>
    <row r="127" spans="1:37" s="1" customFormat="1" x14ac:dyDescent="0.2">
      <c r="A127"/>
      <c r="B127" s="18"/>
      <c r="C127" s="18" t="s">
        <v>558</v>
      </c>
      <c r="D127" s="18" t="s">
        <v>559</v>
      </c>
      <c r="E127" s="18" t="s">
        <v>12</v>
      </c>
      <c r="F127" s="18" t="s">
        <v>221</v>
      </c>
      <c r="G127" s="18" t="s">
        <v>554</v>
      </c>
      <c r="H127" s="18" t="s">
        <v>226</v>
      </c>
      <c r="I127" s="18" t="s">
        <v>13</v>
      </c>
      <c r="J127" s="18" t="s">
        <v>13</v>
      </c>
      <c r="K127" s="18" t="s">
        <v>13</v>
      </c>
      <c r="L127" s="18" t="s">
        <v>343</v>
      </c>
      <c r="M127" s="18" t="s">
        <v>223</v>
      </c>
      <c r="N127" s="18" t="s">
        <v>551</v>
      </c>
      <c r="O127" s="18" t="s">
        <v>337</v>
      </c>
      <c r="P127" s="18" t="s">
        <v>337</v>
      </c>
      <c r="Q127" s="18" t="s">
        <v>337</v>
      </c>
      <c r="R127" s="18" t="s">
        <v>338</v>
      </c>
      <c r="S127" s="18" t="s">
        <v>339</v>
      </c>
      <c r="T127" s="18">
        <v>40</v>
      </c>
      <c r="U127" s="18">
        <v>0</v>
      </c>
      <c r="V127" s="18" t="s">
        <v>340</v>
      </c>
      <c r="W127" s="18">
        <v>0</v>
      </c>
      <c r="X127" s="18">
        <v>0</v>
      </c>
      <c r="Y127" s="18">
        <v>0</v>
      </c>
      <c r="Z127" s="18">
        <v>0</v>
      </c>
      <c r="AA127" s="18">
        <v>0</v>
      </c>
      <c r="AB127" s="19">
        <v>859439.37291442882</v>
      </c>
      <c r="AC127" s="19">
        <v>969433.8237991822</v>
      </c>
      <c r="AD127" s="19">
        <v>795930.86028103903</v>
      </c>
      <c r="AE127" s="19">
        <v>833029.95527061238</v>
      </c>
      <c r="AF127" s="19">
        <v>853812.04180042841</v>
      </c>
      <c r="AG127" s="19">
        <v>864887.57279164321</v>
      </c>
      <c r="AH127" s="19">
        <v>880556.92387199565</v>
      </c>
      <c r="AI127" s="16"/>
      <c r="AJ127" s="16"/>
      <c r="AK127" s="16"/>
    </row>
    <row r="128" spans="1:37" s="1" customFormat="1" x14ac:dyDescent="0.2">
      <c r="A128"/>
      <c r="B128" s="18"/>
      <c r="C128" s="18" t="s">
        <v>560</v>
      </c>
      <c r="D128" s="18" t="s">
        <v>559</v>
      </c>
      <c r="E128" s="18" t="s">
        <v>12</v>
      </c>
      <c r="F128" s="18" t="s">
        <v>221</v>
      </c>
      <c r="G128" s="18" t="s">
        <v>554</v>
      </c>
      <c r="H128" s="18" t="s">
        <v>226</v>
      </c>
      <c r="I128" s="18" t="s">
        <v>13</v>
      </c>
      <c r="J128" s="18" t="s">
        <v>13</v>
      </c>
      <c r="K128" s="18" t="s">
        <v>13</v>
      </c>
      <c r="L128" s="18" t="s">
        <v>439</v>
      </c>
      <c r="M128" s="18" t="s">
        <v>223</v>
      </c>
      <c r="N128" s="18" t="s">
        <v>561</v>
      </c>
      <c r="O128" s="18" t="s">
        <v>337</v>
      </c>
      <c r="P128" s="18" t="s">
        <v>337</v>
      </c>
      <c r="Q128" s="18" t="s">
        <v>337</v>
      </c>
      <c r="R128" s="18" t="s">
        <v>338</v>
      </c>
      <c r="S128" s="18" t="s">
        <v>339</v>
      </c>
      <c r="T128" s="18">
        <v>10</v>
      </c>
      <c r="U128" s="18">
        <v>0</v>
      </c>
      <c r="V128" s="18" t="s">
        <v>340</v>
      </c>
      <c r="W128" s="18">
        <v>0</v>
      </c>
      <c r="X128" s="18">
        <v>0</v>
      </c>
      <c r="Y128" s="18">
        <v>0</v>
      </c>
      <c r="Z128" s="18">
        <v>0</v>
      </c>
      <c r="AA128" s="18">
        <v>0</v>
      </c>
      <c r="AB128" s="19">
        <v>579389.72659088194</v>
      </c>
      <c r="AC128" s="19">
        <v>347291.57023204619</v>
      </c>
      <c r="AD128" s="19">
        <v>0</v>
      </c>
      <c r="AE128" s="19">
        <v>0</v>
      </c>
      <c r="AF128" s="19">
        <v>0</v>
      </c>
      <c r="AG128" s="19">
        <v>0</v>
      </c>
      <c r="AH128" s="19">
        <v>0</v>
      </c>
      <c r="AI128" s="16"/>
      <c r="AJ128" s="16"/>
      <c r="AK128" s="16"/>
    </row>
    <row r="129" spans="1:37" s="1" customFormat="1" x14ac:dyDescent="0.2">
      <c r="A129"/>
      <c r="B129" s="18"/>
      <c r="C129" s="18" t="s">
        <v>562</v>
      </c>
      <c r="D129" s="18" t="s">
        <v>563</v>
      </c>
      <c r="E129" s="18" t="s">
        <v>12</v>
      </c>
      <c r="F129" s="18" t="s">
        <v>221</v>
      </c>
      <c r="G129" s="18" t="s">
        <v>525</v>
      </c>
      <c r="H129" s="18" t="s">
        <v>225</v>
      </c>
      <c r="I129" s="18" t="s">
        <v>13</v>
      </c>
      <c r="J129" s="18" t="s">
        <v>13</v>
      </c>
      <c r="K129" s="18" t="s">
        <v>13</v>
      </c>
      <c r="L129" s="18" t="s">
        <v>439</v>
      </c>
      <c r="M129" s="18" t="s">
        <v>223</v>
      </c>
      <c r="N129" s="18" t="s">
        <v>514</v>
      </c>
      <c r="O129" s="18" t="s">
        <v>337</v>
      </c>
      <c r="P129" s="18" t="s">
        <v>337</v>
      </c>
      <c r="Q129" s="18" t="s">
        <v>337</v>
      </c>
      <c r="R129" s="18" t="s">
        <v>338</v>
      </c>
      <c r="S129" s="18" t="s">
        <v>339</v>
      </c>
      <c r="T129" s="18">
        <v>10</v>
      </c>
      <c r="U129" s="18">
        <v>0</v>
      </c>
      <c r="V129" s="18" t="s">
        <v>340</v>
      </c>
      <c r="W129" s="18">
        <v>0</v>
      </c>
      <c r="X129" s="18">
        <v>0</v>
      </c>
      <c r="Y129" s="18">
        <v>0</v>
      </c>
      <c r="Z129" s="18">
        <v>0</v>
      </c>
      <c r="AA129" s="18">
        <v>0</v>
      </c>
      <c r="AB129" s="19">
        <v>27567.358791042432</v>
      </c>
      <c r="AC129" s="19">
        <v>0</v>
      </c>
      <c r="AD129" s="19">
        <v>634396.21146423637</v>
      </c>
      <c r="AE129" s="19">
        <v>632419.06893623492</v>
      </c>
      <c r="AF129" s="19">
        <v>647679.83072598081</v>
      </c>
      <c r="AG129" s="19">
        <v>655554.93285601819</v>
      </c>
      <c r="AH129" s="19">
        <v>666893.96006696497</v>
      </c>
      <c r="AI129" s="16"/>
      <c r="AJ129" s="16"/>
      <c r="AK129" s="16"/>
    </row>
    <row r="130" spans="1:37" s="1" customFormat="1" x14ac:dyDescent="0.2">
      <c r="A130"/>
      <c r="B130" s="18"/>
      <c r="C130" s="18" t="s">
        <v>564</v>
      </c>
      <c r="D130" s="18" t="s">
        <v>565</v>
      </c>
      <c r="E130" s="18" t="s">
        <v>12</v>
      </c>
      <c r="F130" s="18" t="s">
        <v>221</v>
      </c>
      <c r="G130" s="18" t="s">
        <v>521</v>
      </c>
      <c r="H130" s="18" t="s">
        <v>224</v>
      </c>
      <c r="I130" s="18" t="s">
        <v>21</v>
      </c>
      <c r="J130" s="18" t="s">
        <v>21</v>
      </c>
      <c r="K130" s="18" t="s">
        <v>21</v>
      </c>
      <c r="L130" s="18" t="s">
        <v>522</v>
      </c>
      <c r="M130" s="18" t="s">
        <v>223</v>
      </c>
      <c r="N130" s="18" t="s">
        <v>551</v>
      </c>
      <c r="O130" s="18" t="s">
        <v>337</v>
      </c>
      <c r="P130" s="18" t="s">
        <v>337</v>
      </c>
      <c r="Q130" s="18" t="s">
        <v>337</v>
      </c>
      <c r="R130" s="18" t="s">
        <v>338</v>
      </c>
      <c r="S130" s="18" t="s">
        <v>339</v>
      </c>
      <c r="T130" s="18">
        <v>40</v>
      </c>
      <c r="U130" s="18">
        <v>0</v>
      </c>
      <c r="V130" s="18" t="s">
        <v>340</v>
      </c>
      <c r="W130" s="18">
        <v>0</v>
      </c>
      <c r="X130" s="18">
        <v>0</v>
      </c>
      <c r="Y130" s="18">
        <v>0</v>
      </c>
      <c r="Z130" s="18">
        <v>0</v>
      </c>
      <c r="AA130" s="18">
        <v>0</v>
      </c>
      <c r="AB130" s="19">
        <v>0</v>
      </c>
      <c r="AC130" s="19">
        <v>0</v>
      </c>
      <c r="AD130" s="19">
        <v>133308.69631032861</v>
      </c>
      <c r="AE130" s="19">
        <v>0</v>
      </c>
      <c r="AF130" s="19">
        <v>150788.15812621155</v>
      </c>
      <c r="AG130" s="19">
        <v>152297.30269829452</v>
      </c>
      <c r="AH130" s="19">
        <v>0</v>
      </c>
      <c r="AI130" s="16"/>
      <c r="AJ130" s="16"/>
      <c r="AK130" s="16"/>
    </row>
    <row r="131" spans="1:37" s="1" customFormat="1" x14ac:dyDescent="0.2">
      <c r="A131"/>
      <c r="B131" s="18"/>
      <c r="C131" s="18" t="s">
        <v>566</v>
      </c>
      <c r="D131" s="18" t="s">
        <v>450</v>
      </c>
      <c r="E131" s="18" t="s">
        <v>12</v>
      </c>
      <c r="F131" s="18" t="s">
        <v>208</v>
      </c>
      <c r="G131" s="18" t="s">
        <v>209</v>
      </c>
      <c r="H131" s="18" t="s">
        <v>209</v>
      </c>
      <c r="I131" s="18" t="s">
        <v>25</v>
      </c>
      <c r="J131" s="18" t="s">
        <v>210</v>
      </c>
      <c r="K131" s="18" t="s">
        <v>210</v>
      </c>
      <c r="L131" s="18" t="s">
        <v>451</v>
      </c>
      <c r="M131" s="18" t="s">
        <v>11</v>
      </c>
      <c r="N131" s="18" t="s">
        <v>336</v>
      </c>
      <c r="O131" s="18" t="s">
        <v>452</v>
      </c>
      <c r="P131" s="18" t="s">
        <v>460</v>
      </c>
      <c r="Q131" s="18" t="s">
        <v>461</v>
      </c>
      <c r="R131" s="18" t="s">
        <v>338</v>
      </c>
      <c r="S131" s="18" t="s">
        <v>339</v>
      </c>
      <c r="T131" s="18">
        <v>5</v>
      </c>
      <c r="U131" s="18">
        <v>0</v>
      </c>
      <c r="V131" s="18" t="s">
        <v>436</v>
      </c>
      <c r="W131" s="18">
        <v>0</v>
      </c>
      <c r="X131" s="18">
        <v>0</v>
      </c>
      <c r="Y131" s="18">
        <v>0</v>
      </c>
      <c r="Z131" s="18">
        <v>0</v>
      </c>
      <c r="AA131" s="18">
        <v>0</v>
      </c>
      <c r="AB131" s="19">
        <v>0</v>
      </c>
      <c r="AC131" s="19">
        <v>0</v>
      </c>
      <c r="AD131" s="19">
        <v>0</v>
      </c>
      <c r="AE131" s="19">
        <v>103495.1340782708</v>
      </c>
      <c r="AF131" s="19">
        <v>103881.72644635812</v>
      </c>
      <c r="AG131" s="19">
        <v>0</v>
      </c>
      <c r="AH131" s="19">
        <v>0</v>
      </c>
      <c r="AI131" s="16"/>
      <c r="AJ131" s="16"/>
      <c r="AK131" s="16"/>
    </row>
    <row r="132" spans="1:37" s="1" customFormat="1" x14ac:dyDescent="0.2">
      <c r="A132"/>
      <c r="B132" s="18"/>
      <c r="C132" s="18" t="s">
        <v>567</v>
      </c>
      <c r="D132" s="18" t="s">
        <v>563</v>
      </c>
      <c r="E132" s="18" t="s">
        <v>12</v>
      </c>
      <c r="F132" s="18" t="s">
        <v>221</v>
      </c>
      <c r="G132" s="18" t="s">
        <v>568</v>
      </c>
      <c r="H132" s="18" t="s">
        <v>228</v>
      </c>
      <c r="I132" s="18" t="s">
        <v>13</v>
      </c>
      <c r="J132" s="18" t="s">
        <v>13</v>
      </c>
      <c r="K132" s="18" t="s">
        <v>13</v>
      </c>
      <c r="L132" s="18" t="s">
        <v>439</v>
      </c>
      <c r="M132" s="18" t="s">
        <v>223</v>
      </c>
      <c r="N132" s="18" t="s">
        <v>561</v>
      </c>
      <c r="O132" s="18" t="s">
        <v>337</v>
      </c>
      <c r="P132" s="18" t="s">
        <v>337</v>
      </c>
      <c r="Q132" s="18" t="s">
        <v>337</v>
      </c>
      <c r="R132" s="18" t="s">
        <v>338</v>
      </c>
      <c r="S132" s="18" t="s">
        <v>339</v>
      </c>
      <c r="T132" s="18">
        <v>10</v>
      </c>
      <c r="U132" s="18">
        <v>0</v>
      </c>
      <c r="V132" s="18" t="s">
        <v>340</v>
      </c>
      <c r="W132" s="18">
        <v>0</v>
      </c>
      <c r="X132" s="18">
        <v>0</v>
      </c>
      <c r="Y132" s="18">
        <v>0</v>
      </c>
      <c r="Z132" s="18">
        <v>0</v>
      </c>
      <c r="AA132" s="18">
        <v>0</v>
      </c>
      <c r="AB132" s="19">
        <v>0</v>
      </c>
      <c r="AC132" s="19">
        <v>344984.41304344317</v>
      </c>
      <c r="AD132" s="19">
        <v>308558.46861100983</v>
      </c>
      <c r="AE132" s="19">
        <v>307596.82341256563</v>
      </c>
      <c r="AF132" s="19">
        <v>315019.37292119686</v>
      </c>
      <c r="AG132" s="19">
        <v>318849.67551362753</v>
      </c>
      <c r="AH132" s="19">
        <v>324364.76656953536</v>
      </c>
      <c r="AI132" s="16"/>
      <c r="AJ132" s="16"/>
      <c r="AK132" s="16"/>
    </row>
    <row r="133" spans="1:37" s="1" customFormat="1" x14ac:dyDescent="0.2">
      <c r="A133"/>
      <c r="B133" s="18"/>
      <c r="C133" s="18" t="s">
        <v>569</v>
      </c>
      <c r="D133" s="18" t="s">
        <v>559</v>
      </c>
      <c r="E133" s="18" t="s">
        <v>12</v>
      </c>
      <c r="F133" s="18" t="s">
        <v>221</v>
      </c>
      <c r="G133" s="18" t="s">
        <v>554</v>
      </c>
      <c r="H133" s="18" t="s">
        <v>226</v>
      </c>
      <c r="I133" s="18" t="s">
        <v>13</v>
      </c>
      <c r="J133" s="18" t="s">
        <v>13</v>
      </c>
      <c r="K133" s="18" t="s">
        <v>13</v>
      </c>
      <c r="L133" s="18" t="s">
        <v>439</v>
      </c>
      <c r="M133" s="18" t="s">
        <v>223</v>
      </c>
      <c r="N133" s="18" t="s">
        <v>561</v>
      </c>
      <c r="O133" s="18" t="s">
        <v>337</v>
      </c>
      <c r="P133" s="18" t="s">
        <v>337</v>
      </c>
      <c r="Q133" s="18" t="s">
        <v>337</v>
      </c>
      <c r="R133" s="18" t="s">
        <v>338</v>
      </c>
      <c r="S133" s="18" t="s">
        <v>339</v>
      </c>
      <c r="T133" s="18">
        <v>10</v>
      </c>
      <c r="U133" s="18">
        <v>0</v>
      </c>
      <c r="V133" s="18" t="s">
        <v>340</v>
      </c>
      <c r="W133" s="18">
        <v>0</v>
      </c>
      <c r="X133" s="18">
        <v>0</v>
      </c>
      <c r="Y133" s="18">
        <v>0</v>
      </c>
      <c r="Z133" s="18">
        <v>0</v>
      </c>
      <c r="AA133" s="18">
        <v>0</v>
      </c>
      <c r="AB133" s="19">
        <v>0</v>
      </c>
      <c r="AC133" s="19">
        <v>276455.31977285963</v>
      </c>
      <c r="AD133" s="19">
        <v>247546.26448475194</v>
      </c>
      <c r="AE133" s="19">
        <v>246963.06082398139</v>
      </c>
      <c r="AF133" s="19">
        <v>253124.19304646537</v>
      </c>
      <c r="AG133" s="19">
        <v>256407.68485433527</v>
      </c>
      <c r="AH133" s="19">
        <v>261053.0771111747</v>
      </c>
      <c r="AI133" s="16"/>
      <c r="AJ133" s="16"/>
      <c r="AK133" s="16"/>
    </row>
    <row r="134" spans="1:37" s="1" customFormat="1" x14ac:dyDescent="0.2">
      <c r="A134"/>
      <c r="B134" s="18"/>
      <c r="C134" s="18" t="s">
        <v>570</v>
      </c>
      <c r="D134" s="18" t="s">
        <v>450</v>
      </c>
      <c r="E134" s="18" t="s">
        <v>12</v>
      </c>
      <c r="F134" s="18" t="s">
        <v>208</v>
      </c>
      <c r="G134" s="18" t="s">
        <v>209</v>
      </c>
      <c r="H134" s="18" t="s">
        <v>209</v>
      </c>
      <c r="I134" s="18" t="s">
        <v>25</v>
      </c>
      <c r="J134" s="18" t="s">
        <v>210</v>
      </c>
      <c r="K134" s="18" t="s">
        <v>210</v>
      </c>
      <c r="L134" s="18" t="s">
        <v>451</v>
      </c>
      <c r="M134" s="18" t="s">
        <v>11</v>
      </c>
      <c r="N134" s="18" t="s">
        <v>336</v>
      </c>
      <c r="O134" s="18" t="s">
        <v>452</v>
      </c>
      <c r="P134" s="18" t="s">
        <v>460</v>
      </c>
      <c r="Q134" s="18" t="s">
        <v>461</v>
      </c>
      <c r="R134" s="18" t="s">
        <v>338</v>
      </c>
      <c r="S134" s="18" t="s">
        <v>339</v>
      </c>
      <c r="T134" s="18">
        <v>5</v>
      </c>
      <c r="U134" s="18">
        <v>0</v>
      </c>
      <c r="V134" s="18" t="s">
        <v>436</v>
      </c>
      <c r="W134" s="18">
        <v>0</v>
      </c>
      <c r="X134" s="18">
        <v>0</v>
      </c>
      <c r="Y134" s="18">
        <v>0</v>
      </c>
      <c r="Z134" s="18">
        <v>0</v>
      </c>
      <c r="AA134" s="18">
        <v>0</v>
      </c>
      <c r="AB134" s="19">
        <v>0</v>
      </c>
      <c r="AC134" s="19">
        <v>53164.216473809989</v>
      </c>
      <c r="AD134" s="19">
        <v>293959.75938825787</v>
      </c>
      <c r="AE134" s="19">
        <v>53638.184052944758</v>
      </c>
      <c r="AF134" s="19">
        <v>53838.542386480025</v>
      </c>
      <c r="AG134" s="19">
        <v>54041.064766948264</v>
      </c>
      <c r="AH134" s="19">
        <v>54245.181510386945</v>
      </c>
      <c r="AI134" s="16"/>
      <c r="AJ134" s="16"/>
      <c r="AK134" s="16"/>
    </row>
    <row r="135" spans="1:37" s="1" customFormat="1" x14ac:dyDescent="0.2">
      <c r="A135"/>
      <c r="B135" s="18"/>
      <c r="C135" s="18" t="s">
        <v>571</v>
      </c>
      <c r="D135" s="18" t="s">
        <v>556</v>
      </c>
      <c r="E135" s="18" t="s">
        <v>12</v>
      </c>
      <c r="F135" s="18" t="s">
        <v>221</v>
      </c>
      <c r="G135" s="18" t="s">
        <v>557</v>
      </c>
      <c r="H135" s="18" t="s">
        <v>227</v>
      </c>
      <c r="I135" s="18" t="s">
        <v>13</v>
      </c>
      <c r="J135" s="18" t="s">
        <v>13</v>
      </c>
      <c r="K135" s="18" t="s">
        <v>13</v>
      </c>
      <c r="L135" s="18" t="s">
        <v>335</v>
      </c>
      <c r="M135" s="18" t="s">
        <v>223</v>
      </c>
      <c r="N135" s="18" t="s">
        <v>561</v>
      </c>
      <c r="O135" s="18" t="s">
        <v>337</v>
      </c>
      <c r="P135" s="18" t="s">
        <v>337</v>
      </c>
      <c r="Q135" s="18" t="s">
        <v>337</v>
      </c>
      <c r="R135" s="18" t="s">
        <v>338</v>
      </c>
      <c r="S135" s="18" t="s">
        <v>339</v>
      </c>
      <c r="T135" s="18">
        <v>45</v>
      </c>
      <c r="U135" s="18">
        <v>0</v>
      </c>
      <c r="V135" s="18" t="s">
        <v>340</v>
      </c>
      <c r="W135" s="18">
        <v>0</v>
      </c>
      <c r="X135" s="18">
        <v>0</v>
      </c>
      <c r="Y135" s="18">
        <v>0</v>
      </c>
      <c r="Z135" s="18">
        <v>0</v>
      </c>
      <c r="AA135" s="18">
        <v>0</v>
      </c>
      <c r="AB135" s="19">
        <v>0</v>
      </c>
      <c r="AC135" s="19">
        <v>0</v>
      </c>
      <c r="AD135" s="19">
        <v>424486.08515240555</v>
      </c>
      <c r="AE135" s="19">
        <v>421171.2758601309</v>
      </c>
      <c r="AF135" s="19">
        <v>429212.19300947519</v>
      </c>
      <c r="AG135" s="19">
        <v>432278.48040291725</v>
      </c>
      <c r="AH135" s="19">
        <v>437567.79114011279</v>
      </c>
      <c r="AI135" s="16"/>
      <c r="AJ135" s="16"/>
      <c r="AK135" s="16"/>
    </row>
    <row r="136" spans="1:37" s="1" customFormat="1" x14ac:dyDescent="0.2">
      <c r="A136"/>
      <c r="B136" s="18"/>
      <c r="C136" s="18" t="s">
        <v>572</v>
      </c>
      <c r="D136" s="18" t="s">
        <v>450</v>
      </c>
      <c r="E136" s="18" t="s">
        <v>12</v>
      </c>
      <c r="F136" s="18" t="s">
        <v>208</v>
      </c>
      <c r="G136" s="18" t="s">
        <v>209</v>
      </c>
      <c r="H136" s="18" t="s">
        <v>209</v>
      </c>
      <c r="I136" s="18" t="s">
        <v>25</v>
      </c>
      <c r="J136" s="18" t="s">
        <v>210</v>
      </c>
      <c r="K136" s="18" t="s">
        <v>210</v>
      </c>
      <c r="L136" s="18" t="s">
        <v>451</v>
      </c>
      <c r="M136" s="18" t="s">
        <v>11</v>
      </c>
      <c r="N136" s="18" t="s">
        <v>336</v>
      </c>
      <c r="O136" s="18" t="s">
        <v>452</v>
      </c>
      <c r="P136" s="18" t="s">
        <v>460</v>
      </c>
      <c r="Q136" s="18" t="s">
        <v>461</v>
      </c>
      <c r="R136" s="18" t="s">
        <v>338</v>
      </c>
      <c r="S136" s="18" t="s">
        <v>339</v>
      </c>
      <c r="T136" s="18">
        <v>5</v>
      </c>
      <c r="U136" s="18">
        <v>0</v>
      </c>
      <c r="V136" s="18" t="s">
        <v>436</v>
      </c>
      <c r="W136" s="18">
        <v>0</v>
      </c>
      <c r="X136" s="18">
        <v>0</v>
      </c>
      <c r="Y136" s="18">
        <v>0</v>
      </c>
      <c r="Z136" s="18">
        <v>0</v>
      </c>
      <c r="AA136" s="18">
        <v>0</v>
      </c>
      <c r="AB136" s="19">
        <v>0</v>
      </c>
      <c r="AC136" s="19">
        <v>0</v>
      </c>
      <c r="AD136" s="19">
        <v>641366.74775619886</v>
      </c>
      <c r="AE136" s="19">
        <v>536381.84052944754</v>
      </c>
      <c r="AF136" s="19">
        <v>0</v>
      </c>
      <c r="AG136" s="19">
        <v>0</v>
      </c>
      <c r="AH136" s="19">
        <v>0</v>
      </c>
      <c r="AI136" s="16"/>
      <c r="AJ136" s="16"/>
      <c r="AK136" s="16"/>
    </row>
    <row r="137" spans="1:37" s="1" customFormat="1" x14ac:dyDescent="0.2">
      <c r="A137"/>
      <c r="B137" s="18"/>
      <c r="C137" s="18" t="s">
        <v>573</v>
      </c>
      <c r="D137" s="18" t="s">
        <v>450</v>
      </c>
      <c r="E137" s="18" t="s">
        <v>12</v>
      </c>
      <c r="F137" s="18" t="s">
        <v>208</v>
      </c>
      <c r="G137" s="18" t="s">
        <v>209</v>
      </c>
      <c r="H137" s="18" t="s">
        <v>209</v>
      </c>
      <c r="I137" s="18" t="s">
        <v>25</v>
      </c>
      <c r="J137" s="18" t="s">
        <v>210</v>
      </c>
      <c r="K137" s="18" t="s">
        <v>210</v>
      </c>
      <c r="L137" s="18" t="s">
        <v>451</v>
      </c>
      <c r="M137" s="18" t="s">
        <v>11</v>
      </c>
      <c r="N137" s="18" t="s">
        <v>336</v>
      </c>
      <c r="O137" s="18" t="s">
        <v>452</v>
      </c>
      <c r="P137" s="18" t="s">
        <v>460</v>
      </c>
      <c r="Q137" s="18" t="s">
        <v>461</v>
      </c>
      <c r="R137" s="18" t="s">
        <v>338</v>
      </c>
      <c r="S137" s="18" t="s">
        <v>339</v>
      </c>
      <c r="T137" s="18">
        <v>5</v>
      </c>
      <c r="U137" s="18">
        <v>0</v>
      </c>
      <c r="V137" s="18" t="s">
        <v>436</v>
      </c>
      <c r="W137" s="18">
        <v>0</v>
      </c>
      <c r="X137" s="18">
        <v>0</v>
      </c>
      <c r="Y137" s="18">
        <v>0</v>
      </c>
      <c r="Z137" s="18">
        <v>0</v>
      </c>
      <c r="AA137" s="18">
        <v>0</v>
      </c>
      <c r="AB137" s="19">
        <v>0</v>
      </c>
      <c r="AC137" s="19">
        <v>0</v>
      </c>
      <c r="AD137" s="19">
        <v>0</v>
      </c>
      <c r="AE137" s="19">
        <v>482743.65647650277</v>
      </c>
      <c r="AF137" s="19">
        <v>3230312.5431888015</v>
      </c>
      <c r="AG137" s="19">
        <v>0</v>
      </c>
      <c r="AH137" s="19">
        <v>0</v>
      </c>
      <c r="AI137" s="16"/>
      <c r="AJ137" s="16"/>
      <c r="AK137" s="16"/>
    </row>
    <row r="138" spans="1:37" s="1" customFormat="1" x14ac:dyDescent="0.2">
      <c r="A138"/>
      <c r="B138" s="18"/>
      <c r="C138" s="18" t="s">
        <v>574</v>
      </c>
      <c r="D138" s="18" t="s">
        <v>450</v>
      </c>
      <c r="E138" s="18" t="s">
        <v>12</v>
      </c>
      <c r="F138" s="18" t="s">
        <v>208</v>
      </c>
      <c r="G138" s="18" t="s">
        <v>209</v>
      </c>
      <c r="H138" s="18" t="s">
        <v>209</v>
      </c>
      <c r="I138" s="18" t="s">
        <v>25</v>
      </c>
      <c r="J138" s="18" t="s">
        <v>210</v>
      </c>
      <c r="K138" s="18" t="s">
        <v>210</v>
      </c>
      <c r="L138" s="18" t="s">
        <v>451</v>
      </c>
      <c r="M138" s="18" t="s">
        <v>11</v>
      </c>
      <c r="N138" s="18" t="s">
        <v>336</v>
      </c>
      <c r="O138" s="18" t="s">
        <v>452</v>
      </c>
      <c r="P138" s="18" t="s">
        <v>460</v>
      </c>
      <c r="Q138" s="18" t="s">
        <v>461</v>
      </c>
      <c r="R138" s="18" t="s">
        <v>338</v>
      </c>
      <c r="S138" s="18" t="s">
        <v>339</v>
      </c>
      <c r="T138" s="18">
        <v>5</v>
      </c>
      <c r="U138" s="18">
        <v>0</v>
      </c>
      <c r="V138" s="18" t="s">
        <v>436</v>
      </c>
      <c r="W138" s="18">
        <v>0</v>
      </c>
      <c r="X138" s="18">
        <v>0</v>
      </c>
      <c r="Y138" s="18">
        <v>0</v>
      </c>
      <c r="Z138" s="18">
        <v>0</v>
      </c>
      <c r="AA138" s="18">
        <v>0</v>
      </c>
      <c r="AB138" s="19">
        <v>0</v>
      </c>
      <c r="AC138" s="19">
        <v>0</v>
      </c>
      <c r="AD138" s="19">
        <v>0</v>
      </c>
      <c r="AE138" s="19">
        <v>0</v>
      </c>
      <c r="AF138" s="19">
        <v>0</v>
      </c>
      <c r="AG138" s="19">
        <v>1296985.5544067584</v>
      </c>
      <c r="AH138" s="19">
        <v>1084903.6302077386</v>
      </c>
      <c r="AI138" s="16"/>
      <c r="AJ138" s="16"/>
      <c r="AK138" s="16"/>
    </row>
    <row r="139" spans="1:37" s="1" customFormat="1" x14ac:dyDescent="0.2">
      <c r="A139"/>
      <c r="B139" s="18"/>
      <c r="C139" s="18" t="s">
        <v>575</v>
      </c>
      <c r="D139" s="18" t="s">
        <v>559</v>
      </c>
      <c r="E139" s="18" t="s">
        <v>12</v>
      </c>
      <c r="F139" s="18" t="s">
        <v>221</v>
      </c>
      <c r="G139" s="18" t="s">
        <v>554</v>
      </c>
      <c r="H139" s="18" t="s">
        <v>226</v>
      </c>
      <c r="I139" s="18" t="s">
        <v>13</v>
      </c>
      <c r="J139" s="18" t="s">
        <v>13</v>
      </c>
      <c r="K139" s="18" t="s">
        <v>13</v>
      </c>
      <c r="L139" s="18" t="s">
        <v>343</v>
      </c>
      <c r="M139" s="18" t="s">
        <v>223</v>
      </c>
      <c r="N139" s="18" t="s">
        <v>561</v>
      </c>
      <c r="O139" s="18" t="s">
        <v>337</v>
      </c>
      <c r="P139" s="18" t="s">
        <v>337</v>
      </c>
      <c r="Q139" s="18" t="s">
        <v>337</v>
      </c>
      <c r="R139" s="18" t="s">
        <v>338</v>
      </c>
      <c r="S139" s="18" t="s">
        <v>339</v>
      </c>
      <c r="T139" s="18">
        <v>40</v>
      </c>
      <c r="U139" s="18">
        <v>0</v>
      </c>
      <c r="V139" s="18" t="s">
        <v>340</v>
      </c>
      <c r="W139" s="18">
        <v>0</v>
      </c>
      <c r="X139" s="18">
        <v>0</v>
      </c>
      <c r="Y139" s="18">
        <v>0</v>
      </c>
      <c r="Z139" s="18">
        <v>0</v>
      </c>
      <c r="AA139" s="18">
        <v>0</v>
      </c>
      <c r="AB139" s="19">
        <v>0</v>
      </c>
      <c r="AC139" s="19">
        <v>276455.31977285963</v>
      </c>
      <c r="AD139" s="19">
        <v>773582.0765148499</v>
      </c>
      <c r="AE139" s="19">
        <v>1080463.3911049187</v>
      </c>
      <c r="AF139" s="19">
        <v>1423823.5858863676</v>
      </c>
      <c r="AG139" s="19">
        <v>1762802.833373555</v>
      </c>
      <c r="AH139" s="19">
        <v>1957898.0783338102</v>
      </c>
      <c r="AI139" s="16"/>
      <c r="AJ139" s="16"/>
      <c r="AK139" s="16"/>
    </row>
    <row r="140" spans="1:37" s="1" customFormat="1" x14ac:dyDescent="0.2">
      <c r="A140"/>
      <c r="B140" s="18"/>
      <c r="C140" s="18" t="s">
        <v>576</v>
      </c>
      <c r="D140" s="18" t="s">
        <v>577</v>
      </c>
      <c r="E140" s="18" t="s">
        <v>12</v>
      </c>
      <c r="F140" s="18" t="s">
        <v>221</v>
      </c>
      <c r="G140" s="18" t="s">
        <v>557</v>
      </c>
      <c r="H140" s="18" t="s">
        <v>227</v>
      </c>
      <c r="I140" s="18" t="s">
        <v>13</v>
      </c>
      <c r="J140" s="18" t="s">
        <v>13</v>
      </c>
      <c r="K140" s="18" t="s">
        <v>13</v>
      </c>
      <c r="L140" s="18" t="s">
        <v>335</v>
      </c>
      <c r="M140" s="18" t="s">
        <v>223</v>
      </c>
      <c r="N140" s="18" t="s">
        <v>561</v>
      </c>
      <c r="O140" s="18" t="s">
        <v>337</v>
      </c>
      <c r="P140" s="18" t="s">
        <v>337</v>
      </c>
      <c r="Q140" s="18" t="s">
        <v>337</v>
      </c>
      <c r="R140" s="18" t="s">
        <v>338</v>
      </c>
      <c r="S140" s="18" t="s">
        <v>339</v>
      </c>
      <c r="T140" s="18">
        <v>45</v>
      </c>
      <c r="U140" s="18">
        <v>0</v>
      </c>
      <c r="V140" s="18" t="s">
        <v>340</v>
      </c>
      <c r="W140" s="18">
        <v>0</v>
      </c>
      <c r="X140" s="18">
        <v>0</v>
      </c>
      <c r="Y140" s="18">
        <v>0</v>
      </c>
      <c r="Z140" s="18">
        <v>0</v>
      </c>
      <c r="AA140" s="18">
        <v>0</v>
      </c>
      <c r="AB140" s="19">
        <v>0</v>
      </c>
      <c r="AC140" s="19">
        <v>68687.97180784239</v>
      </c>
      <c r="AD140" s="19">
        <v>122501.62508314587</v>
      </c>
      <c r="AE140" s="19">
        <v>121873.33525339993</v>
      </c>
      <c r="AF140" s="19">
        <v>124550.88094070528</v>
      </c>
      <c r="AG140" s="19">
        <v>125797.43297937722</v>
      </c>
      <c r="AH140" s="19">
        <v>127700.31359408121</v>
      </c>
      <c r="AI140" s="16"/>
      <c r="AJ140" s="16"/>
      <c r="AK140" s="16"/>
    </row>
    <row r="141" spans="1:37" s="1" customFormat="1" x14ac:dyDescent="0.2">
      <c r="A141"/>
      <c r="B141" s="18"/>
      <c r="C141" s="18" t="s">
        <v>578</v>
      </c>
      <c r="D141" s="18" t="s">
        <v>450</v>
      </c>
      <c r="E141" s="18" t="s">
        <v>12</v>
      </c>
      <c r="F141" s="18" t="s">
        <v>208</v>
      </c>
      <c r="G141" s="18" t="s">
        <v>209</v>
      </c>
      <c r="H141" s="18" t="s">
        <v>209</v>
      </c>
      <c r="I141" s="18" t="s">
        <v>25</v>
      </c>
      <c r="J141" s="18" t="s">
        <v>210</v>
      </c>
      <c r="K141" s="18" t="s">
        <v>210</v>
      </c>
      <c r="L141" s="18" t="s">
        <v>451</v>
      </c>
      <c r="M141" s="18" t="s">
        <v>11</v>
      </c>
      <c r="N141" s="18" t="s">
        <v>336</v>
      </c>
      <c r="O141" s="18" t="s">
        <v>452</v>
      </c>
      <c r="P141" s="18" t="s">
        <v>460</v>
      </c>
      <c r="Q141" s="18" t="s">
        <v>461</v>
      </c>
      <c r="R141" s="18" t="s">
        <v>338</v>
      </c>
      <c r="S141" s="18" t="s">
        <v>339</v>
      </c>
      <c r="T141" s="18">
        <v>5</v>
      </c>
      <c r="U141" s="18">
        <v>0</v>
      </c>
      <c r="V141" s="18" t="s">
        <v>436</v>
      </c>
      <c r="W141" s="18">
        <v>0</v>
      </c>
      <c r="X141" s="18">
        <v>0</v>
      </c>
      <c r="Y141" s="18">
        <v>0</v>
      </c>
      <c r="Z141" s="18">
        <v>0</v>
      </c>
      <c r="AA141" s="18">
        <v>0</v>
      </c>
      <c r="AB141" s="19">
        <v>0</v>
      </c>
      <c r="AC141" s="19">
        <v>0</v>
      </c>
      <c r="AD141" s="19">
        <v>0</v>
      </c>
      <c r="AE141" s="19">
        <v>0</v>
      </c>
      <c r="AF141" s="19">
        <v>53838.542386480025</v>
      </c>
      <c r="AG141" s="19">
        <v>270205.32383474131</v>
      </c>
      <c r="AH141" s="19">
        <v>216980.72604154778</v>
      </c>
      <c r="AI141" s="16"/>
      <c r="AJ141" s="16"/>
      <c r="AK141" s="16"/>
    </row>
    <row r="142" spans="1:37" s="1" customFormat="1" x14ac:dyDescent="0.2">
      <c r="A142"/>
      <c r="B142" s="18"/>
      <c r="C142" s="18" t="s">
        <v>579</v>
      </c>
      <c r="D142" s="18" t="s">
        <v>565</v>
      </c>
      <c r="E142" s="18" t="s">
        <v>12</v>
      </c>
      <c r="F142" s="18" t="s">
        <v>221</v>
      </c>
      <c r="G142" s="18" t="s">
        <v>521</v>
      </c>
      <c r="H142" s="18" t="s">
        <v>224</v>
      </c>
      <c r="I142" s="18" t="s">
        <v>21</v>
      </c>
      <c r="J142" s="18" t="s">
        <v>21</v>
      </c>
      <c r="K142" s="18" t="s">
        <v>21</v>
      </c>
      <c r="L142" s="18" t="s">
        <v>522</v>
      </c>
      <c r="M142" s="18" t="s">
        <v>223</v>
      </c>
      <c r="N142" s="18" t="s">
        <v>514</v>
      </c>
      <c r="O142" s="18" t="s">
        <v>337</v>
      </c>
      <c r="P142" s="18" t="s">
        <v>337</v>
      </c>
      <c r="Q142" s="18" t="s">
        <v>337</v>
      </c>
      <c r="R142" s="18" t="s">
        <v>338</v>
      </c>
      <c r="S142" s="18" t="s">
        <v>339</v>
      </c>
      <c r="T142" s="18">
        <v>40</v>
      </c>
      <c r="U142" s="18">
        <v>0</v>
      </c>
      <c r="V142" s="18" t="s">
        <v>340</v>
      </c>
      <c r="W142" s="18">
        <v>0</v>
      </c>
      <c r="X142" s="18">
        <v>0</v>
      </c>
      <c r="Y142" s="18">
        <v>0</v>
      </c>
      <c r="Z142" s="18">
        <v>0</v>
      </c>
      <c r="AA142" s="18">
        <v>0</v>
      </c>
      <c r="AB142" s="19">
        <v>0</v>
      </c>
      <c r="AC142" s="19">
        <v>0</v>
      </c>
      <c r="AD142" s="19">
        <v>0</v>
      </c>
      <c r="AE142" s="19">
        <v>0</v>
      </c>
      <c r="AF142" s="19">
        <v>622754.40470352629</v>
      </c>
      <c r="AG142" s="19">
        <v>628987.16489688598</v>
      </c>
      <c r="AH142" s="19">
        <v>638501.56797040603</v>
      </c>
      <c r="AI142" s="16"/>
      <c r="AJ142" s="16"/>
      <c r="AK142" s="16"/>
    </row>
    <row r="143" spans="1:37" s="1" customFormat="1" x14ac:dyDescent="0.2">
      <c r="A143"/>
      <c r="B143" s="18"/>
      <c r="C143" s="18" t="s">
        <v>580</v>
      </c>
      <c r="D143" s="18" t="s">
        <v>450</v>
      </c>
      <c r="E143" s="18" t="s">
        <v>12</v>
      </c>
      <c r="F143" s="18" t="s">
        <v>208</v>
      </c>
      <c r="G143" s="18" t="s">
        <v>209</v>
      </c>
      <c r="H143" s="18" t="s">
        <v>209</v>
      </c>
      <c r="I143" s="18" t="s">
        <v>25</v>
      </c>
      <c r="J143" s="18" t="s">
        <v>210</v>
      </c>
      <c r="K143" s="18" t="s">
        <v>210</v>
      </c>
      <c r="L143" s="18" t="s">
        <v>451</v>
      </c>
      <c r="M143" s="18" t="s">
        <v>11</v>
      </c>
      <c r="N143" s="18" t="s">
        <v>336</v>
      </c>
      <c r="O143" s="18" t="s">
        <v>452</v>
      </c>
      <c r="P143" s="18" t="s">
        <v>460</v>
      </c>
      <c r="Q143" s="18" t="s">
        <v>461</v>
      </c>
      <c r="R143" s="18" t="s">
        <v>338</v>
      </c>
      <c r="S143" s="18" t="s">
        <v>339</v>
      </c>
      <c r="T143" s="18">
        <v>5</v>
      </c>
      <c r="U143" s="18">
        <v>0</v>
      </c>
      <c r="V143" s="18" t="s">
        <v>436</v>
      </c>
      <c r="W143" s="18">
        <v>0</v>
      </c>
      <c r="X143" s="18">
        <v>0</v>
      </c>
      <c r="Y143" s="18">
        <v>0</v>
      </c>
      <c r="Z143" s="18">
        <v>0</v>
      </c>
      <c r="AA143" s="18">
        <v>0</v>
      </c>
      <c r="AB143" s="19">
        <v>0</v>
      </c>
      <c r="AC143" s="19">
        <v>531642.16473809979</v>
      </c>
      <c r="AD143" s="19">
        <v>0</v>
      </c>
      <c r="AE143" s="19">
        <v>0</v>
      </c>
      <c r="AF143" s="19">
        <v>0</v>
      </c>
      <c r="AG143" s="19">
        <v>0</v>
      </c>
      <c r="AH143" s="19">
        <v>0</v>
      </c>
      <c r="AI143" s="16"/>
      <c r="AJ143" s="16"/>
      <c r="AK143" s="16"/>
    </row>
    <row r="144" spans="1:37" s="1" customFormat="1" x14ac:dyDescent="0.2">
      <c r="A144"/>
      <c r="B144" s="18"/>
      <c r="C144" s="18" t="s">
        <v>581</v>
      </c>
      <c r="D144" s="18" t="s">
        <v>565</v>
      </c>
      <c r="E144" s="18" t="s">
        <v>12</v>
      </c>
      <c r="F144" s="18" t="s">
        <v>221</v>
      </c>
      <c r="G144" s="18" t="s">
        <v>521</v>
      </c>
      <c r="H144" s="18" t="s">
        <v>224</v>
      </c>
      <c r="I144" s="18" t="s">
        <v>21</v>
      </c>
      <c r="J144" s="18" t="s">
        <v>21</v>
      </c>
      <c r="K144" s="18" t="s">
        <v>21</v>
      </c>
      <c r="L144" s="18" t="s">
        <v>522</v>
      </c>
      <c r="M144" s="18" t="s">
        <v>223</v>
      </c>
      <c r="N144" s="18" t="s">
        <v>551</v>
      </c>
      <c r="O144" s="18" t="s">
        <v>337</v>
      </c>
      <c r="P144" s="18" t="s">
        <v>337</v>
      </c>
      <c r="Q144" s="18" t="s">
        <v>337</v>
      </c>
      <c r="R144" s="18" t="s">
        <v>338</v>
      </c>
      <c r="S144" s="18" t="s">
        <v>339</v>
      </c>
      <c r="T144" s="18">
        <v>40</v>
      </c>
      <c r="U144" s="18">
        <v>0</v>
      </c>
      <c r="V144" s="18" t="s">
        <v>340</v>
      </c>
      <c r="W144" s="18">
        <v>0</v>
      </c>
      <c r="X144" s="18">
        <v>0</v>
      </c>
      <c r="Y144" s="18">
        <v>0</v>
      </c>
      <c r="Z144" s="18">
        <v>0</v>
      </c>
      <c r="AA144" s="18">
        <v>0</v>
      </c>
      <c r="AB144" s="19">
        <v>59149.516476231584</v>
      </c>
      <c r="AC144" s="19">
        <v>176940.21537700196</v>
      </c>
      <c r="AD144" s="19">
        <v>5999639.5900721522</v>
      </c>
      <c r="AE144" s="19">
        <v>3979895.6360350279</v>
      </c>
      <c r="AF144" s="19">
        <v>0</v>
      </c>
      <c r="AG144" s="19">
        <v>0</v>
      </c>
      <c r="AH144" s="19">
        <v>0</v>
      </c>
      <c r="AI144" s="16"/>
      <c r="AJ144" s="16"/>
      <c r="AK144" s="16"/>
    </row>
    <row r="145" spans="1:37" s="1" customFormat="1" x14ac:dyDescent="0.2">
      <c r="A145"/>
      <c r="B145" s="18"/>
      <c r="C145" s="18" t="s">
        <v>582</v>
      </c>
      <c r="D145" s="18" t="s">
        <v>583</v>
      </c>
      <c r="E145" s="18" t="s">
        <v>12</v>
      </c>
      <c r="F145" s="18" t="s">
        <v>221</v>
      </c>
      <c r="G145" s="18" t="s">
        <v>521</v>
      </c>
      <c r="H145" s="18" t="s">
        <v>224</v>
      </c>
      <c r="I145" s="18" t="s">
        <v>30</v>
      </c>
      <c r="J145" s="18" t="s">
        <v>30</v>
      </c>
      <c r="K145" s="18" t="s">
        <v>30</v>
      </c>
      <c r="L145" s="18" t="s">
        <v>584</v>
      </c>
      <c r="M145" s="18" t="s">
        <v>229</v>
      </c>
      <c r="N145" s="18" t="s">
        <v>551</v>
      </c>
      <c r="O145" s="18" t="s">
        <v>337</v>
      </c>
      <c r="P145" s="18" t="s">
        <v>337</v>
      </c>
      <c r="Q145" s="18" t="s">
        <v>337</v>
      </c>
      <c r="R145" s="18" t="s">
        <v>338</v>
      </c>
      <c r="S145" s="18" t="s">
        <v>339</v>
      </c>
      <c r="T145" s="18">
        <v>0</v>
      </c>
      <c r="U145" s="18">
        <v>0</v>
      </c>
      <c r="V145" s="18" t="s">
        <v>436</v>
      </c>
      <c r="W145" s="18">
        <v>0</v>
      </c>
      <c r="X145" s="18">
        <v>0</v>
      </c>
      <c r="Y145" s="18">
        <v>0</v>
      </c>
      <c r="Z145" s="18">
        <v>0</v>
      </c>
      <c r="AA145" s="18">
        <v>0</v>
      </c>
      <c r="AB145" s="19">
        <v>1572.832205412619</v>
      </c>
      <c r="AC145" s="19">
        <v>22169.444419149302</v>
      </c>
      <c r="AD145" s="19">
        <v>577978.38710329437</v>
      </c>
      <c r="AE145" s="19">
        <v>2316632.0450294153</v>
      </c>
      <c r="AF145" s="19">
        <v>0</v>
      </c>
      <c r="AG145" s="19">
        <v>0</v>
      </c>
      <c r="AH145" s="19">
        <v>0</v>
      </c>
      <c r="AI145" s="16"/>
      <c r="AJ145" s="16"/>
      <c r="AK145" s="16"/>
    </row>
    <row r="146" spans="1:37" s="1" customFormat="1" x14ac:dyDescent="0.2">
      <c r="A146"/>
      <c r="B146" s="18"/>
      <c r="C146" s="18" t="s">
        <v>585</v>
      </c>
      <c r="D146" s="18" t="s">
        <v>549</v>
      </c>
      <c r="E146" s="18" t="s">
        <v>12</v>
      </c>
      <c r="F146" s="18" t="s">
        <v>221</v>
      </c>
      <c r="G146" s="18" t="s">
        <v>525</v>
      </c>
      <c r="H146" s="18" t="s">
        <v>225</v>
      </c>
      <c r="I146" s="18" t="s">
        <v>13</v>
      </c>
      <c r="J146" s="18" t="s">
        <v>13</v>
      </c>
      <c r="K146" s="18" t="s">
        <v>13</v>
      </c>
      <c r="L146" s="18" t="s">
        <v>346</v>
      </c>
      <c r="M146" s="18" t="s">
        <v>223</v>
      </c>
      <c r="N146" s="18" t="s">
        <v>551</v>
      </c>
      <c r="O146" s="18" t="s">
        <v>337</v>
      </c>
      <c r="P146" s="18" t="s">
        <v>337</v>
      </c>
      <c r="Q146" s="18" t="s">
        <v>337</v>
      </c>
      <c r="R146" s="18" t="s">
        <v>338</v>
      </c>
      <c r="S146" s="18" t="s">
        <v>339</v>
      </c>
      <c r="T146" s="18">
        <v>47.5</v>
      </c>
      <c r="U146" s="18">
        <v>0</v>
      </c>
      <c r="V146" s="18" t="s">
        <v>340</v>
      </c>
      <c r="W146" s="18">
        <v>0</v>
      </c>
      <c r="X146" s="18">
        <v>0</v>
      </c>
      <c r="Y146" s="18">
        <v>0</v>
      </c>
      <c r="Z146" s="18">
        <v>0</v>
      </c>
      <c r="AA146" s="18">
        <v>0</v>
      </c>
      <c r="AB146" s="19">
        <v>120539.92959864876</v>
      </c>
      <c r="AC146" s="19">
        <v>73310.525786753482</v>
      </c>
      <c r="AD146" s="19">
        <v>604542.4694336541</v>
      </c>
      <c r="AE146" s="19">
        <v>329091.36074323184</v>
      </c>
      <c r="AF146" s="19">
        <v>0</v>
      </c>
      <c r="AG146" s="19">
        <v>0</v>
      </c>
      <c r="AH146" s="19">
        <v>0</v>
      </c>
      <c r="AI146" s="16"/>
      <c r="AJ146" s="16"/>
      <c r="AK146" s="16"/>
    </row>
    <row r="147" spans="1:37" s="1" customFormat="1" x14ac:dyDescent="0.2">
      <c r="A147"/>
      <c r="B147" s="18"/>
      <c r="C147" s="18" t="s">
        <v>586</v>
      </c>
      <c r="D147" s="18" t="s">
        <v>520</v>
      </c>
      <c r="E147" s="18" t="s">
        <v>12</v>
      </c>
      <c r="F147" s="18" t="s">
        <v>221</v>
      </c>
      <c r="G147" s="18" t="s">
        <v>521</v>
      </c>
      <c r="H147" s="18" t="s">
        <v>224</v>
      </c>
      <c r="I147" s="18" t="s">
        <v>21</v>
      </c>
      <c r="J147" s="18" t="s">
        <v>21</v>
      </c>
      <c r="K147" s="18" t="s">
        <v>21</v>
      </c>
      <c r="L147" s="18" t="s">
        <v>522</v>
      </c>
      <c r="M147" s="18" t="s">
        <v>223</v>
      </c>
      <c r="N147" s="18" t="s">
        <v>514</v>
      </c>
      <c r="O147" s="18" t="s">
        <v>337</v>
      </c>
      <c r="P147" s="18" t="s">
        <v>337</v>
      </c>
      <c r="Q147" s="18" t="s">
        <v>337</v>
      </c>
      <c r="R147" s="18" t="s">
        <v>338</v>
      </c>
      <c r="S147" s="18" t="s">
        <v>339</v>
      </c>
      <c r="T147" s="18">
        <v>40</v>
      </c>
      <c r="U147" s="18">
        <v>0</v>
      </c>
      <c r="V147" s="18" t="s">
        <v>340</v>
      </c>
      <c r="W147" s="18">
        <v>0</v>
      </c>
      <c r="X147" s="18">
        <v>0</v>
      </c>
      <c r="Y147" s="18">
        <v>0</v>
      </c>
      <c r="Z147" s="18">
        <v>0</v>
      </c>
      <c r="AA147" s="18">
        <v>0</v>
      </c>
      <c r="AB147" s="19">
        <v>448821.22713199403</v>
      </c>
      <c r="AC147" s="19">
        <v>0</v>
      </c>
      <c r="AD147" s="19">
        <v>0</v>
      </c>
      <c r="AE147" s="19">
        <v>0</v>
      </c>
      <c r="AF147" s="19">
        <v>0</v>
      </c>
      <c r="AG147" s="19">
        <v>0</v>
      </c>
      <c r="AH147" s="19">
        <v>0</v>
      </c>
      <c r="AI147" s="16"/>
      <c r="AJ147" s="16"/>
      <c r="AK147" s="16"/>
    </row>
    <row r="148" spans="1:37" s="1" customFormat="1" x14ac:dyDescent="0.2">
      <c r="A148"/>
      <c r="B148" s="18"/>
      <c r="C148" s="18" t="s">
        <v>587</v>
      </c>
      <c r="D148" s="18" t="s">
        <v>520</v>
      </c>
      <c r="E148" s="18" t="s">
        <v>12</v>
      </c>
      <c r="F148" s="18" t="s">
        <v>221</v>
      </c>
      <c r="G148" s="18" t="s">
        <v>521</v>
      </c>
      <c r="H148" s="18" t="s">
        <v>224</v>
      </c>
      <c r="I148" s="18" t="s">
        <v>21</v>
      </c>
      <c r="J148" s="18" t="s">
        <v>21</v>
      </c>
      <c r="K148" s="18" t="s">
        <v>21</v>
      </c>
      <c r="L148" s="18" t="s">
        <v>522</v>
      </c>
      <c r="M148" s="18" t="s">
        <v>223</v>
      </c>
      <c r="N148" s="18" t="s">
        <v>514</v>
      </c>
      <c r="O148" s="18" t="s">
        <v>337</v>
      </c>
      <c r="P148" s="18" t="s">
        <v>337</v>
      </c>
      <c r="Q148" s="18" t="s">
        <v>337</v>
      </c>
      <c r="R148" s="18" t="s">
        <v>338</v>
      </c>
      <c r="S148" s="18" t="s">
        <v>339</v>
      </c>
      <c r="T148" s="18">
        <v>40</v>
      </c>
      <c r="U148" s="18">
        <v>0</v>
      </c>
      <c r="V148" s="18" t="s">
        <v>340</v>
      </c>
      <c r="W148" s="18">
        <v>0</v>
      </c>
      <c r="X148" s="18">
        <v>0</v>
      </c>
      <c r="Y148" s="18">
        <v>0</v>
      </c>
      <c r="Z148" s="18">
        <v>0</v>
      </c>
      <c r="AA148" s="18">
        <v>0</v>
      </c>
      <c r="AB148" s="19">
        <v>14284865.181812994</v>
      </c>
      <c r="AC148" s="19">
        <v>902045.3249603234</v>
      </c>
      <c r="AD148" s="19">
        <v>0</v>
      </c>
      <c r="AE148" s="19">
        <v>0</v>
      </c>
      <c r="AF148" s="19">
        <v>0</v>
      </c>
      <c r="AG148" s="19">
        <v>0</v>
      </c>
      <c r="AH148" s="19">
        <v>0</v>
      </c>
      <c r="AI148" s="16"/>
      <c r="AJ148" s="16"/>
      <c r="AK148" s="16"/>
    </row>
    <row r="149" spans="1:37" s="1" customFormat="1" x14ac:dyDescent="0.2">
      <c r="A149"/>
      <c r="B149" s="18"/>
      <c r="C149" s="18" t="s">
        <v>588</v>
      </c>
      <c r="D149" s="18" t="s">
        <v>520</v>
      </c>
      <c r="E149" s="18" t="s">
        <v>12</v>
      </c>
      <c r="F149" s="18" t="s">
        <v>221</v>
      </c>
      <c r="G149" s="18" t="s">
        <v>521</v>
      </c>
      <c r="H149" s="18" t="s">
        <v>224</v>
      </c>
      <c r="I149" s="18" t="s">
        <v>21</v>
      </c>
      <c r="J149" s="18" t="s">
        <v>21</v>
      </c>
      <c r="K149" s="18" t="s">
        <v>21</v>
      </c>
      <c r="L149" s="18" t="s">
        <v>522</v>
      </c>
      <c r="M149" s="18" t="s">
        <v>223</v>
      </c>
      <c r="N149" s="18" t="s">
        <v>514</v>
      </c>
      <c r="O149" s="18" t="s">
        <v>337</v>
      </c>
      <c r="P149" s="18" t="s">
        <v>337</v>
      </c>
      <c r="Q149" s="18" t="s">
        <v>337</v>
      </c>
      <c r="R149" s="18" t="s">
        <v>338</v>
      </c>
      <c r="S149" s="18" t="s">
        <v>339</v>
      </c>
      <c r="T149" s="18">
        <v>40</v>
      </c>
      <c r="U149" s="18">
        <v>0</v>
      </c>
      <c r="V149" s="18" t="s">
        <v>340</v>
      </c>
      <c r="W149" s="18">
        <v>0</v>
      </c>
      <c r="X149" s="18">
        <v>0</v>
      </c>
      <c r="Y149" s="18">
        <v>0</v>
      </c>
      <c r="Z149" s="18">
        <v>0</v>
      </c>
      <c r="AA149" s="18">
        <v>0</v>
      </c>
      <c r="AB149" s="19">
        <v>2390769.6573449061</v>
      </c>
      <c r="AC149" s="19">
        <v>0</v>
      </c>
      <c r="AD149" s="19">
        <v>0</v>
      </c>
      <c r="AE149" s="19">
        <v>0</v>
      </c>
      <c r="AF149" s="19">
        <v>0</v>
      </c>
      <c r="AG149" s="19">
        <v>0</v>
      </c>
      <c r="AH149" s="19">
        <v>0</v>
      </c>
      <c r="AI149" s="16"/>
      <c r="AJ149" s="16"/>
      <c r="AK149" s="16"/>
    </row>
    <row r="150" spans="1:37" s="1" customFormat="1" x14ac:dyDescent="0.2">
      <c r="A150"/>
      <c r="B150" s="18"/>
      <c r="C150" s="18" t="s">
        <v>589</v>
      </c>
      <c r="D150" s="18" t="s">
        <v>565</v>
      </c>
      <c r="E150" s="18" t="s">
        <v>12</v>
      </c>
      <c r="F150" s="18" t="s">
        <v>221</v>
      </c>
      <c r="G150" s="18" t="s">
        <v>521</v>
      </c>
      <c r="H150" s="18" t="s">
        <v>224</v>
      </c>
      <c r="I150" s="18" t="s">
        <v>21</v>
      </c>
      <c r="J150" s="18" t="s">
        <v>21</v>
      </c>
      <c r="K150" s="18" t="s">
        <v>21</v>
      </c>
      <c r="L150" s="18" t="s">
        <v>522</v>
      </c>
      <c r="M150" s="18" t="s">
        <v>223</v>
      </c>
      <c r="N150" s="18" t="s">
        <v>514</v>
      </c>
      <c r="O150" s="18" t="s">
        <v>337</v>
      </c>
      <c r="P150" s="18" t="s">
        <v>337</v>
      </c>
      <c r="Q150" s="18" t="s">
        <v>337</v>
      </c>
      <c r="R150" s="18" t="s">
        <v>338</v>
      </c>
      <c r="S150" s="18" t="s">
        <v>339</v>
      </c>
      <c r="T150" s="18">
        <v>40</v>
      </c>
      <c r="U150" s="18">
        <v>0</v>
      </c>
      <c r="V150" s="18" t="s">
        <v>340</v>
      </c>
      <c r="W150" s="18">
        <v>0</v>
      </c>
      <c r="X150" s="18">
        <v>0</v>
      </c>
      <c r="Y150" s="18">
        <v>0</v>
      </c>
      <c r="Z150" s="18">
        <v>0</v>
      </c>
      <c r="AA150" s="18">
        <v>0</v>
      </c>
      <c r="AB150" s="19">
        <v>0</v>
      </c>
      <c r="AC150" s="19">
        <v>0</v>
      </c>
      <c r="AD150" s="19">
        <v>367504.87524943764</v>
      </c>
      <c r="AE150" s="19">
        <v>365620.00576019974</v>
      </c>
      <c r="AF150" s="19">
        <v>186826.32141105793</v>
      </c>
      <c r="AG150" s="19">
        <v>0</v>
      </c>
      <c r="AH150" s="19">
        <v>0</v>
      </c>
      <c r="AI150" s="16"/>
      <c r="AJ150" s="16"/>
      <c r="AK150" s="16"/>
    </row>
    <row r="151" spans="1:37" s="1" customFormat="1" x14ac:dyDescent="0.2">
      <c r="A151"/>
      <c r="B151" s="18"/>
      <c r="C151" s="18" t="s">
        <v>590</v>
      </c>
      <c r="D151" s="18" t="s">
        <v>520</v>
      </c>
      <c r="E151" s="18" t="s">
        <v>12</v>
      </c>
      <c r="F151" s="18" t="s">
        <v>221</v>
      </c>
      <c r="G151" s="18" t="s">
        <v>521</v>
      </c>
      <c r="H151" s="18" t="s">
        <v>224</v>
      </c>
      <c r="I151" s="18" t="s">
        <v>21</v>
      </c>
      <c r="J151" s="18" t="s">
        <v>21</v>
      </c>
      <c r="K151" s="18" t="s">
        <v>21</v>
      </c>
      <c r="L151" s="18" t="s">
        <v>522</v>
      </c>
      <c r="M151" s="18" t="s">
        <v>223</v>
      </c>
      <c r="N151" s="18" t="s">
        <v>514</v>
      </c>
      <c r="O151" s="18" t="s">
        <v>337</v>
      </c>
      <c r="P151" s="18" t="s">
        <v>337</v>
      </c>
      <c r="Q151" s="18" t="s">
        <v>337</v>
      </c>
      <c r="R151" s="18" t="s">
        <v>338</v>
      </c>
      <c r="S151" s="18" t="s">
        <v>339</v>
      </c>
      <c r="T151" s="18">
        <v>40</v>
      </c>
      <c r="U151" s="18">
        <v>0</v>
      </c>
      <c r="V151" s="18" t="s">
        <v>340</v>
      </c>
      <c r="W151" s="18">
        <v>0</v>
      </c>
      <c r="X151" s="18">
        <v>0</v>
      </c>
      <c r="Y151" s="18">
        <v>0</v>
      </c>
      <c r="Z151" s="18">
        <v>0</v>
      </c>
      <c r="AA151" s="18">
        <v>0</v>
      </c>
      <c r="AB151" s="19">
        <v>0</v>
      </c>
      <c r="AC151" s="19">
        <v>0</v>
      </c>
      <c r="AD151" s="19">
        <v>0</v>
      </c>
      <c r="AE151" s="19">
        <v>312677.91708727385</v>
      </c>
      <c r="AF151" s="19">
        <v>0</v>
      </c>
      <c r="AG151" s="19">
        <v>0</v>
      </c>
      <c r="AH151" s="19">
        <v>0</v>
      </c>
      <c r="AI151" s="16"/>
      <c r="AJ151" s="16"/>
      <c r="AK151" s="16"/>
    </row>
    <row r="152" spans="1:37" s="1" customFormat="1" x14ac:dyDescent="0.2">
      <c r="A152"/>
      <c r="B152" s="18"/>
      <c r="C152" s="18" t="s">
        <v>591</v>
      </c>
      <c r="D152" s="18" t="s">
        <v>565</v>
      </c>
      <c r="E152" s="18" t="s">
        <v>12</v>
      </c>
      <c r="F152" s="18" t="s">
        <v>221</v>
      </c>
      <c r="G152" s="18" t="s">
        <v>521</v>
      </c>
      <c r="H152" s="18" t="s">
        <v>224</v>
      </c>
      <c r="I152" s="18" t="s">
        <v>21</v>
      </c>
      <c r="J152" s="18" t="s">
        <v>21</v>
      </c>
      <c r="K152" s="18" t="s">
        <v>21</v>
      </c>
      <c r="L152" s="18" t="s">
        <v>522</v>
      </c>
      <c r="M152" s="18" t="s">
        <v>223</v>
      </c>
      <c r="N152" s="18" t="s">
        <v>551</v>
      </c>
      <c r="O152" s="18" t="s">
        <v>337</v>
      </c>
      <c r="P152" s="18" t="s">
        <v>337</v>
      </c>
      <c r="Q152" s="18" t="s">
        <v>337</v>
      </c>
      <c r="R152" s="18" t="s">
        <v>338</v>
      </c>
      <c r="S152" s="18" t="s">
        <v>339</v>
      </c>
      <c r="T152" s="18">
        <v>40</v>
      </c>
      <c r="U152" s="18">
        <v>0</v>
      </c>
      <c r="V152" s="18" t="s">
        <v>340</v>
      </c>
      <c r="W152" s="18">
        <v>0</v>
      </c>
      <c r="X152" s="18">
        <v>0</v>
      </c>
      <c r="Y152" s="18">
        <v>0</v>
      </c>
      <c r="Z152" s="18">
        <v>0</v>
      </c>
      <c r="AA152" s="18">
        <v>0</v>
      </c>
      <c r="AB152" s="19">
        <v>358174.86931291991</v>
      </c>
      <c r="AC152" s="19">
        <v>0</v>
      </c>
      <c r="AD152" s="19">
        <v>0</v>
      </c>
      <c r="AE152" s="19">
        <v>0</v>
      </c>
      <c r="AF152" s="19">
        <v>0</v>
      </c>
      <c r="AG152" s="19">
        <v>0</v>
      </c>
      <c r="AH152" s="19">
        <v>0</v>
      </c>
      <c r="AI152" s="16"/>
      <c r="AJ152" s="16"/>
      <c r="AK152" s="16"/>
    </row>
    <row r="153" spans="1:37" s="1" customFormat="1" x14ac:dyDescent="0.2">
      <c r="A153"/>
      <c r="B153" s="18"/>
      <c r="C153" s="18" t="s">
        <v>592</v>
      </c>
      <c r="D153" s="18" t="s">
        <v>565</v>
      </c>
      <c r="E153" s="18" t="s">
        <v>12</v>
      </c>
      <c r="F153" s="18" t="s">
        <v>221</v>
      </c>
      <c r="G153" s="18" t="s">
        <v>521</v>
      </c>
      <c r="H153" s="18" t="s">
        <v>224</v>
      </c>
      <c r="I153" s="18" t="s">
        <v>21</v>
      </c>
      <c r="J153" s="18" t="s">
        <v>21</v>
      </c>
      <c r="K153" s="18" t="s">
        <v>21</v>
      </c>
      <c r="L153" s="18" t="s">
        <v>522</v>
      </c>
      <c r="M153" s="18" t="s">
        <v>223</v>
      </c>
      <c r="N153" s="18" t="s">
        <v>551</v>
      </c>
      <c r="O153" s="18" t="s">
        <v>337</v>
      </c>
      <c r="P153" s="18" t="s">
        <v>337</v>
      </c>
      <c r="Q153" s="18" t="s">
        <v>337</v>
      </c>
      <c r="R153" s="18" t="s">
        <v>338</v>
      </c>
      <c r="S153" s="18" t="s">
        <v>339</v>
      </c>
      <c r="T153" s="18">
        <v>40</v>
      </c>
      <c r="U153" s="18">
        <v>0</v>
      </c>
      <c r="V153" s="18" t="s">
        <v>340</v>
      </c>
      <c r="W153" s="18">
        <v>0</v>
      </c>
      <c r="X153" s="18">
        <v>0</v>
      </c>
      <c r="Y153" s="18">
        <v>0</v>
      </c>
      <c r="Z153" s="18">
        <v>0</v>
      </c>
      <c r="AA153" s="18">
        <v>0</v>
      </c>
      <c r="AB153" s="19">
        <v>0</v>
      </c>
      <c r="AC153" s="19">
        <v>0</v>
      </c>
      <c r="AD153" s="19">
        <v>0</v>
      </c>
      <c r="AE153" s="19">
        <v>0</v>
      </c>
      <c r="AF153" s="19">
        <v>194669.26830040824</v>
      </c>
      <c r="AG153" s="19">
        <v>196617.59151927149</v>
      </c>
      <c r="AH153" s="19">
        <v>0</v>
      </c>
      <c r="AI153" s="16"/>
      <c r="AJ153" s="16"/>
      <c r="AK153" s="16"/>
    </row>
    <row r="154" spans="1:37" s="1" customFormat="1" x14ac:dyDescent="0.2">
      <c r="A154"/>
      <c r="B154" s="18"/>
      <c r="C154" s="18" t="s">
        <v>593</v>
      </c>
      <c r="D154" s="18" t="s">
        <v>594</v>
      </c>
      <c r="E154" s="18" t="s">
        <v>12</v>
      </c>
      <c r="F154" s="18" t="s">
        <v>199</v>
      </c>
      <c r="G154" s="18" t="s">
        <v>595</v>
      </c>
      <c r="H154" s="18" t="s">
        <v>230</v>
      </c>
      <c r="I154" s="18" t="s">
        <v>21</v>
      </c>
      <c r="J154" s="18" t="s">
        <v>21</v>
      </c>
      <c r="K154" s="18" t="s">
        <v>21</v>
      </c>
      <c r="L154" s="18" t="s">
        <v>365</v>
      </c>
      <c r="M154" s="18" t="s">
        <v>195</v>
      </c>
      <c r="N154" s="18" t="s">
        <v>336</v>
      </c>
      <c r="O154" s="18" t="s">
        <v>337</v>
      </c>
      <c r="P154" s="18" t="s">
        <v>337</v>
      </c>
      <c r="Q154" s="18" t="s">
        <v>337</v>
      </c>
      <c r="R154" s="18" t="s">
        <v>338</v>
      </c>
      <c r="S154" s="18" t="s">
        <v>339</v>
      </c>
      <c r="T154" s="18">
        <v>50</v>
      </c>
      <c r="U154" s="18">
        <v>0</v>
      </c>
      <c r="V154" s="18" t="s">
        <v>340</v>
      </c>
      <c r="W154" s="18">
        <v>0</v>
      </c>
      <c r="X154" s="18">
        <v>0</v>
      </c>
      <c r="Y154" s="18">
        <v>0</v>
      </c>
      <c r="Z154" s="18">
        <v>0</v>
      </c>
      <c r="AA154" s="18">
        <v>0</v>
      </c>
      <c r="AB154" s="19">
        <v>489253.45612811903</v>
      </c>
      <c r="AC154" s="19">
        <v>0</v>
      </c>
      <c r="AD154" s="19">
        <v>0</v>
      </c>
      <c r="AE154" s="19">
        <v>0</v>
      </c>
      <c r="AF154" s="19">
        <v>0</v>
      </c>
      <c r="AG154" s="19">
        <v>0</v>
      </c>
      <c r="AH154" s="19">
        <v>0</v>
      </c>
      <c r="AI154" s="16"/>
      <c r="AJ154" s="16"/>
      <c r="AK154" s="16"/>
    </row>
    <row r="155" spans="1:37" s="1" customFormat="1" x14ac:dyDescent="0.2">
      <c r="A155"/>
      <c r="B155" s="18"/>
      <c r="C155" s="18" t="s">
        <v>596</v>
      </c>
      <c r="D155" s="18" t="s">
        <v>594</v>
      </c>
      <c r="E155" s="18" t="s">
        <v>12</v>
      </c>
      <c r="F155" s="18" t="s">
        <v>199</v>
      </c>
      <c r="G155" s="18" t="s">
        <v>595</v>
      </c>
      <c r="H155" s="18" t="s">
        <v>230</v>
      </c>
      <c r="I155" s="18" t="s">
        <v>21</v>
      </c>
      <c r="J155" s="18" t="s">
        <v>21</v>
      </c>
      <c r="K155" s="18" t="s">
        <v>21</v>
      </c>
      <c r="L155" s="18" t="s">
        <v>365</v>
      </c>
      <c r="M155" s="18" t="s">
        <v>195</v>
      </c>
      <c r="N155" s="18" t="s">
        <v>336</v>
      </c>
      <c r="O155" s="18" t="s">
        <v>337</v>
      </c>
      <c r="P155" s="18" t="s">
        <v>337</v>
      </c>
      <c r="Q155" s="18" t="s">
        <v>337</v>
      </c>
      <c r="R155" s="18" t="s">
        <v>338</v>
      </c>
      <c r="S155" s="18" t="s">
        <v>339</v>
      </c>
      <c r="T155" s="18">
        <v>50</v>
      </c>
      <c r="U155" s="18">
        <v>0</v>
      </c>
      <c r="V155" s="18" t="s">
        <v>340</v>
      </c>
      <c r="W155" s="18">
        <v>0</v>
      </c>
      <c r="X155" s="18">
        <v>0</v>
      </c>
      <c r="Y155" s="18">
        <v>0</v>
      </c>
      <c r="Z155" s="18">
        <v>0</v>
      </c>
      <c r="AA155" s="18">
        <v>0</v>
      </c>
      <c r="AB155" s="19">
        <v>0</v>
      </c>
      <c r="AC155" s="19">
        <v>977526.20502501796</v>
      </c>
      <c r="AD155" s="19">
        <v>0</v>
      </c>
      <c r="AE155" s="19">
        <v>0</v>
      </c>
      <c r="AF155" s="19">
        <v>0</v>
      </c>
      <c r="AG155" s="19">
        <v>0</v>
      </c>
      <c r="AH155" s="19">
        <v>0</v>
      </c>
      <c r="AI155" s="16"/>
      <c r="AJ155" s="16"/>
      <c r="AK155" s="16"/>
    </row>
    <row r="156" spans="1:37" s="1" customFormat="1" x14ac:dyDescent="0.2">
      <c r="A156"/>
      <c r="B156" s="18"/>
      <c r="C156" s="18" t="s">
        <v>597</v>
      </c>
      <c r="D156" s="18" t="s">
        <v>598</v>
      </c>
      <c r="E156" s="18" t="s">
        <v>12</v>
      </c>
      <c r="F156" s="18" t="s">
        <v>199</v>
      </c>
      <c r="G156" s="18" t="s">
        <v>448</v>
      </c>
      <c r="H156" s="18" t="s">
        <v>207</v>
      </c>
      <c r="I156" s="18" t="s">
        <v>21</v>
      </c>
      <c r="J156" s="18" t="s">
        <v>21</v>
      </c>
      <c r="K156" s="18" t="s">
        <v>21</v>
      </c>
      <c r="L156" s="18" t="s">
        <v>439</v>
      </c>
      <c r="M156" s="18" t="s">
        <v>187</v>
      </c>
      <c r="N156" s="18" t="s">
        <v>336</v>
      </c>
      <c r="O156" s="18" t="s">
        <v>337</v>
      </c>
      <c r="P156" s="18" t="s">
        <v>337</v>
      </c>
      <c r="Q156" s="18" t="s">
        <v>337</v>
      </c>
      <c r="R156" s="18" t="s">
        <v>338</v>
      </c>
      <c r="S156" s="18" t="s">
        <v>339</v>
      </c>
      <c r="T156" s="18">
        <v>10</v>
      </c>
      <c r="U156" s="18">
        <v>0</v>
      </c>
      <c r="V156" s="18" t="s">
        <v>340</v>
      </c>
      <c r="W156" s="18">
        <v>0</v>
      </c>
      <c r="X156" s="18">
        <v>0</v>
      </c>
      <c r="Y156" s="18">
        <v>0</v>
      </c>
      <c r="Z156" s="18">
        <v>0</v>
      </c>
      <c r="AA156" s="18">
        <v>0</v>
      </c>
      <c r="AB156" s="19">
        <v>278207.18501939753</v>
      </c>
      <c r="AC156" s="19">
        <v>275980.76361127023</v>
      </c>
      <c r="AD156" s="19">
        <v>246836.66271718137</v>
      </c>
      <c r="AE156" s="19">
        <v>246064.66097506558</v>
      </c>
      <c r="AF156" s="19">
        <v>251999.48311969929</v>
      </c>
      <c r="AG156" s="19">
        <v>255060.56587034612</v>
      </c>
      <c r="AH156" s="19">
        <v>259469.27892810761</v>
      </c>
      <c r="AI156" s="16"/>
      <c r="AJ156" s="16"/>
      <c r="AK156" s="16"/>
    </row>
    <row r="157" spans="1:37" s="1" customFormat="1" x14ac:dyDescent="0.2">
      <c r="A157"/>
      <c r="B157" s="18"/>
      <c r="C157" s="18" t="s">
        <v>599</v>
      </c>
      <c r="D157" s="18" t="s">
        <v>598</v>
      </c>
      <c r="E157" s="18" t="s">
        <v>12</v>
      </c>
      <c r="F157" s="18" t="s">
        <v>199</v>
      </c>
      <c r="G157" s="18" t="s">
        <v>448</v>
      </c>
      <c r="H157" s="18" t="s">
        <v>231</v>
      </c>
      <c r="I157" s="18" t="s">
        <v>21</v>
      </c>
      <c r="J157" s="18" t="s">
        <v>21</v>
      </c>
      <c r="K157" s="18" t="s">
        <v>21</v>
      </c>
      <c r="L157" s="18" t="s">
        <v>439</v>
      </c>
      <c r="M157" s="18" t="s">
        <v>195</v>
      </c>
      <c r="N157" s="18" t="s">
        <v>336</v>
      </c>
      <c r="O157" s="18" t="s">
        <v>337</v>
      </c>
      <c r="P157" s="18" t="s">
        <v>337</v>
      </c>
      <c r="Q157" s="18" t="s">
        <v>337</v>
      </c>
      <c r="R157" s="18" t="s">
        <v>338</v>
      </c>
      <c r="S157" s="18" t="s">
        <v>339</v>
      </c>
      <c r="T157" s="18">
        <v>10</v>
      </c>
      <c r="U157" s="18">
        <v>0</v>
      </c>
      <c r="V157" s="18" t="s">
        <v>340</v>
      </c>
      <c r="W157" s="18">
        <v>0</v>
      </c>
      <c r="X157" s="18">
        <v>0</v>
      </c>
      <c r="Y157" s="18">
        <v>0</v>
      </c>
      <c r="Z157" s="18">
        <v>0</v>
      </c>
      <c r="AA157" s="18">
        <v>0</v>
      </c>
      <c r="AB157" s="19">
        <v>3547878.5716412188</v>
      </c>
      <c r="AC157" s="19">
        <v>0</v>
      </c>
      <c r="AD157" s="19">
        <v>0</v>
      </c>
      <c r="AE157" s="19">
        <v>0</v>
      </c>
      <c r="AF157" s="19">
        <v>0</v>
      </c>
      <c r="AG157" s="19">
        <v>0</v>
      </c>
      <c r="AH157" s="19">
        <v>0</v>
      </c>
      <c r="AI157" s="16"/>
      <c r="AJ157" s="16"/>
      <c r="AK157" s="16"/>
    </row>
    <row r="158" spans="1:37" s="1" customFormat="1" x14ac:dyDescent="0.2">
      <c r="A158"/>
      <c r="B158" s="18"/>
      <c r="C158" s="18" t="s">
        <v>600</v>
      </c>
      <c r="D158" s="18" t="s">
        <v>598</v>
      </c>
      <c r="E158" s="18" t="s">
        <v>12</v>
      </c>
      <c r="F158" s="18" t="s">
        <v>199</v>
      </c>
      <c r="G158" s="18" t="s">
        <v>448</v>
      </c>
      <c r="H158" s="18" t="s">
        <v>231</v>
      </c>
      <c r="I158" s="18" t="s">
        <v>21</v>
      </c>
      <c r="J158" s="18" t="s">
        <v>21</v>
      </c>
      <c r="K158" s="18" t="s">
        <v>21</v>
      </c>
      <c r="L158" s="18" t="s">
        <v>439</v>
      </c>
      <c r="M158" s="18" t="s">
        <v>195</v>
      </c>
      <c r="N158" s="18" t="s">
        <v>336</v>
      </c>
      <c r="O158" s="18" t="s">
        <v>337</v>
      </c>
      <c r="P158" s="18" t="s">
        <v>337</v>
      </c>
      <c r="Q158" s="18" t="s">
        <v>337</v>
      </c>
      <c r="R158" s="18" t="s">
        <v>338</v>
      </c>
      <c r="S158" s="18" t="s">
        <v>339</v>
      </c>
      <c r="T158" s="18">
        <v>10</v>
      </c>
      <c r="U158" s="18">
        <v>0</v>
      </c>
      <c r="V158" s="18" t="s">
        <v>340</v>
      </c>
      <c r="W158" s="18">
        <v>0</v>
      </c>
      <c r="X158" s="18">
        <v>0</v>
      </c>
      <c r="Y158" s="18">
        <v>0</v>
      </c>
      <c r="Z158" s="18">
        <v>0</v>
      </c>
      <c r="AA158" s="18">
        <v>0</v>
      </c>
      <c r="AB158" s="19">
        <v>9224.7664688487239</v>
      </c>
      <c r="AC158" s="19">
        <v>0</v>
      </c>
      <c r="AD158" s="19">
        <v>802219.15383083944</v>
      </c>
      <c r="AE158" s="19">
        <v>0</v>
      </c>
      <c r="AF158" s="19">
        <v>0</v>
      </c>
      <c r="AG158" s="19">
        <v>0</v>
      </c>
      <c r="AH158" s="19">
        <v>0</v>
      </c>
      <c r="AI158" s="16"/>
      <c r="AJ158" s="16"/>
      <c r="AK158" s="16"/>
    </row>
    <row r="159" spans="1:37" s="1" customFormat="1" x14ac:dyDescent="0.2">
      <c r="A159"/>
      <c r="B159" s="18"/>
      <c r="C159" s="18" t="s">
        <v>601</v>
      </c>
      <c r="D159" s="18" t="s">
        <v>598</v>
      </c>
      <c r="E159" s="18" t="s">
        <v>12</v>
      </c>
      <c r="F159" s="18" t="s">
        <v>199</v>
      </c>
      <c r="G159" s="18" t="s">
        <v>448</v>
      </c>
      <c r="H159" s="18" t="s">
        <v>231</v>
      </c>
      <c r="I159" s="18" t="s">
        <v>21</v>
      </c>
      <c r="J159" s="18" t="s">
        <v>21</v>
      </c>
      <c r="K159" s="18" t="s">
        <v>21</v>
      </c>
      <c r="L159" s="18" t="s">
        <v>439</v>
      </c>
      <c r="M159" s="18" t="s">
        <v>195</v>
      </c>
      <c r="N159" s="18" t="s">
        <v>336</v>
      </c>
      <c r="O159" s="18" t="s">
        <v>337</v>
      </c>
      <c r="P159" s="18" t="s">
        <v>337</v>
      </c>
      <c r="Q159" s="18" t="s">
        <v>337</v>
      </c>
      <c r="R159" s="18" t="s">
        <v>338</v>
      </c>
      <c r="S159" s="18" t="s">
        <v>339</v>
      </c>
      <c r="T159" s="18">
        <v>10</v>
      </c>
      <c r="U159" s="18">
        <v>0</v>
      </c>
      <c r="V159" s="18" t="s">
        <v>340</v>
      </c>
      <c r="W159" s="18">
        <v>0</v>
      </c>
      <c r="X159" s="18">
        <v>0</v>
      </c>
      <c r="Y159" s="18">
        <v>0</v>
      </c>
      <c r="Z159" s="18">
        <v>0</v>
      </c>
      <c r="AA159" s="18">
        <v>0</v>
      </c>
      <c r="AB159" s="19">
        <v>0</v>
      </c>
      <c r="AC159" s="19">
        <v>0</v>
      </c>
      <c r="AD159" s="19">
        <v>165642.86637573162</v>
      </c>
      <c r="AE159" s="19">
        <v>3486463.7042444786</v>
      </c>
      <c r="AF159" s="19">
        <v>2141448.7026677839</v>
      </c>
      <c r="AG159" s="19">
        <v>0</v>
      </c>
      <c r="AH159" s="19">
        <v>0</v>
      </c>
      <c r="AI159" s="16"/>
      <c r="AJ159" s="16"/>
      <c r="AK159" s="16"/>
    </row>
    <row r="160" spans="1:37" s="1" customFormat="1" x14ac:dyDescent="0.2">
      <c r="A160"/>
      <c r="B160" s="18"/>
      <c r="C160" s="18" t="s">
        <v>602</v>
      </c>
      <c r="D160" s="18" t="s">
        <v>598</v>
      </c>
      <c r="E160" s="18" t="s">
        <v>12</v>
      </c>
      <c r="F160" s="18" t="s">
        <v>199</v>
      </c>
      <c r="G160" s="18" t="s">
        <v>448</v>
      </c>
      <c r="H160" s="18" t="s">
        <v>231</v>
      </c>
      <c r="I160" s="18" t="s">
        <v>21</v>
      </c>
      <c r="J160" s="18" t="s">
        <v>21</v>
      </c>
      <c r="K160" s="18" t="s">
        <v>21</v>
      </c>
      <c r="L160" s="18" t="s">
        <v>439</v>
      </c>
      <c r="M160" s="18" t="s">
        <v>195</v>
      </c>
      <c r="N160" s="18" t="s">
        <v>336</v>
      </c>
      <c r="O160" s="18" t="s">
        <v>337</v>
      </c>
      <c r="P160" s="18" t="s">
        <v>337</v>
      </c>
      <c r="Q160" s="18" t="s">
        <v>337</v>
      </c>
      <c r="R160" s="18" t="s">
        <v>338</v>
      </c>
      <c r="S160" s="18" t="s">
        <v>339</v>
      </c>
      <c r="T160" s="18">
        <v>10</v>
      </c>
      <c r="U160" s="18">
        <v>0</v>
      </c>
      <c r="V160" s="18" t="s">
        <v>340</v>
      </c>
      <c r="W160" s="18">
        <v>0</v>
      </c>
      <c r="X160" s="18">
        <v>0</v>
      </c>
      <c r="Y160" s="18">
        <v>0</v>
      </c>
      <c r="Z160" s="18">
        <v>0</v>
      </c>
      <c r="AA160" s="18">
        <v>0</v>
      </c>
      <c r="AB160" s="19">
        <v>0</v>
      </c>
      <c r="AC160" s="19">
        <v>2302067.0455101039</v>
      </c>
      <c r="AD160" s="19">
        <v>2329541.2449997421</v>
      </c>
      <c r="AE160" s="19">
        <v>0</v>
      </c>
      <c r="AF160" s="19">
        <v>0</v>
      </c>
      <c r="AG160" s="19">
        <v>0</v>
      </c>
      <c r="AH160" s="19">
        <v>0</v>
      </c>
      <c r="AI160" s="16"/>
      <c r="AJ160" s="16"/>
      <c r="AK160" s="16"/>
    </row>
    <row r="161" spans="1:37" s="1" customFormat="1" x14ac:dyDescent="0.2">
      <c r="A161"/>
      <c r="B161" s="18"/>
      <c r="C161" s="18" t="s">
        <v>603</v>
      </c>
      <c r="D161" s="18" t="s">
        <v>598</v>
      </c>
      <c r="E161" s="18" t="s">
        <v>12</v>
      </c>
      <c r="F161" s="18" t="s">
        <v>199</v>
      </c>
      <c r="G161" s="18" t="s">
        <v>448</v>
      </c>
      <c r="H161" s="18" t="s">
        <v>231</v>
      </c>
      <c r="I161" s="18" t="s">
        <v>21</v>
      </c>
      <c r="J161" s="18" t="s">
        <v>21</v>
      </c>
      <c r="K161" s="18" t="s">
        <v>21</v>
      </c>
      <c r="L161" s="18" t="s">
        <v>439</v>
      </c>
      <c r="M161" s="18" t="s">
        <v>195</v>
      </c>
      <c r="N161" s="18" t="s">
        <v>336</v>
      </c>
      <c r="O161" s="18" t="s">
        <v>337</v>
      </c>
      <c r="P161" s="18" t="s">
        <v>337</v>
      </c>
      <c r="Q161" s="18" t="s">
        <v>337</v>
      </c>
      <c r="R161" s="18" t="s">
        <v>338</v>
      </c>
      <c r="S161" s="18" t="s">
        <v>339</v>
      </c>
      <c r="T161" s="18">
        <v>10</v>
      </c>
      <c r="U161" s="18">
        <v>0</v>
      </c>
      <c r="V161" s="18" t="s">
        <v>340</v>
      </c>
      <c r="W161" s="18">
        <v>0</v>
      </c>
      <c r="X161" s="18">
        <v>0</v>
      </c>
      <c r="Y161" s="18">
        <v>0</v>
      </c>
      <c r="Z161" s="18">
        <v>0</v>
      </c>
      <c r="AA161" s="18">
        <v>0</v>
      </c>
      <c r="AB161" s="19">
        <v>0</v>
      </c>
      <c r="AC161" s="19">
        <v>0</v>
      </c>
      <c r="AD161" s="19">
        <v>0</v>
      </c>
      <c r="AE161" s="19">
        <v>0</v>
      </c>
      <c r="AF161" s="19">
        <v>0</v>
      </c>
      <c r="AG161" s="19">
        <v>1203106.0232278851</v>
      </c>
      <c r="AH161" s="19">
        <v>1548238.2678804798</v>
      </c>
      <c r="AI161" s="16"/>
      <c r="AJ161" s="16"/>
      <c r="AK161" s="16"/>
    </row>
    <row r="162" spans="1:37" s="1" customFormat="1" x14ac:dyDescent="0.2">
      <c r="A162"/>
      <c r="B162" s="18"/>
      <c r="C162" s="18" t="s">
        <v>604</v>
      </c>
      <c r="D162" s="18" t="s">
        <v>598</v>
      </c>
      <c r="E162" s="18" t="s">
        <v>12</v>
      </c>
      <c r="F162" s="18" t="s">
        <v>199</v>
      </c>
      <c r="G162" s="18" t="s">
        <v>448</v>
      </c>
      <c r="H162" s="18" t="s">
        <v>231</v>
      </c>
      <c r="I162" s="18" t="s">
        <v>21</v>
      </c>
      <c r="J162" s="18" t="s">
        <v>21</v>
      </c>
      <c r="K162" s="18" t="s">
        <v>21</v>
      </c>
      <c r="L162" s="18" t="s">
        <v>439</v>
      </c>
      <c r="M162" s="18" t="s">
        <v>195</v>
      </c>
      <c r="N162" s="18" t="s">
        <v>336</v>
      </c>
      <c r="O162" s="18" t="s">
        <v>337</v>
      </c>
      <c r="P162" s="18" t="s">
        <v>337</v>
      </c>
      <c r="Q162" s="18" t="s">
        <v>337</v>
      </c>
      <c r="R162" s="18" t="s">
        <v>338</v>
      </c>
      <c r="S162" s="18" t="s">
        <v>339</v>
      </c>
      <c r="T162" s="18">
        <v>10</v>
      </c>
      <c r="U162" s="18">
        <v>0</v>
      </c>
      <c r="V162" s="18" t="s">
        <v>340</v>
      </c>
      <c r="W162" s="18">
        <v>0</v>
      </c>
      <c r="X162" s="18">
        <v>0</v>
      </c>
      <c r="Y162" s="18">
        <v>0</v>
      </c>
      <c r="Z162" s="18">
        <v>0</v>
      </c>
      <c r="AA162" s="18">
        <v>0</v>
      </c>
      <c r="AB162" s="19">
        <v>718394.10282946145</v>
      </c>
      <c r="AC162" s="19">
        <v>0</v>
      </c>
      <c r="AD162" s="19">
        <v>544891.9329481778</v>
      </c>
      <c r="AE162" s="19">
        <v>488438.35203550523</v>
      </c>
      <c r="AF162" s="19">
        <v>624958.71813685424</v>
      </c>
      <c r="AG162" s="19">
        <v>682924.66511785169</v>
      </c>
      <c r="AH162" s="19">
        <v>308768.44192444801</v>
      </c>
      <c r="AI162" s="16"/>
      <c r="AJ162" s="16"/>
      <c r="AK162" s="16"/>
    </row>
    <row r="163" spans="1:37" s="1" customFormat="1" x14ac:dyDescent="0.2">
      <c r="A163"/>
      <c r="B163" s="18"/>
      <c r="C163" s="18" t="s">
        <v>605</v>
      </c>
      <c r="D163" s="18" t="s">
        <v>598</v>
      </c>
      <c r="E163" s="18" t="s">
        <v>12</v>
      </c>
      <c r="F163" s="18" t="s">
        <v>199</v>
      </c>
      <c r="G163" s="18" t="s">
        <v>448</v>
      </c>
      <c r="H163" s="18" t="s">
        <v>207</v>
      </c>
      <c r="I163" s="18" t="s">
        <v>21</v>
      </c>
      <c r="J163" s="18" t="s">
        <v>21</v>
      </c>
      <c r="K163" s="18" t="s">
        <v>21</v>
      </c>
      <c r="L163" s="18" t="s">
        <v>439</v>
      </c>
      <c r="M163" s="18" t="s">
        <v>187</v>
      </c>
      <c r="N163" s="18" t="s">
        <v>336</v>
      </c>
      <c r="O163" s="18" t="s">
        <v>337</v>
      </c>
      <c r="P163" s="18" t="s">
        <v>337</v>
      </c>
      <c r="Q163" s="18" t="s">
        <v>337</v>
      </c>
      <c r="R163" s="18" t="s">
        <v>338</v>
      </c>
      <c r="S163" s="18" t="s">
        <v>339</v>
      </c>
      <c r="T163" s="18">
        <v>10</v>
      </c>
      <c r="U163" s="18">
        <v>0</v>
      </c>
      <c r="V163" s="18" t="s">
        <v>340</v>
      </c>
      <c r="W163" s="18">
        <v>0</v>
      </c>
      <c r="X163" s="18">
        <v>0</v>
      </c>
      <c r="Y163" s="18">
        <v>0</v>
      </c>
      <c r="Z163" s="18">
        <v>0</v>
      </c>
      <c r="AA163" s="18">
        <v>0</v>
      </c>
      <c r="AB163" s="19">
        <v>0</v>
      </c>
      <c r="AC163" s="19">
        <v>0</v>
      </c>
      <c r="AD163" s="19">
        <v>113544.86484990342</v>
      </c>
      <c r="AE163" s="19">
        <v>63976.811853517051</v>
      </c>
      <c r="AF163" s="19">
        <v>25199.948311969929</v>
      </c>
      <c r="AG163" s="19">
        <v>130080.88859387653</v>
      </c>
      <c r="AH163" s="19">
        <v>165411.6653166686</v>
      </c>
      <c r="AI163" s="16"/>
      <c r="AJ163" s="16"/>
      <c r="AK163" s="16"/>
    </row>
    <row r="164" spans="1:37" s="1" customFormat="1" x14ac:dyDescent="0.2">
      <c r="A164"/>
      <c r="B164" s="18"/>
      <c r="C164" s="18" t="s">
        <v>606</v>
      </c>
      <c r="D164" s="18" t="s">
        <v>598</v>
      </c>
      <c r="E164" s="18" t="s">
        <v>12</v>
      </c>
      <c r="F164" s="18" t="s">
        <v>199</v>
      </c>
      <c r="G164" s="18" t="s">
        <v>448</v>
      </c>
      <c r="H164" s="18" t="s">
        <v>207</v>
      </c>
      <c r="I164" s="18" t="s">
        <v>21</v>
      </c>
      <c r="J164" s="18" t="s">
        <v>21</v>
      </c>
      <c r="K164" s="18" t="s">
        <v>21</v>
      </c>
      <c r="L164" s="18" t="s">
        <v>439</v>
      </c>
      <c r="M164" s="18" t="s">
        <v>195</v>
      </c>
      <c r="N164" s="18" t="s">
        <v>336</v>
      </c>
      <c r="O164" s="18" t="s">
        <v>337</v>
      </c>
      <c r="P164" s="18" t="s">
        <v>337</v>
      </c>
      <c r="Q164" s="18" t="s">
        <v>337</v>
      </c>
      <c r="R164" s="18" t="s">
        <v>338</v>
      </c>
      <c r="S164" s="18" t="s">
        <v>339</v>
      </c>
      <c r="T164" s="18">
        <v>10</v>
      </c>
      <c r="U164" s="18">
        <v>0</v>
      </c>
      <c r="V164" s="18" t="s">
        <v>340</v>
      </c>
      <c r="W164" s="18">
        <v>0</v>
      </c>
      <c r="X164" s="18">
        <v>0</v>
      </c>
      <c r="Y164" s="18">
        <v>0</v>
      </c>
      <c r="Z164" s="18">
        <v>0</v>
      </c>
      <c r="AA164" s="18">
        <v>0</v>
      </c>
      <c r="AB164" s="19">
        <v>0</v>
      </c>
      <c r="AC164" s="19">
        <v>0</v>
      </c>
      <c r="AD164" s="19">
        <v>99354.957850200371</v>
      </c>
      <c r="AE164" s="19">
        <v>99044.217137277679</v>
      </c>
      <c r="AF164" s="19">
        <v>0</v>
      </c>
      <c r="AG164" s="19">
        <v>0</v>
      </c>
      <c r="AH164" s="19">
        <v>0</v>
      </c>
      <c r="AI164" s="16"/>
      <c r="AJ164" s="16"/>
      <c r="AK164" s="16"/>
    </row>
    <row r="165" spans="1:37" s="1" customFormat="1" x14ac:dyDescent="0.2">
      <c r="A165"/>
      <c r="B165" s="18"/>
      <c r="C165" s="18" t="s">
        <v>607</v>
      </c>
      <c r="D165" s="18" t="s">
        <v>598</v>
      </c>
      <c r="E165" s="18" t="s">
        <v>12</v>
      </c>
      <c r="F165" s="18" t="s">
        <v>199</v>
      </c>
      <c r="G165" s="18" t="s">
        <v>448</v>
      </c>
      <c r="H165" s="18" t="s">
        <v>211</v>
      </c>
      <c r="I165" s="18" t="s">
        <v>13</v>
      </c>
      <c r="J165" s="18" t="s">
        <v>13</v>
      </c>
      <c r="K165" s="18" t="s">
        <v>13</v>
      </c>
      <c r="L165" s="18" t="s">
        <v>439</v>
      </c>
      <c r="M165" s="18" t="s">
        <v>195</v>
      </c>
      <c r="N165" s="18" t="s">
        <v>336</v>
      </c>
      <c r="O165" s="18" t="s">
        <v>337</v>
      </c>
      <c r="P165" s="18" t="s">
        <v>337</v>
      </c>
      <c r="Q165" s="18" t="s">
        <v>337</v>
      </c>
      <c r="R165" s="18" t="s">
        <v>338</v>
      </c>
      <c r="S165" s="18" t="s">
        <v>339</v>
      </c>
      <c r="T165" s="18">
        <v>10</v>
      </c>
      <c r="U165" s="18">
        <v>0</v>
      </c>
      <c r="V165" s="18" t="s">
        <v>340</v>
      </c>
      <c r="W165" s="18">
        <v>0</v>
      </c>
      <c r="X165" s="18">
        <v>0</v>
      </c>
      <c r="Y165" s="18">
        <v>0</v>
      </c>
      <c r="Z165" s="18">
        <v>0</v>
      </c>
      <c r="AA165" s="18">
        <v>0</v>
      </c>
      <c r="AB165" s="19">
        <v>0</v>
      </c>
      <c r="AC165" s="19">
        <v>0</v>
      </c>
      <c r="AD165" s="19">
        <v>865609.82352494483</v>
      </c>
      <c r="AE165" s="19">
        <v>0</v>
      </c>
      <c r="AF165" s="19">
        <v>0</v>
      </c>
      <c r="AG165" s="19">
        <v>0</v>
      </c>
      <c r="AH165" s="19">
        <v>0</v>
      </c>
      <c r="AI165" s="16"/>
      <c r="AJ165" s="16"/>
      <c r="AK165" s="16"/>
    </row>
    <row r="166" spans="1:37" s="1" customFormat="1" x14ac:dyDescent="0.2">
      <c r="A166"/>
      <c r="B166" s="18"/>
      <c r="C166" s="18" t="s">
        <v>608</v>
      </c>
      <c r="D166" s="18" t="s">
        <v>598</v>
      </c>
      <c r="E166" s="18" t="s">
        <v>12</v>
      </c>
      <c r="F166" s="18" t="s">
        <v>199</v>
      </c>
      <c r="G166" s="18" t="s">
        <v>448</v>
      </c>
      <c r="H166" s="18" t="s">
        <v>231</v>
      </c>
      <c r="I166" s="18" t="s">
        <v>21</v>
      </c>
      <c r="J166" s="18" t="s">
        <v>21</v>
      </c>
      <c r="K166" s="18" t="s">
        <v>21</v>
      </c>
      <c r="L166" s="18" t="s">
        <v>439</v>
      </c>
      <c r="M166" s="18" t="s">
        <v>195</v>
      </c>
      <c r="N166" s="18" t="s">
        <v>336</v>
      </c>
      <c r="O166" s="18" t="s">
        <v>337</v>
      </c>
      <c r="P166" s="18" t="s">
        <v>337</v>
      </c>
      <c r="Q166" s="18" t="s">
        <v>337</v>
      </c>
      <c r="R166" s="18" t="s">
        <v>338</v>
      </c>
      <c r="S166" s="18" t="s">
        <v>339</v>
      </c>
      <c r="T166" s="18">
        <v>10</v>
      </c>
      <c r="U166" s="18">
        <v>0</v>
      </c>
      <c r="V166" s="18" t="s">
        <v>340</v>
      </c>
      <c r="W166" s="18">
        <v>0</v>
      </c>
      <c r="X166" s="18">
        <v>0</v>
      </c>
      <c r="Y166" s="18">
        <v>0</v>
      </c>
      <c r="Z166" s="18">
        <v>0</v>
      </c>
      <c r="AA166" s="18">
        <v>0</v>
      </c>
      <c r="AB166" s="19">
        <v>0</v>
      </c>
      <c r="AC166" s="19">
        <v>0</v>
      </c>
      <c r="AD166" s="19">
        <v>0</v>
      </c>
      <c r="AE166" s="19">
        <v>0</v>
      </c>
      <c r="AF166" s="19">
        <v>0</v>
      </c>
      <c r="AG166" s="19">
        <v>0</v>
      </c>
      <c r="AH166" s="19">
        <v>2335223.5103529682</v>
      </c>
      <c r="AI166" s="16"/>
      <c r="AJ166" s="16"/>
      <c r="AK166" s="16"/>
    </row>
    <row r="167" spans="1:37" s="1" customFormat="1" x14ac:dyDescent="0.2">
      <c r="A167"/>
      <c r="B167" s="18"/>
      <c r="C167" s="18" t="s">
        <v>609</v>
      </c>
      <c r="D167" s="18" t="s">
        <v>598</v>
      </c>
      <c r="E167" s="18" t="s">
        <v>12</v>
      </c>
      <c r="F167" s="18" t="s">
        <v>199</v>
      </c>
      <c r="G167" s="18" t="s">
        <v>448</v>
      </c>
      <c r="H167" s="18" t="s">
        <v>211</v>
      </c>
      <c r="I167" s="18" t="s">
        <v>21</v>
      </c>
      <c r="J167" s="18" t="s">
        <v>21</v>
      </c>
      <c r="K167" s="18" t="s">
        <v>21</v>
      </c>
      <c r="L167" s="18" t="s">
        <v>439</v>
      </c>
      <c r="M167" s="18" t="s">
        <v>195</v>
      </c>
      <c r="N167" s="18" t="s">
        <v>336</v>
      </c>
      <c r="O167" s="18" t="s">
        <v>337</v>
      </c>
      <c r="P167" s="18" t="s">
        <v>337</v>
      </c>
      <c r="Q167" s="18" t="s">
        <v>337</v>
      </c>
      <c r="R167" s="18" t="s">
        <v>338</v>
      </c>
      <c r="S167" s="18" t="s">
        <v>339</v>
      </c>
      <c r="T167" s="18">
        <v>10</v>
      </c>
      <c r="U167" s="18">
        <v>0</v>
      </c>
      <c r="V167" s="18" t="s">
        <v>340</v>
      </c>
      <c r="W167" s="18">
        <v>0</v>
      </c>
      <c r="X167" s="18">
        <v>0</v>
      </c>
      <c r="Y167" s="18">
        <v>0</v>
      </c>
      <c r="Z167" s="18">
        <v>0</v>
      </c>
      <c r="AA167" s="18">
        <v>0</v>
      </c>
      <c r="AB167" s="19">
        <v>329389.59874429874</v>
      </c>
      <c r="AC167" s="19">
        <v>0</v>
      </c>
      <c r="AD167" s="19">
        <v>0</v>
      </c>
      <c r="AE167" s="19">
        <v>0</v>
      </c>
      <c r="AF167" s="19">
        <v>0</v>
      </c>
      <c r="AG167" s="19">
        <v>0</v>
      </c>
      <c r="AH167" s="19">
        <v>0</v>
      </c>
      <c r="AI167" s="16"/>
      <c r="AJ167" s="16"/>
      <c r="AK167" s="16"/>
    </row>
    <row r="168" spans="1:37" s="1" customFormat="1" x14ac:dyDescent="0.2">
      <c r="A168"/>
      <c r="B168" s="18"/>
      <c r="C168" s="18" t="s">
        <v>610</v>
      </c>
      <c r="D168" s="18" t="s">
        <v>598</v>
      </c>
      <c r="E168" s="18" t="s">
        <v>12</v>
      </c>
      <c r="F168" s="18" t="s">
        <v>199</v>
      </c>
      <c r="G168" s="18" t="s">
        <v>448</v>
      </c>
      <c r="H168" s="18" t="s">
        <v>231</v>
      </c>
      <c r="I168" s="18" t="s">
        <v>21</v>
      </c>
      <c r="J168" s="18" t="s">
        <v>21</v>
      </c>
      <c r="K168" s="18" t="s">
        <v>21</v>
      </c>
      <c r="L168" s="18" t="s">
        <v>439</v>
      </c>
      <c r="M168" s="18" t="s">
        <v>187</v>
      </c>
      <c r="N168" s="18" t="s">
        <v>336</v>
      </c>
      <c r="O168" s="18" t="s">
        <v>337</v>
      </c>
      <c r="P168" s="18" t="s">
        <v>337</v>
      </c>
      <c r="Q168" s="18" t="s">
        <v>337</v>
      </c>
      <c r="R168" s="18" t="s">
        <v>338</v>
      </c>
      <c r="S168" s="18" t="s">
        <v>339</v>
      </c>
      <c r="T168" s="18">
        <v>10</v>
      </c>
      <c r="U168" s="18">
        <v>0</v>
      </c>
      <c r="V168" s="18" t="s">
        <v>340</v>
      </c>
      <c r="W168" s="18">
        <v>0</v>
      </c>
      <c r="X168" s="18">
        <v>0</v>
      </c>
      <c r="Y168" s="18">
        <v>0</v>
      </c>
      <c r="Z168" s="18">
        <v>0</v>
      </c>
      <c r="AA168" s="18">
        <v>0</v>
      </c>
      <c r="AB168" s="19">
        <v>0</v>
      </c>
      <c r="AC168" s="19">
        <v>0</v>
      </c>
      <c r="AD168" s="19">
        <v>65576.50178219282</v>
      </c>
      <c r="AE168" s="19">
        <v>65371.383319593238</v>
      </c>
      <c r="AF168" s="19">
        <v>66948.072681702717</v>
      </c>
      <c r="AG168" s="19">
        <v>0</v>
      </c>
      <c r="AH168" s="19">
        <v>0</v>
      </c>
      <c r="AI168" s="16"/>
      <c r="AJ168" s="16"/>
      <c r="AK168" s="16"/>
    </row>
    <row r="169" spans="1:37" s="1" customFormat="1" x14ac:dyDescent="0.2">
      <c r="A169"/>
      <c r="B169" s="18"/>
      <c r="C169" s="18" t="s">
        <v>611</v>
      </c>
      <c r="D169" s="18" t="s">
        <v>598</v>
      </c>
      <c r="E169" s="18" t="s">
        <v>12</v>
      </c>
      <c r="F169" s="18" t="s">
        <v>199</v>
      </c>
      <c r="G169" s="18" t="s">
        <v>448</v>
      </c>
      <c r="H169" s="18" t="s">
        <v>231</v>
      </c>
      <c r="I169" s="18" t="s">
        <v>21</v>
      </c>
      <c r="J169" s="18" t="s">
        <v>21</v>
      </c>
      <c r="K169" s="18" t="s">
        <v>21</v>
      </c>
      <c r="L169" s="18" t="s">
        <v>439</v>
      </c>
      <c r="M169" s="18" t="s">
        <v>195</v>
      </c>
      <c r="N169" s="18" t="s">
        <v>336</v>
      </c>
      <c r="O169" s="18" t="s">
        <v>337</v>
      </c>
      <c r="P169" s="18" t="s">
        <v>337</v>
      </c>
      <c r="Q169" s="18" t="s">
        <v>337</v>
      </c>
      <c r="R169" s="18" t="s">
        <v>338</v>
      </c>
      <c r="S169" s="18" t="s">
        <v>339</v>
      </c>
      <c r="T169" s="18">
        <v>10</v>
      </c>
      <c r="U169" s="18">
        <v>0</v>
      </c>
      <c r="V169" s="18" t="s">
        <v>340</v>
      </c>
      <c r="W169" s="18">
        <v>0</v>
      </c>
      <c r="X169" s="18">
        <v>0</v>
      </c>
      <c r="Y169" s="18">
        <v>0</v>
      </c>
      <c r="Z169" s="18">
        <v>0</v>
      </c>
      <c r="AA169" s="18">
        <v>0</v>
      </c>
      <c r="AB169" s="19">
        <v>0</v>
      </c>
      <c r="AC169" s="19">
        <v>0</v>
      </c>
      <c r="AD169" s="19">
        <v>655765.01782192802</v>
      </c>
      <c r="AE169" s="19">
        <v>653714.05938405136</v>
      </c>
      <c r="AF169" s="19">
        <v>334740.47923028341</v>
      </c>
      <c r="AG169" s="19">
        <v>0</v>
      </c>
      <c r="AH169" s="19">
        <v>0</v>
      </c>
      <c r="AI169" s="16"/>
      <c r="AJ169" s="16"/>
      <c r="AK169" s="16"/>
    </row>
    <row r="170" spans="1:37" s="1" customFormat="1" x14ac:dyDescent="0.2">
      <c r="A170"/>
      <c r="B170" s="18"/>
      <c r="C170" s="18" t="s">
        <v>612</v>
      </c>
      <c r="D170" s="18" t="s">
        <v>598</v>
      </c>
      <c r="E170" s="18" t="s">
        <v>12</v>
      </c>
      <c r="F170" s="18" t="s">
        <v>199</v>
      </c>
      <c r="G170" s="18" t="s">
        <v>448</v>
      </c>
      <c r="H170" s="18" t="s">
        <v>207</v>
      </c>
      <c r="I170" s="18" t="s">
        <v>21</v>
      </c>
      <c r="J170" s="18" t="s">
        <v>21</v>
      </c>
      <c r="K170" s="18" t="s">
        <v>21</v>
      </c>
      <c r="L170" s="18" t="s">
        <v>439</v>
      </c>
      <c r="M170" s="18" t="s">
        <v>195</v>
      </c>
      <c r="N170" s="18" t="s">
        <v>336</v>
      </c>
      <c r="O170" s="18" t="s">
        <v>337</v>
      </c>
      <c r="P170" s="18" t="s">
        <v>337</v>
      </c>
      <c r="Q170" s="18" t="s">
        <v>337</v>
      </c>
      <c r="R170" s="18" t="s">
        <v>338</v>
      </c>
      <c r="S170" s="18" t="s">
        <v>339</v>
      </c>
      <c r="T170" s="18">
        <v>10</v>
      </c>
      <c r="U170" s="18">
        <v>0</v>
      </c>
      <c r="V170" s="18" t="s">
        <v>340</v>
      </c>
      <c r="W170" s="18">
        <v>0</v>
      </c>
      <c r="X170" s="18">
        <v>0</v>
      </c>
      <c r="Y170" s="18">
        <v>0</v>
      </c>
      <c r="Z170" s="18">
        <v>0</v>
      </c>
      <c r="AA170" s="18">
        <v>0</v>
      </c>
      <c r="AB170" s="19">
        <v>0</v>
      </c>
      <c r="AC170" s="19">
        <v>0</v>
      </c>
      <c r="AD170" s="19">
        <v>246836.66271718137</v>
      </c>
      <c r="AE170" s="19">
        <v>492129.32195013115</v>
      </c>
      <c r="AF170" s="19">
        <v>251999.48311969929</v>
      </c>
      <c r="AG170" s="19">
        <v>0</v>
      </c>
      <c r="AH170" s="19">
        <v>0</v>
      </c>
      <c r="AI170" s="16"/>
      <c r="AJ170" s="16"/>
      <c r="AK170" s="16"/>
    </row>
    <row r="171" spans="1:37" s="1" customFormat="1" x14ac:dyDescent="0.2">
      <c r="A171"/>
      <c r="B171" s="18"/>
      <c r="C171" s="18" t="s">
        <v>613</v>
      </c>
      <c r="D171" s="18" t="s">
        <v>598</v>
      </c>
      <c r="E171" s="18" t="s">
        <v>12</v>
      </c>
      <c r="F171" s="18" t="s">
        <v>199</v>
      </c>
      <c r="G171" s="18" t="s">
        <v>448</v>
      </c>
      <c r="H171" s="18" t="s">
        <v>207</v>
      </c>
      <c r="I171" s="18" t="s">
        <v>21</v>
      </c>
      <c r="J171" s="18" t="s">
        <v>21</v>
      </c>
      <c r="K171" s="18" t="s">
        <v>21</v>
      </c>
      <c r="L171" s="18" t="s">
        <v>439</v>
      </c>
      <c r="M171" s="18" t="s">
        <v>195</v>
      </c>
      <c r="N171" s="18" t="s">
        <v>336</v>
      </c>
      <c r="O171" s="18" t="s">
        <v>337</v>
      </c>
      <c r="P171" s="18" t="s">
        <v>337</v>
      </c>
      <c r="Q171" s="18" t="s">
        <v>337</v>
      </c>
      <c r="R171" s="18" t="s">
        <v>338</v>
      </c>
      <c r="S171" s="18" t="s">
        <v>339</v>
      </c>
      <c r="T171" s="18">
        <v>10</v>
      </c>
      <c r="U171" s="18">
        <v>0</v>
      </c>
      <c r="V171" s="18" t="s">
        <v>340</v>
      </c>
      <c r="W171" s="18">
        <v>0</v>
      </c>
      <c r="X171" s="18">
        <v>0</v>
      </c>
      <c r="Y171" s="18">
        <v>0</v>
      </c>
      <c r="Z171" s="18">
        <v>0</v>
      </c>
      <c r="AA171" s="18">
        <v>0</v>
      </c>
      <c r="AB171" s="19">
        <v>0</v>
      </c>
      <c r="AC171" s="19">
        <v>0</v>
      </c>
      <c r="AD171" s="19">
        <v>0</v>
      </c>
      <c r="AE171" s="19">
        <v>0</v>
      </c>
      <c r="AF171" s="19">
        <v>0</v>
      </c>
      <c r="AG171" s="19">
        <v>210424.96684303557</v>
      </c>
      <c r="AH171" s="19">
        <v>214062.1551156888</v>
      </c>
      <c r="AI171" s="16"/>
      <c r="AJ171" s="16"/>
      <c r="AK171" s="16"/>
    </row>
    <row r="172" spans="1:37" s="1" customFormat="1" x14ac:dyDescent="0.2">
      <c r="A172"/>
      <c r="B172" s="18"/>
      <c r="C172" s="18" t="s">
        <v>614</v>
      </c>
      <c r="D172" s="18" t="s">
        <v>598</v>
      </c>
      <c r="E172" s="18" t="s">
        <v>12</v>
      </c>
      <c r="F172" s="18" t="s">
        <v>199</v>
      </c>
      <c r="G172" s="18" t="s">
        <v>448</v>
      </c>
      <c r="H172" s="18" t="s">
        <v>231</v>
      </c>
      <c r="I172" s="18" t="s">
        <v>21</v>
      </c>
      <c r="J172" s="18" t="s">
        <v>21</v>
      </c>
      <c r="K172" s="18" t="s">
        <v>21</v>
      </c>
      <c r="L172" s="18" t="s">
        <v>439</v>
      </c>
      <c r="M172" s="18" t="s">
        <v>195</v>
      </c>
      <c r="N172" s="18" t="s">
        <v>336</v>
      </c>
      <c r="O172" s="18" t="s">
        <v>337</v>
      </c>
      <c r="P172" s="18" t="s">
        <v>337</v>
      </c>
      <c r="Q172" s="18" t="s">
        <v>337</v>
      </c>
      <c r="R172" s="18" t="s">
        <v>338</v>
      </c>
      <c r="S172" s="18" t="s">
        <v>339</v>
      </c>
      <c r="T172" s="18">
        <v>10</v>
      </c>
      <c r="U172" s="18">
        <v>0</v>
      </c>
      <c r="V172" s="18" t="s">
        <v>340</v>
      </c>
      <c r="W172" s="18">
        <v>0</v>
      </c>
      <c r="X172" s="18">
        <v>0</v>
      </c>
      <c r="Y172" s="18">
        <v>0</v>
      </c>
      <c r="Z172" s="18">
        <v>0</v>
      </c>
      <c r="AA172" s="18">
        <v>0</v>
      </c>
      <c r="AB172" s="19">
        <v>0</v>
      </c>
      <c r="AC172" s="19">
        <v>0</v>
      </c>
      <c r="AD172" s="19">
        <v>0</v>
      </c>
      <c r="AE172" s="19">
        <v>0</v>
      </c>
      <c r="AF172" s="19">
        <v>1268416.3229241436</v>
      </c>
      <c r="AG172" s="19">
        <v>3532943.8185042203</v>
      </c>
      <c r="AH172" s="19">
        <v>2927706.227874442</v>
      </c>
      <c r="AI172" s="16"/>
      <c r="AJ172" s="16"/>
      <c r="AK172" s="16"/>
    </row>
    <row r="173" spans="1:37" s="1" customFormat="1" x14ac:dyDescent="0.2">
      <c r="A173"/>
      <c r="B173" s="18"/>
      <c r="C173" s="18" t="s">
        <v>615</v>
      </c>
      <c r="D173" s="18" t="s">
        <v>616</v>
      </c>
      <c r="E173" s="18" t="s">
        <v>12</v>
      </c>
      <c r="F173" s="18" t="s">
        <v>199</v>
      </c>
      <c r="G173" s="18" t="s">
        <v>617</v>
      </c>
      <c r="H173" s="18" t="s">
        <v>233</v>
      </c>
      <c r="I173" s="18" t="s">
        <v>21</v>
      </c>
      <c r="J173" s="18" t="s">
        <v>21</v>
      </c>
      <c r="K173" s="18" t="s">
        <v>21</v>
      </c>
      <c r="L173" s="18" t="s">
        <v>522</v>
      </c>
      <c r="M173" s="18" t="s">
        <v>187</v>
      </c>
      <c r="N173" s="18" t="s">
        <v>336</v>
      </c>
      <c r="O173" s="18" t="s">
        <v>337</v>
      </c>
      <c r="P173" s="18" t="s">
        <v>337</v>
      </c>
      <c r="Q173" s="18" t="s">
        <v>337</v>
      </c>
      <c r="R173" s="18" t="s">
        <v>338</v>
      </c>
      <c r="S173" s="18" t="s">
        <v>339</v>
      </c>
      <c r="T173" s="18">
        <v>40</v>
      </c>
      <c r="U173" s="18">
        <v>0</v>
      </c>
      <c r="V173" s="18" t="s">
        <v>340</v>
      </c>
      <c r="W173" s="18">
        <v>0</v>
      </c>
      <c r="X173" s="18">
        <v>0</v>
      </c>
      <c r="Y173" s="18">
        <v>0</v>
      </c>
      <c r="Z173" s="18">
        <v>0</v>
      </c>
      <c r="AA173" s="18">
        <v>0</v>
      </c>
      <c r="AB173" s="19">
        <v>-114622.4962821574</v>
      </c>
      <c r="AC173" s="19">
        <v>135302.00664864288</v>
      </c>
      <c r="AD173" s="19">
        <v>120677.27724917752</v>
      </c>
      <c r="AE173" s="19">
        <v>120075.07432651534</v>
      </c>
      <c r="AF173" s="19">
        <v>122302.77727546262</v>
      </c>
      <c r="AG173" s="19">
        <v>123112.39003400192</v>
      </c>
      <c r="AH173" s="19">
        <v>124993.0634103161</v>
      </c>
      <c r="AI173" s="16"/>
      <c r="AJ173" s="16"/>
      <c r="AK173" s="16"/>
    </row>
    <row r="174" spans="1:37" s="1" customFormat="1" x14ac:dyDescent="0.2">
      <c r="A174"/>
      <c r="B174" s="18"/>
      <c r="C174" s="18" t="s">
        <v>618</v>
      </c>
      <c r="D174" s="18" t="s">
        <v>616</v>
      </c>
      <c r="E174" s="18" t="s">
        <v>12</v>
      </c>
      <c r="F174" s="18" t="s">
        <v>199</v>
      </c>
      <c r="G174" s="18" t="s">
        <v>617</v>
      </c>
      <c r="H174" s="18" t="s">
        <v>233</v>
      </c>
      <c r="I174" s="18" t="s">
        <v>21</v>
      </c>
      <c r="J174" s="18" t="s">
        <v>21</v>
      </c>
      <c r="K174" s="18" t="s">
        <v>21</v>
      </c>
      <c r="L174" s="18" t="s">
        <v>522</v>
      </c>
      <c r="M174" s="18" t="s">
        <v>195</v>
      </c>
      <c r="N174" s="18" t="s">
        <v>336</v>
      </c>
      <c r="O174" s="18" t="s">
        <v>337</v>
      </c>
      <c r="P174" s="18" t="s">
        <v>337</v>
      </c>
      <c r="Q174" s="18" t="s">
        <v>337</v>
      </c>
      <c r="R174" s="18" t="s">
        <v>338</v>
      </c>
      <c r="S174" s="18" t="s">
        <v>339</v>
      </c>
      <c r="T174" s="18">
        <v>40</v>
      </c>
      <c r="U174" s="18">
        <v>0</v>
      </c>
      <c r="V174" s="18" t="s">
        <v>340</v>
      </c>
      <c r="W174" s="18">
        <v>0</v>
      </c>
      <c r="X174" s="18">
        <v>0</v>
      </c>
      <c r="Y174" s="18">
        <v>0</v>
      </c>
      <c r="Z174" s="18">
        <v>0</v>
      </c>
      <c r="AA174" s="18">
        <v>0</v>
      </c>
      <c r="AB174" s="19">
        <v>0</v>
      </c>
      <c r="AC174" s="19">
        <v>0</v>
      </c>
      <c r="AD174" s="19">
        <v>0</v>
      </c>
      <c r="AE174" s="19">
        <v>1198511.6510203369</v>
      </c>
      <c r="AF174" s="19">
        <v>0</v>
      </c>
      <c r="AG174" s="19">
        <v>0</v>
      </c>
      <c r="AH174" s="19">
        <v>0</v>
      </c>
      <c r="AI174" s="16"/>
      <c r="AJ174" s="16"/>
      <c r="AK174" s="16"/>
    </row>
    <row r="175" spans="1:37" s="1" customFormat="1" x14ac:dyDescent="0.2">
      <c r="A175"/>
      <c r="B175" s="18"/>
      <c r="C175" s="18" t="s">
        <v>619</v>
      </c>
      <c r="D175" s="18" t="s">
        <v>616</v>
      </c>
      <c r="E175" s="18" t="s">
        <v>12</v>
      </c>
      <c r="F175" s="18" t="s">
        <v>199</v>
      </c>
      <c r="G175" s="18" t="s">
        <v>617</v>
      </c>
      <c r="H175" s="18" t="s">
        <v>233</v>
      </c>
      <c r="I175" s="18" t="s">
        <v>21</v>
      </c>
      <c r="J175" s="18" t="s">
        <v>21</v>
      </c>
      <c r="K175" s="18" t="s">
        <v>21</v>
      </c>
      <c r="L175" s="18" t="s">
        <v>522</v>
      </c>
      <c r="M175" s="18" t="s">
        <v>195</v>
      </c>
      <c r="N175" s="18" t="s">
        <v>336</v>
      </c>
      <c r="O175" s="18" t="s">
        <v>337</v>
      </c>
      <c r="P175" s="18" t="s">
        <v>337</v>
      </c>
      <c r="Q175" s="18" t="s">
        <v>337</v>
      </c>
      <c r="R175" s="18" t="s">
        <v>338</v>
      </c>
      <c r="S175" s="18" t="s">
        <v>339</v>
      </c>
      <c r="T175" s="18">
        <v>40</v>
      </c>
      <c r="U175" s="18">
        <v>0</v>
      </c>
      <c r="V175" s="18" t="s">
        <v>340</v>
      </c>
      <c r="W175" s="18">
        <v>0</v>
      </c>
      <c r="X175" s="18">
        <v>0</v>
      </c>
      <c r="Y175" s="18">
        <v>0</v>
      </c>
      <c r="Z175" s="18">
        <v>0</v>
      </c>
      <c r="AA175" s="18">
        <v>0</v>
      </c>
      <c r="AB175" s="19">
        <v>0</v>
      </c>
      <c r="AC175" s="19">
        <v>148804.95878134176</v>
      </c>
      <c r="AD175" s="19">
        <v>0</v>
      </c>
      <c r="AE175" s="19">
        <v>0</v>
      </c>
      <c r="AF175" s="19">
        <v>0</v>
      </c>
      <c r="AG175" s="19">
        <v>0</v>
      </c>
      <c r="AH175" s="19">
        <v>0</v>
      </c>
      <c r="AI175" s="16"/>
      <c r="AJ175" s="16"/>
      <c r="AK175" s="16"/>
    </row>
    <row r="176" spans="1:37" s="1" customFormat="1" x14ac:dyDescent="0.2">
      <c r="A176"/>
      <c r="B176" s="18"/>
      <c r="C176" s="18" t="s">
        <v>620</v>
      </c>
      <c r="D176" s="18" t="s">
        <v>616</v>
      </c>
      <c r="E176" s="18" t="s">
        <v>12</v>
      </c>
      <c r="F176" s="18" t="s">
        <v>199</v>
      </c>
      <c r="G176" s="18" t="s">
        <v>617</v>
      </c>
      <c r="H176" s="18" t="s">
        <v>233</v>
      </c>
      <c r="I176" s="18" t="s">
        <v>21</v>
      </c>
      <c r="J176" s="18" t="s">
        <v>21</v>
      </c>
      <c r="K176" s="18" t="s">
        <v>21</v>
      </c>
      <c r="L176" s="18" t="s">
        <v>522</v>
      </c>
      <c r="M176" s="18" t="s">
        <v>195</v>
      </c>
      <c r="N176" s="18" t="s">
        <v>336</v>
      </c>
      <c r="O176" s="18" t="s">
        <v>337</v>
      </c>
      <c r="P176" s="18" t="s">
        <v>337</v>
      </c>
      <c r="Q176" s="18" t="s">
        <v>337</v>
      </c>
      <c r="R176" s="18" t="s">
        <v>338</v>
      </c>
      <c r="S176" s="18" t="s">
        <v>339</v>
      </c>
      <c r="T176" s="18">
        <v>40</v>
      </c>
      <c r="U176" s="18">
        <v>0</v>
      </c>
      <c r="V176" s="18" t="s">
        <v>340</v>
      </c>
      <c r="W176" s="18">
        <v>0</v>
      </c>
      <c r="X176" s="18">
        <v>0</v>
      </c>
      <c r="Y176" s="18">
        <v>0</v>
      </c>
      <c r="Z176" s="18">
        <v>0</v>
      </c>
      <c r="AA176" s="18">
        <v>0</v>
      </c>
      <c r="AB176" s="19">
        <v>0</v>
      </c>
      <c r="AC176" s="19">
        <v>0</v>
      </c>
      <c r="AD176" s="19">
        <v>66360.350861391053</v>
      </c>
      <c r="AE176" s="19">
        <v>0</v>
      </c>
      <c r="AF176" s="19">
        <v>0</v>
      </c>
      <c r="AG176" s="19">
        <v>0</v>
      </c>
      <c r="AH176" s="19">
        <v>0</v>
      </c>
      <c r="AI176" s="16"/>
      <c r="AJ176" s="16"/>
      <c r="AK176" s="16"/>
    </row>
    <row r="177" spans="1:37" s="1" customFormat="1" x14ac:dyDescent="0.2">
      <c r="A177"/>
      <c r="B177" s="18"/>
      <c r="C177" s="18" t="s">
        <v>621</v>
      </c>
      <c r="D177" s="18" t="s">
        <v>616</v>
      </c>
      <c r="E177" s="18" t="s">
        <v>12</v>
      </c>
      <c r="F177" s="18" t="s">
        <v>199</v>
      </c>
      <c r="G177" s="18" t="s">
        <v>622</v>
      </c>
      <c r="H177" s="18" t="s">
        <v>234</v>
      </c>
      <c r="I177" s="18" t="s">
        <v>21</v>
      </c>
      <c r="J177" s="18" t="s">
        <v>21</v>
      </c>
      <c r="K177" s="18" t="s">
        <v>21</v>
      </c>
      <c r="L177" s="18" t="s">
        <v>522</v>
      </c>
      <c r="M177" s="18" t="s">
        <v>195</v>
      </c>
      <c r="N177" s="18" t="s">
        <v>336</v>
      </c>
      <c r="O177" s="18" t="s">
        <v>337</v>
      </c>
      <c r="P177" s="18" t="s">
        <v>337</v>
      </c>
      <c r="Q177" s="18" t="s">
        <v>337</v>
      </c>
      <c r="R177" s="18" t="s">
        <v>338</v>
      </c>
      <c r="S177" s="18" t="s">
        <v>339</v>
      </c>
      <c r="T177" s="18">
        <v>40</v>
      </c>
      <c r="U177" s="18">
        <v>0</v>
      </c>
      <c r="V177" s="18" t="s">
        <v>340</v>
      </c>
      <c r="W177" s="18">
        <v>0</v>
      </c>
      <c r="X177" s="18">
        <v>0</v>
      </c>
      <c r="Y177" s="18">
        <v>0</v>
      </c>
      <c r="Z177" s="18">
        <v>0</v>
      </c>
      <c r="AA177" s="18">
        <v>0</v>
      </c>
      <c r="AB177" s="19">
        <v>814249.19399574189</v>
      </c>
      <c r="AC177" s="19">
        <v>3444539.5800357056</v>
      </c>
      <c r="AD177" s="19">
        <v>571967.82302781101</v>
      </c>
      <c r="AE177" s="19">
        <v>0</v>
      </c>
      <c r="AF177" s="19">
        <v>0</v>
      </c>
      <c r="AG177" s="19">
        <v>0</v>
      </c>
      <c r="AH177" s="19">
        <v>0</v>
      </c>
      <c r="AI177" s="16"/>
      <c r="AJ177" s="16"/>
      <c r="AK177" s="16"/>
    </row>
    <row r="178" spans="1:37" s="1" customFormat="1" x14ac:dyDescent="0.2">
      <c r="A178"/>
      <c r="B178" s="18"/>
      <c r="C178" s="18" t="s">
        <v>623</v>
      </c>
      <c r="D178" s="18" t="s">
        <v>616</v>
      </c>
      <c r="E178" s="18" t="s">
        <v>12</v>
      </c>
      <c r="F178" s="18" t="s">
        <v>199</v>
      </c>
      <c r="G178" s="18" t="s">
        <v>622</v>
      </c>
      <c r="H178" s="18" t="s">
        <v>234</v>
      </c>
      <c r="I178" s="18" t="s">
        <v>21</v>
      </c>
      <c r="J178" s="18" t="s">
        <v>21</v>
      </c>
      <c r="K178" s="18" t="s">
        <v>21</v>
      </c>
      <c r="L178" s="18" t="s">
        <v>522</v>
      </c>
      <c r="M178" s="18" t="s">
        <v>195</v>
      </c>
      <c r="N178" s="18" t="s">
        <v>336</v>
      </c>
      <c r="O178" s="18" t="s">
        <v>337</v>
      </c>
      <c r="P178" s="18" t="s">
        <v>337</v>
      </c>
      <c r="Q178" s="18" t="s">
        <v>337</v>
      </c>
      <c r="R178" s="18" t="s">
        <v>338</v>
      </c>
      <c r="S178" s="18" t="s">
        <v>339</v>
      </c>
      <c r="T178" s="18">
        <v>40</v>
      </c>
      <c r="U178" s="18">
        <v>0</v>
      </c>
      <c r="V178" s="18" t="s">
        <v>340</v>
      </c>
      <c r="W178" s="18">
        <v>0</v>
      </c>
      <c r="X178" s="18">
        <v>0</v>
      </c>
      <c r="Y178" s="18">
        <v>0</v>
      </c>
      <c r="Z178" s="18">
        <v>0</v>
      </c>
      <c r="AA178" s="18">
        <v>0</v>
      </c>
      <c r="AB178" s="19">
        <v>213364.99356541038</v>
      </c>
      <c r="AC178" s="19">
        <v>2494321.0315540265</v>
      </c>
      <c r="AD178" s="19">
        <v>3098069.3143489342</v>
      </c>
      <c r="AE178" s="19">
        <v>0</v>
      </c>
      <c r="AF178" s="19">
        <v>0</v>
      </c>
      <c r="AG178" s="19">
        <v>0</v>
      </c>
      <c r="AH178" s="19">
        <v>0</v>
      </c>
      <c r="AI178" s="16"/>
      <c r="AJ178" s="16"/>
      <c r="AK178" s="16"/>
    </row>
    <row r="179" spans="1:37" s="1" customFormat="1" x14ac:dyDescent="0.2">
      <c r="A179"/>
      <c r="B179" s="18"/>
      <c r="C179" s="18" t="s">
        <v>624</v>
      </c>
      <c r="D179" s="18" t="s">
        <v>616</v>
      </c>
      <c r="E179" s="18" t="s">
        <v>12</v>
      </c>
      <c r="F179" s="18" t="s">
        <v>199</v>
      </c>
      <c r="G179" s="18" t="s">
        <v>622</v>
      </c>
      <c r="H179" s="18" t="s">
        <v>234</v>
      </c>
      <c r="I179" s="18" t="s">
        <v>21</v>
      </c>
      <c r="J179" s="18" t="s">
        <v>21</v>
      </c>
      <c r="K179" s="18" t="s">
        <v>21</v>
      </c>
      <c r="L179" s="18" t="s">
        <v>522</v>
      </c>
      <c r="M179" s="18" t="s">
        <v>195</v>
      </c>
      <c r="N179" s="18" t="s">
        <v>336</v>
      </c>
      <c r="O179" s="18" t="s">
        <v>337</v>
      </c>
      <c r="P179" s="18" t="s">
        <v>337</v>
      </c>
      <c r="Q179" s="18" t="s">
        <v>337</v>
      </c>
      <c r="R179" s="18" t="s">
        <v>338</v>
      </c>
      <c r="S179" s="18" t="s">
        <v>339</v>
      </c>
      <c r="T179" s="18">
        <v>40</v>
      </c>
      <c r="U179" s="18">
        <v>0</v>
      </c>
      <c r="V179" s="18" t="s">
        <v>340</v>
      </c>
      <c r="W179" s="18">
        <v>0</v>
      </c>
      <c r="X179" s="18">
        <v>0</v>
      </c>
      <c r="Y179" s="18">
        <v>0</v>
      </c>
      <c r="Z179" s="18">
        <v>0</v>
      </c>
      <c r="AA179" s="18">
        <v>0</v>
      </c>
      <c r="AB179" s="19">
        <v>0</v>
      </c>
      <c r="AC179" s="19">
        <v>0</v>
      </c>
      <c r="AD179" s="19">
        <v>0</v>
      </c>
      <c r="AE179" s="19">
        <v>380964.21288509463</v>
      </c>
      <c r="AF179" s="19">
        <v>0</v>
      </c>
      <c r="AG179" s="19">
        <v>0</v>
      </c>
      <c r="AH179" s="19">
        <v>0</v>
      </c>
      <c r="AI179" s="16"/>
      <c r="AJ179" s="16"/>
      <c r="AK179" s="16"/>
    </row>
    <row r="180" spans="1:37" s="1" customFormat="1" x14ac:dyDescent="0.2">
      <c r="A180"/>
      <c r="B180" s="18"/>
      <c r="C180" s="18" t="s">
        <v>625</v>
      </c>
      <c r="D180" s="18" t="s">
        <v>616</v>
      </c>
      <c r="E180" s="18" t="s">
        <v>12</v>
      </c>
      <c r="F180" s="18" t="s">
        <v>199</v>
      </c>
      <c r="G180" s="18" t="s">
        <v>622</v>
      </c>
      <c r="H180" s="18" t="s">
        <v>234</v>
      </c>
      <c r="I180" s="18" t="s">
        <v>21</v>
      </c>
      <c r="J180" s="18" t="s">
        <v>21</v>
      </c>
      <c r="K180" s="18" t="s">
        <v>21</v>
      </c>
      <c r="L180" s="18" t="s">
        <v>522</v>
      </c>
      <c r="M180" s="18" t="s">
        <v>195</v>
      </c>
      <c r="N180" s="18" t="s">
        <v>336</v>
      </c>
      <c r="O180" s="18" t="s">
        <v>337</v>
      </c>
      <c r="P180" s="18" t="s">
        <v>337</v>
      </c>
      <c r="Q180" s="18" t="s">
        <v>337</v>
      </c>
      <c r="R180" s="18" t="s">
        <v>338</v>
      </c>
      <c r="S180" s="18" t="s">
        <v>339</v>
      </c>
      <c r="T180" s="18">
        <v>40</v>
      </c>
      <c r="U180" s="18">
        <v>0</v>
      </c>
      <c r="V180" s="18" t="s">
        <v>340</v>
      </c>
      <c r="W180" s="18">
        <v>0</v>
      </c>
      <c r="X180" s="18">
        <v>0</v>
      </c>
      <c r="Y180" s="18">
        <v>0</v>
      </c>
      <c r="Z180" s="18">
        <v>0</v>
      </c>
      <c r="AA180" s="18">
        <v>0</v>
      </c>
      <c r="AB180" s="19">
        <v>0</v>
      </c>
      <c r="AC180" s="19">
        <v>355116.46801516804</v>
      </c>
      <c r="AD180" s="19">
        <v>0</v>
      </c>
      <c r="AE180" s="19">
        <v>0</v>
      </c>
      <c r="AF180" s="19">
        <v>0</v>
      </c>
      <c r="AG180" s="19">
        <v>0</v>
      </c>
      <c r="AH180" s="19">
        <v>0</v>
      </c>
      <c r="AI180" s="16"/>
      <c r="AJ180" s="16"/>
      <c r="AK180" s="16"/>
    </row>
    <row r="181" spans="1:37" s="1" customFormat="1" x14ac:dyDescent="0.2">
      <c r="A181"/>
      <c r="B181" s="18"/>
      <c r="C181" s="18" t="s">
        <v>626</v>
      </c>
      <c r="D181" s="18" t="s">
        <v>616</v>
      </c>
      <c r="E181" s="18" t="s">
        <v>12</v>
      </c>
      <c r="F181" s="18" t="s">
        <v>199</v>
      </c>
      <c r="G181" s="18" t="s">
        <v>622</v>
      </c>
      <c r="H181" s="18" t="s">
        <v>234</v>
      </c>
      <c r="I181" s="18" t="s">
        <v>21</v>
      </c>
      <c r="J181" s="18" t="s">
        <v>21</v>
      </c>
      <c r="K181" s="18" t="s">
        <v>21</v>
      </c>
      <c r="L181" s="18" t="s">
        <v>522</v>
      </c>
      <c r="M181" s="18" t="s">
        <v>195</v>
      </c>
      <c r="N181" s="18" t="s">
        <v>336</v>
      </c>
      <c r="O181" s="18" t="s">
        <v>337</v>
      </c>
      <c r="P181" s="18" t="s">
        <v>337</v>
      </c>
      <c r="Q181" s="18" t="s">
        <v>337</v>
      </c>
      <c r="R181" s="18" t="s">
        <v>338</v>
      </c>
      <c r="S181" s="18" t="s">
        <v>339</v>
      </c>
      <c r="T181" s="18">
        <v>40</v>
      </c>
      <c r="U181" s="18">
        <v>0</v>
      </c>
      <c r="V181" s="18" t="s">
        <v>340</v>
      </c>
      <c r="W181" s="18">
        <v>0</v>
      </c>
      <c r="X181" s="18">
        <v>0</v>
      </c>
      <c r="Y181" s="18">
        <v>0</v>
      </c>
      <c r="Z181" s="18">
        <v>0</v>
      </c>
      <c r="AA181" s="18">
        <v>0</v>
      </c>
      <c r="AB181" s="19">
        <v>0</v>
      </c>
      <c r="AC181" s="19">
        <v>264999.87051007117</v>
      </c>
      <c r="AD181" s="19">
        <v>0</v>
      </c>
      <c r="AE181" s="19">
        <v>0</v>
      </c>
      <c r="AF181" s="19">
        <v>0</v>
      </c>
      <c r="AG181" s="19">
        <v>0</v>
      </c>
      <c r="AH181" s="19">
        <v>0</v>
      </c>
      <c r="AI181" s="16"/>
      <c r="AJ181" s="16"/>
      <c r="AK181" s="16"/>
    </row>
    <row r="182" spans="1:37" s="1" customFormat="1" x14ac:dyDescent="0.2">
      <c r="A182"/>
      <c r="B182" s="18"/>
      <c r="C182" s="18" t="s">
        <v>627</v>
      </c>
      <c r="D182" s="18" t="s">
        <v>616</v>
      </c>
      <c r="E182" s="18" t="s">
        <v>12</v>
      </c>
      <c r="F182" s="18" t="s">
        <v>199</v>
      </c>
      <c r="G182" s="18" t="s">
        <v>622</v>
      </c>
      <c r="H182" s="18" t="s">
        <v>234</v>
      </c>
      <c r="I182" s="18" t="s">
        <v>21</v>
      </c>
      <c r="J182" s="18" t="s">
        <v>21</v>
      </c>
      <c r="K182" s="18" t="s">
        <v>21</v>
      </c>
      <c r="L182" s="18" t="s">
        <v>522</v>
      </c>
      <c r="M182" s="18" t="s">
        <v>195</v>
      </c>
      <c r="N182" s="18" t="s">
        <v>336</v>
      </c>
      <c r="O182" s="18" t="s">
        <v>337</v>
      </c>
      <c r="P182" s="18" t="s">
        <v>337</v>
      </c>
      <c r="Q182" s="18" t="s">
        <v>337</v>
      </c>
      <c r="R182" s="18" t="s">
        <v>338</v>
      </c>
      <c r="S182" s="18" t="s">
        <v>339</v>
      </c>
      <c r="T182" s="18">
        <v>40</v>
      </c>
      <c r="U182" s="18">
        <v>0</v>
      </c>
      <c r="V182" s="18" t="s">
        <v>340</v>
      </c>
      <c r="W182" s="18">
        <v>0</v>
      </c>
      <c r="X182" s="18">
        <v>0</v>
      </c>
      <c r="Y182" s="18">
        <v>0</v>
      </c>
      <c r="Z182" s="18">
        <v>0</v>
      </c>
      <c r="AA182" s="18">
        <v>0</v>
      </c>
      <c r="AB182" s="19">
        <v>0</v>
      </c>
      <c r="AC182" s="19">
        <v>335505.27894811356</v>
      </c>
      <c r="AD182" s="19">
        <v>0</v>
      </c>
      <c r="AE182" s="19">
        <v>0</v>
      </c>
      <c r="AF182" s="19">
        <v>0</v>
      </c>
      <c r="AG182" s="19">
        <v>0</v>
      </c>
      <c r="AH182" s="19">
        <v>0</v>
      </c>
      <c r="AI182" s="16"/>
      <c r="AJ182" s="16"/>
      <c r="AK182" s="16"/>
    </row>
    <row r="183" spans="1:37" s="1" customFormat="1" x14ac:dyDescent="0.2">
      <c r="A183"/>
      <c r="B183" s="18"/>
      <c r="C183" s="18" t="s">
        <v>628</v>
      </c>
      <c r="D183" s="18" t="s">
        <v>616</v>
      </c>
      <c r="E183" s="18" t="s">
        <v>12</v>
      </c>
      <c r="F183" s="18" t="s">
        <v>199</v>
      </c>
      <c r="G183" s="18" t="s">
        <v>617</v>
      </c>
      <c r="H183" s="18" t="s">
        <v>233</v>
      </c>
      <c r="I183" s="18" t="s">
        <v>21</v>
      </c>
      <c r="J183" s="18" t="s">
        <v>21</v>
      </c>
      <c r="K183" s="18" t="s">
        <v>21</v>
      </c>
      <c r="L183" s="18" t="s">
        <v>522</v>
      </c>
      <c r="M183" s="18" t="s">
        <v>187</v>
      </c>
      <c r="N183" s="18" t="s">
        <v>336</v>
      </c>
      <c r="O183" s="18" t="s">
        <v>337</v>
      </c>
      <c r="P183" s="18" t="s">
        <v>337</v>
      </c>
      <c r="Q183" s="18" t="s">
        <v>337</v>
      </c>
      <c r="R183" s="18" t="s">
        <v>338</v>
      </c>
      <c r="S183" s="18" t="s">
        <v>339</v>
      </c>
      <c r="T183" s="18">
        <v>40</v>
      </c>
      <c r="U183" s="18">
        <v>0</v>
      </c>
      <c r="V183" s="18" t="s">
        <v>340</v>
      </c>
      <c r="W183" s="18">
        <v>0</v>
      </c>
      <c r="X183" s="18">
        <v>0</v>
      </c>
      <c r="Y183" s="18">
        <v>0</v>
      </c>
      <c r="Z183" s="18">
        <v>0</v>
      </c>
      <c r="AA183" s="18">
        <v>0</v>
      </c>
      <c r="AB183" s="19">
        <v>0</v>
      </c>
      <c r="AC183" s="19">
        <v>0</v>
      </c>
      <c r="AD183" s="19">
        <v>12256.496843800871</v>
      </c>
      <c r="AE183" s="19">
        <v>12195.334557170087</v>
      </c>
      <c r="AF183" s="19">
        <v>12465.080478432214</v>
      </c>
      <c r="AG183" s="19">
        <v>12591.68257187653</v>
      </c>
      <c r="AH183" s="19">
        <v>12784.033984836566</v>
      </c>
      <c r="AI183" s="16"/>
      <c r="AJ183" s="16"/>
      <c r="AK183" s="16"/>
    </row>
    <row r="184" spans="1:37" s="1" customFormat="1" x14ac:dyDescent="0.2">
      <c r="A184"/>
      <c r="B184" s="18"/>
      <c r="C184" s="18" t="s">
        <v>629</v>
      </c>
      <c r="D184" s="18" t="s">
        <v>616</v>
      </c>
      <c r="E184" s="18" t="s">
        <v>12</v>
      </c>
      <c r="F184" s="18" t="s">
        <v>199</v>
      </c>
      <c r="G184" s="18" t="s">
        <v>630</v>
      </c>
      <c r="H184" s="18" t="s">
        <v>232</v>
      </c>
      <c r="I184" s="18" t="s">
        <v>21</v>
      </c>
      <c r="J184" s="18" t="s">
        <v>21</v>
      </c>
      <c r="K184" s="18" t="s">
        <v>21</v>
      </c>
      <c r="L184" s="18" t="s">
        <v>522</v>
      </c>
      <c r="M184" s="18" t="s">
        <v>195</v>
      </c>
      <c r="N184" s="18" t="s">
        <v>336</v>
      </c>
      <c r="O184" s="18" t="s">
        <v>337</v>
      </c>
      <c r="P184" s="18" t="s">
        <v>337</v>
      </c>
      <c r="Q184" s="18" t="s">
        <v>337</v>
      </c>
      <c r="R184" s="18" t="s">
        <v>338</v>
      </c>
      <c r="S184" s="18" t="s">
        <v>339</v>
      </c>
      <c r="T184" s="18">
        <v>40</v>
      </c>
      <c r="U184" s="18">
        <v>0</v>
      </c>
      <c r="V184" s="18" t="s">
        <v>340</v>
      </c>
      <c r="W184" s="18">
        <v>0</v>
      </c>
      <c r="X184" s="18">
        <v>0</v>
      </c>
      <c r="Y184" s="18">
        <v>0</v>
      </c>
      <c r="Z184" s="18">
        <v>0</v>
      </c>
      <c r="AA184" s="18">
        <v>0</v>
      </c>
      <c r="AB184" s="19">
        <v>0</v>
      </c>
      <c r="AC184" s="19">
        <v>0</v>
      </c>
      <c r="AD184" s="19">
        <v>36769.490531402611</v>
      </c>
      <c r="AE184" s="19">
        <v>36586.003671510261</v>
      </c>
      <c r="AF184" s="19">
        <v>37395.241435296637</v>
      </c>
      <c r="AG184" s="19">
        <v>37775.047715629589</v>
      </c>
      <c r="AH184" s="19">
        <v>38352.101954509693</v>
      </c>
      <c r="AI184" s="16"/>
      <c r="AJ184" s="16"/>
      <c r="AK184" s="16"/>
    </row>
    <row r="185" spans="1:37" s="1" customFormat="1" x14ac:dyDescent="0.2">
      <c r="A185"/>
      <c r="B185" s="18"/>
      <c r="C185" s="18" t="s">
        <v>631</v>
      </c>
      <c r="D185" s="18" t="s">
        <v>616</v>
      </c>
      <c r="E185" s="18" t="s">
        <v>12</v>
      </c>
      <c r="F185" s="18" t="s">
        <v>199</v>
      </c>
      <c r="G185" s="18" t="s">
        <v>630</v>
      </c>
      <c r="H185" s="18" t="s">
        <v>232</v>
      </c>
      <c r="I185" s="18" t="s">
        <v>21</v>
      </c>
      <c r="J185" s="18" t="s">
        <v>21</v>
      </c>
      <c r="K185" s="18" t="s">
        <v>21</v>
      </c>
      <c r="L185" s="18" t="s">
        <v>522</v>
      </c>
      <c r="M185" s="18" t="s">
        <v>195</v>
      </c>
      <c r="N185" s="18" t="s">
        <v>336</v>
      </c>
      <c r="O185" s="18" t="s">
        <v>337</v>
      </c>
      <c r="P185" s="18" t="s">
        <v>337</v>
      </c>
      <c r="Q185" s="18" t="s">
        <v>337</v>
      </c>
      <c r="R185" s="18" t="s">
        <v>338</v>
      </c>
      <c r="S185" s="18" t="s">
        <v>339</v>
      </c>
      <c r="T185" s="18">
        <v>40</v>
      </c>
      <c r="U185" s="18">
        <v>0</v>
      </c>
      <c r="V185" s="18" t="s">
        <v>340</v>
      </c>
      <c r="W185" s="18">
        <v>0</v>
      </c>
      <c r="X185" s="18">
        <v>0</v>
      </c>
      <c r="Y185" s="18">
        <v>0</v>
      </c>
      <c r="Z185" s="18">
        <v>0</v>
      </c>
      <c r="AA185" s="18">
        <v>0</v>
      </c>
      <c r="AB185" s="19">
        <v>6056343.5896887667</v>
      </c>
      <c r="AC185" s="19">
        <v>356709.48599650618</v>
      </c>
      <c r="AD185" s="19">
        <v>0</v>
      </c>
      <c r="AE185" s="19">
        <v>0</v>
      </c>
      <c r="AF185" s="19">
        <v>0</v>
      </c>
      <c r="AG185" s="19">
        <v>0</v>
      </c>
      <c r="AH185" s="19">
        <v>0</v>
      </c>
      <c r="AI185" s="16"/>
      <c r="AJ185" s="16"/>
      <c r="AK185" s="16"/>
    </row>
    <row r="186" spans="1:37" s="1" customFormat="1" x14ac:dyDescent="0.2">
      <c r="A186"/>
      <c r="B186" s="18"/>
      <c r="C186" s="18" t="s">
        <v>632</v>
      </c>
      <c r="D186" s="18" t="s">
        <v>616</v>
      </c>
      <c r="E186" s="18" t="s">
        <v>12</v>
      </c>
      <c r="F186" s="18" t="s">
        <v>199</v>
      </c>
      <c r="G186" s="18" t="s">
        <v>630</v>
      </c>
      <c r="H186" s="18" t="s">
        <v>232</v>
      </c>
      <c r="I186" s="18" t="s">
        <v>21</v>
      </c>
      <c r="J186" s="18" t="s">
        <v>21</v>
      </c>
      <c r="K186" s="18" t="s">
        <v>21</v>
      </c>
      <c r="L186" s="18" t="s">
        <v>522</v>
      </c>
      <c r="M186" s="18" t="s">
        <v>195</v>
      </c>
      <c r="N186" s="18" t="s">
        <v>336</v>
      </c>
      <c r="O186" s="18" t="s">
        <v>337</v>
      </c>
      <c r="P186" s="18" t="s">
        <v>337</v>
      </c>
      <c r="Q186" s="18" t="s">
        <v>337</v>
      </c>
      <c r="R186" s="18" t="s">
        <v>338</v>
      </c>
      <c r="S186" s="18" t="s">
        <v>339</v>
      </c>
      <c r="T186" s="18">
        <v>40</v>
      </c>
      <c r="U186" s="18">
        <v>0</v>
      </c>
      <c r="V186" s="18" t="s">
        <v>340</v>
      </c>
      <c r="W186" s="18">
        <v>0</v>
      </c>
      <c r="X186" s="18">
        <v>0</v>
      </c>
      <c r="Y186" s="18">
        <v>0</v>
      </c>
      <c r="Z186" s="18">
        <v>0</v>
      </c>
      <c r="AA186" s="18">
        <v>0</v>
      </c>
      <c r="AB186" s="19">
        <v>6203171.5449886546</v>
      </c>
      <c r="AC186" s="19">
        <v>0</v>
      </c>
      <c r="AD186" s="19">
        <v>0</v>
      </c>
      <c r="AE186" s="19">
        <v>0</v>
      </c>
      <c r="AF186" s="19">
        <v>0</v>
      </c>
      <c r="AG186" s="19">
        <v>0</v>
      </c>
      <c r="AH186" s="19">
        <v>0</v>
      </c>
      <c r="AI186" s="16"/>
      <c r="AJ186" s="16"/>
      <c r="AK186" s="16"/>
    </row>
    <row r="187" spans="1:37" s="1" customFormat="1" x14ac:dyDescent="0.2">
      <c r="A187"/>
      <c r="B187" s="18"/>
      <c r="C187" s="18" t="s">
        <v>633</v>
      </c>
      <c r="D187" s="18" t="s">
        <v>616</v>
      </c>
      <c r="E187" s="18" t="s">
        <v>12</v>
      </c>
      <c r="F187" s="18" t="s">
        <v>199</v>
      </c>
      <c r="G187" s="18" t="s">
        <v>630</v>
      </c>
      <c r="H187" s="18" t="s">
        <v>232</v>
      </c>
      <c r="I187" s="18" t="s">
        <v>21</v>
      </c>
      <c r="J187" s="18" t="s">
        <v>21</v>
      </c>
      <c r="K187" s="18" t="s">
        <v>21</v>
      </c>
      <c r="L187" s="18" t="s">
        <v>522</v>
      </c>
      <c r="M187" s="18" t="s">
        <v>195</v>
      </c>
      <c r="N187" s="18" t="s">
        <v>336</v>
      </c>
      <c r="O187" s="18" t="s">
        <v>337</v>
      </c>
      <c r="P187" s="18" t="s">
        <v>337</v>
      </c>
      <c r="Q187" s="18" t="s">
        <v>337</v>
      </c>
      <c r="R187" s="18" t="s">
        <v>338</v>
      </c>
      <c r="S187" s="18" t="s">
        <v>339</v>
      </c>
      <c r="T187" s="18">
        <v>40</v>
      </c>
      <c r="U187" s="18">
        <v>0</v>
      </c>
      <c r="V187" s="18" t="s">
        <v>340</v>
      </c>
      <c r="W187" s="18">
        <v>0</v>
      </c>
      <c r="X187" s="18">
        <v>0</v>
      </c>
      <c r="Y187" s="18">
        <v>0</v>
      </c>
      <c r="Z187" s="18">
        <v>0</v>
      </c>
      <c r="AA187" s="18">
        <v>0</v>
      </c>
      <c r="AB187" s="19">
        <v>192341.7882445945</v>
      </c>
      <c r="AC187" s="19">
        <v>3619917.7379171317</v>
      </c>
      <c r="AD187" s="19">
        <v>2507082.3628453645</v>
      </c>
      <c r="AE187" s="19">
        <v>0</v>
      </c>
      <c r="AF187" s="19">
        <v>0</v>
      </c>
      <c r="AG187" s="19">
        <v>0</v>
      </c>
      <c r="AH187" s="19">
        <v>0</v>
      </c>
      <c r="AI187" s="16"/>
      <c r="AJ187" s="16"/>
      <c r="AK187" s="16"/>
    </row>
    <row r="188" spans="1:37" s="1" customFormat="1" x14ac:dyDescent="0.2">
      <c r="A188"/>
      <c r="B188" s="18"/>
      <c r="C188" s="18" t="s">
        <v>634</v>
      </c>
      <c r="D188" s="18" t="s">
        <v>616</v>
      </c>
      <c r="E188" s="18" t="s">
        <v>12</v>
      </c>
      <c r="F188" s="18" t="s">
        <v>199</v>
      </c>
      <c r="G188" s="18" t="s">
        <v>617</v>
      </c>
      <c r="H188" s="18" t="s">
        <v>233</v>
      </c>
      <c r="I188" s="18" t="s">
        <v>21</v>
      </c>
      <c r="J188" s="18" t="s">
        <v>21</v>
      </c>
      <c r="K188" s="18" t="s">
        <v>21</v>
      </c>
      <c r="L188" s="18" t="s">
        <v>522</v>
      </c>
      <c r="M188" s="18" t="s">
        <v>187</v>
      </c>
      <c r="N188" s="18" t="s">
        <v>336</v>
      </c>
      <c r="O188" s="18" t="s">
        <v>337</v>
      </c>
      <c r="P188" s="18" t="s">
        <v>337</v>
      </c>
      <c r="Q188" s="18" t="s">
        <v>337</v>
      </c>
      <c r="R188" s="18" t="s">
        <v>338</v>
      </c>
      <c r="S188" s="18" t="s">
        <v>339</v>
      </c>
      <c r="T188" s="18">
        <v>40</v>
      </c>
      <c r="U188" s="18">
        <v>0</v>
      </c>
      <c r="V188" s="18" t="s">
        <v>340</v>
      </c>
      <c r="W188" s="18">
        <v>0</v>
      </c>
      <c r="X188" s="18">
        <v>0</v>
      </c>
      <c r="Y188" s="18">
        <v>0</v>
      </c>
      <c r="Z188" s="18">
        <v>0</v>
      </c>
      <c r="AA188" s="18">
        <v>0</v>
      </c>
      <c r="AB188" s="19">
        <v>0</v>
      </c>
      <c r="AC188" s="19">
        <v>0</v>
      </c>
      <c r="AD188" s="19">
        <v>113330.74158964233</v>
      </c>
      <c r="AE188" s="19">
        <v>112765.19929892728</v>
      </c>
      <c r="AF188" s="19">
        <v>115259.42792616184</v>
      </c>
      <c r="AG188" s="19">
        <v>115617.61070079019</v>
      </c>
      <c r="AH188" s="19">
        <v>117383.79331017644</v>
      </c>
      <c r="AI188" s="16"/>
      <c r="AJ188" s="16"/>
      <c r="AK188" s="16"/>
    </row>
    <row r="189" spans="1:37" s="1" customFormat="1" x14ac:dyDescent="0.2">
      <c r="A189"/>
      <c r="B189" s="18"/>
      <c r="C189" s="18" t="s">
        <v>635</v>
      </c>
      <c r="D189" s="18" t="s">
        <v>616</v>
      </c>
      <c r="E189" s="18" t="s">
        <v>12</v>
      </c>
      <c r="F189" s="18" t="s">
        <v>199</v>
      </c>
      <c r="G189" s="18" t="s">
        <v>617</v>
      </c>
      <c r="H189" s="18" t="s">
        <v>233</v>
      </c>
      <c r="I189" s="18" t="s">
        <v>21</v>
      </c>
      <c r="J189" s="18" t="s">
        <v>21</v>
      </c>
      <c r="K189" s="18" t="s">
        <v>21</v>
      </c>
      <c r="L189" s="18" t="s">
        <v>522</v>
      </c>
      <c r="M189" s="18" t="s">
        <v>195</v>
      </c>
      <c r="N189" s="18" t="s">
        <v>336</v>
      </c>
      <c r="O189" s="18" t="s">
        <v>337</v>
      </c>
      <c r="P189" s="18" t="s">
        <v>337</v>
      </c>
      <c r="Q189" s="18" t="s">
        <v>337</v>
      </c>
      <c r="R189" s="18" t="s">
        <v>338</v>
      </c>
      <c r="S189" s="18" t="s">
        <v>339</v>
      </c>
      <c r="T189" s="18">
        <v>40</v>
      </c>
      <c r="U189" s="18">
        <v>0</v>
      </c>
      <c r="V189" s="18" t="s">
        <v>340</v>
      </c>
      <c r="W189" s="18">
        <v>0</v>
      </c>
      <c r="X189" s="18">
        <v>0</v>
      </c>
      <c r="Y189" s="18">
        <v>0</v>
      </c>
      <c r="Z189" s="18">
        <v>0</v>
      </c>
      <c r="AA189" s="18">
        <v>0</v>
      </c>
      <c r="AB189" s="19">
        <v>0</v>
      </c>
      <c r="AC189" s="19">
        <v>255336.36737094124</v>
      </c>
      <c r="AD189" s="19">
        <v>0</v>
      </c>
      <c r="AE189" s="19">
        <v>0</v>
      </c>
      <c r="AF189" s="19">
        <v>0</v>
      </c>
      <c r="AG189" s="19">
        <v>0</v>
      </c>
      <c r="AH189" s="19">
        <v>0</v>
      </c>
      <c r="AI189" s="16"/>
      <c r="AJ189" s="16"/>
      <c r="AK189" s="16"/>
    </row>
    <row r="190" spans="1:37" s="1" customFormat="1" x14ac:dyDescent="0.2">
      <c r="A190"/>
      <c r="B190" s="18"/>
      <c r="C190" s="18" t="s">
        <v>636</v>
      </c>
      <c r="D190" s="18" t="s">
        <v>616</v>
      </c>
      <c r="E190" s="18" t="s">
        <v>12</v>
      </c>
      <c r="F190" s="18" t="s">
        <v>199</v>
      </c>
      <c r="G190" s="18" t="s">
        <v>617</v>
      </c>
      <c r="H190" s="18" t="s">
        <v>233</v>
      </c>
      <c r="I190" s="18" t="s">
        <v>21</v>
      </c>
      <c r="J190" s="18" t="s">
        <v>21</v>
      </c>
      <c r="K190" s="18" t="s">
        <v>21</v>
      </c>
      <c r="L190" s="18" t="s">
        <v>522</v>
      </c>
      <c r="M190" s="18" t="s">
        <v>187</v>
      </c>
      <c r="N190" s="18" t="s">
        <v>336</v>
      </c>
      <c r="O190" s="18" t="s">
        <v>337</v>
      </c>
      <c r="P190" s="18" t="s">
        <v>337</v>
      </c>
      <c r="Q190" s="18" t="s">
        <v>337</v>
      </c>
      <c r="R190" s="18" t="s">
        <v>338</v>
      </c>
      <c r="S190" s="18" t="s">
        <v>339</v>
      </c>
      <c r="T190" s="18">
        <v>40</v>
      </c>
      <c r="U190" s="18">
        <v>0</v>
      </c>
      <c r="V190" s="18" t="s">
        <v>340</v>
      </c>
      <c r="W190" s="18">
        <v>0</v>
      </c>
      <c r="X190" s="18">
        <v>0</v>
      </c>
      <c r="Y190" s="18">
        <v>0</v>
      </c>
      <c r="Z190" s="18">
        <v>0</v>
      </c>
      <c r="AA190" s="18">
        <v>0</v>
      </c>
      <c r="AB190" s="19">
        <v>0</v>
      </c>
      <c r="AC190" s="19">
        <v>0</v>
      </c>
      <c r="AD190" s="19">
        <v>64700.932645627094</v>
      </c>
      <c r="AE190" s="19">
        <v>64378.062494540463</v>
      </c>
      <c r="AF190" s="19">
        <v>65572.441931496869</v>
      </c>
      <c r="AG190" s="19">
        <v>66006.514540303993</v>
      </c>
      <c r="AH190" s="19">
        <v>67014.834616983178</v>
      </c>
      <c r="AI190" s="16"/>
      <c r="AJ190" s="16"/>
      <c r="AK190" s="16"/>
    </row>
    <row r="191" spans="1:37" s="1" customFormat="1" x14ac:dyDescent="0.2">
      <c r="A191"/>
      <c r="B191" s="18"/>
      <c r="C191" s="18" t="s">
        <v>637</v>
      </c>
      <c r="D191" s="18" t="s">
        <v>616</v>
      </c>
      <c r="E191" s="18" t="s">
        <v>12</v>
      </c>
      <c r="F191" s="18" t="s">
        <v>199</v>
      </c>
      <c r="G191" s="18" t="s">
        <v>630</v>
      </c>
      <c r="H191" s="18" t="s">
        <v>232</v>
      </c>
      <c r="I191" s="18" t="s">
        <v>21</v>
      </c>
      <c r="J191" s="18" t="s">
        <v>21</v>
      </c>
      <c r="K191" s="18" t="s">
        <v>21</v>
      </c>
      <c r="L191" s="18" t="s">
        <v>522</v>
      </c>
      <c r="M191" s="18" t="s">
        <v>195</v>
      </c>
      <c r="N191" s="18" t="s">
        <v>336</v>
      </c>
      <c r="O191" s="18" t="s">
        <v>337</v>
      </c>
      <c r="P191" s="18" t="s">
        <v>337</v>
      </c>
      <c r="Q191" s="18" t="s">
        <v>337</v>
      </c>
      <c r="R191" s="18" t="s">
        <v>338</v>
      </c>
      <c r="S191" s="18" t="s">
        <v>339</v>
      </c>
      <c r="T191" s="18">
        <v>40</v>
      </c>
      <c r="U191" s="18">
        <v>0</v>
      </c>
      <c r="V191" s="18" t="s">
        <v>340</v>
      </c>
      <c r="W191" s="18">
        <v>0</v>
      </c>
      <c r="X191" s="18">
        <v>0</v>
      </c>
      <c r="Y191" s="18">
        <v>0</v>
      </c>
      <c r="Z191" s="18">
        <v>0</v>
      </c>
      <c r="AA191" s="18">
        <v>0</v>
      </c>
      <c r="AB191" s="19">
        <v>0</v>
      </c>
      <c r="AC191" s="19">
        <v>0</v>
      </c>
      <c r="AD191" s="19">
        <v>97051.398968440626</v>
      </c>
      <c r="AE191" s="19">
        <v>96567.093741810677</v>
      </c>
      <c r="AF191" s="19">
        <v>0</v>
      </c>
      <c r="AG191" s="19">
        <v>99009.771810456004</v>
      </c>
      <c r="AH191" s="19">
        <v>100522.25192547479</v>
      </c>
      <c r="AI191" s="16"/>
      <c r="AJ191" s="16"/>
      <c r="AK191" s="16"/>
    </row>
    <row r="192" spans="1:37" s="1" customFormat="1" x14ac:dyDescent="0.2">
      <c r="A192"/>
      <c r="B192" s="18"/>
      <c r="C192" s="18" t="s">
        <v>638</v>
      </c>
      <c r="D192" s="18" t="s">
        <v>616</v>
      </c>
      <c r="E192" s="18" t="s">
        <v>12</v>
      </c>
      <c r="F192" s="18" t="s">
        <v>199</v>
      </c>
      <c r="G192" s="18" t="s">
        <v>617</v>
      </c>
      <c r="H192" s="18" t="s">
        <v>233</v>
      </c>
      <c r="I192" s="18" t="s">
        <v>21</v>
      </c>
      <c r="J192" s="18" t="s">
        <v>21</v>
      </c>
      <c r="K192" s="18" t="s">
        <v>21</v>
      </c>
      <c r="L192" s="18" t="s">
        <v>522</v>
      </c>
      <c r="M192" s="18" t="s">
        <v>187</v>
      </c>
      <c r="N192" s="18" t="s">
        <v>336</v>
      </c>
      <c r="O192" s="18" t="s">
        <v>337</v>
      </c>
      <c r="P192" s="18" t="s">
        <v>337</v>
      </c>
      <c r="Q192" s="18" t="s">
        <v>337</v>
      </c>
      <c r="R192" s="18" t="s">
        <v>338</v>
      </c>
      <c r="S192" s="18" t="s">
        <v>339</v>
      </c>
      <c r="T192" s="18">
        <v>40</v>
      </c>
      <c r="U192" s="18">
        <v>0</v>
      </c>
      <c r="V192" s="18" t="s">
        <v>340</v>
      </c>
      <c r="W192" s="18">
        <v>0</v>
      </c>
      <c r="X192" s="18">
        <v>0</v>
      </c>
      <c r="Y192" s="18">
        <v>0</v>
      </c>
      <c r="Z192" s="18">
        <v>0</v>
      </c>
      <c r="AA192" s="18">
        <v>0</v>
      </c>
      <c r="AB192" s="19">
        <v>0</v>
      </c>
      <c r="AC192" s="19">
        <v>0</v>
      </c>
      <c r="AD192" s="19">
        <v>70118.440335044419</v>
      </c>
      <c r="AE192" s="19">
        <v>139537.07154835848</v>
      </c>
      <c r="AF192" s="19">
        <v>71311.7306631174</v>
      </c>
      <c r="AG192" s="19">
        <v>0</v>
      </c>
      <c r="AH192" s="19">
        <v>0</v>
      </c>
      <c r="AI192" s="16"/>
      <c r="AJ192" s="16"/>
      <c r="AK192" s="16"/>
    </row>
    <row r="193" spans="1:37" s="1" customFormat="1" x14ac:dyDescent="0.2">
      <c r="A193"/>
      <c r="B193" s="18"/>
      <c r="C193" s="18" t="s">
        <v>639</v>
      </c>
      <c r="D193" s="18" t="s">
        <v>616</v>
      </c>
      <c r="E193" s="18" t="s">
        <v>12</v>
      </c>
      <c r="F193" s="18" t="s">
        <v>199</v>
      </c>
      <c r="G193" s="18" t="s">
        <v>622</v>
      </c>
      <c r="H193" s="18" t="s">
        <v>234</v>
      </c>
      <c r="I193" s="18" t="s">
        <v>21</v>
      </c>
      <c r="J193" s="18" t="s">
        <v>21</v>
      </c>
      <c r="K193" s="18" t="s">
        <v>21</v>
      </c>
      <c r="L193" s="18" t="s">
        <v>522</v>
      </c>
      <c r="M193" s="18" t="s">
        <v>187</v>
      </c>
      <c r="N193" s="18" t="s">
        <v>336</v>
      </c>
      <c r="O193" s="18" t="s">
        <v>337</v>
      </c>
      <c r="P193" s="18" t="s">
        <v>337</v>
      </c>
      <c r="Q193" s="18" t="s">
        <v>337</v>
      </c>
      <c r="R193" s="18" t="s">
        <v>338</v>
      </c>
      <c r="S193" s="18" t="s">
        <v>339</v>
      </c>
      <c r="T193" s="18">
        <v>40</v>
      </c>
      <c r="U193" s="18">
        <v>0</v>
      </c>
      <c r="V193" s="18" t="s">
        <v>340</v>
      </c>
      <c r="W193" s="18">
        <v>0</v>
      </c>
      <c r="X193" s="18">
        <v>0</v>
      </c>
      <c r="Y193" s="18">
        <v>0</v>
      </c>
      <c r="Z193" s="18">
        <v>0</v>
      </c>
      <c r="AA193" s="18">
        <v>0</v>
      </c>
      <c r="AB193" s="19">
        <v>0</v>
      </c>
      <c r="AC193" s="19">
        <v>0</v>
      </c>
      <c r="AD193" s="19">
        <v>97051.398968440626</v>
      </c>
      <c r="AE193" s="19">
        <v>96567.093741810677</v>
      </c>
      <c r="AF193" s="19">
        <v>98703.040036918726</v>
      </c>
      <c r="AG193" s="19">
        <v>99009.771810456004</v>
      </c>
      <c r="AH193" s="19">
        <v>100522.25192547479</v>
      </c>
      <c r="AI193" s="16"/>
      <c r="AJ193" s="16"/>
      <c r="AK193" s="16"/>
    </row>
    <row r="194" spans="1:37" s="1" customFormat="1" x14ac:dyDescent="0.2">
      <c r="A194"/>
      <c r="B194" s="18"/>
      <c r="C194" s="18" t="s">
        <v>640</v>
      </c>
      <c r="D194" s="18" t="s">
        <v>616</v>
      </c>
      <c r="E194" s="18" t="s">
        <v>12</v>
      </c>
      <c r="F194" s="18" t="s">
        <v>199</v>
      </c>
      <c r="G194" s="18" t="s">
        <v>622</v>
      </c>
      <c r="H194" s="18" t="s">
        <v>234</v>
      </c>
      <c r="I194" s="18" t="s">
        <v>21</v>
      </c>
      <c r="J194" s="18" t="s">
        <v>21</v>
      </c>
      <c r="K194" s="18" t="s">
        <v>21</v>
      </c>
      <c r="L194" s="18" t="s">
        <v>522</v>
      </c>
      <c r="M194" s="18" t="s">
        <v>195</v>
      </c>
      <c r="N194" s="18" t="s">
        <v>336</v>
      </c>
      <c r="O194" s="18" t="s">
        <v>337</v>
      </c>
      <c r="P194" s="18" t="s">
        <v>337</v>
      </c>
      <c r="Q194" s="18" t="s">
        <v>337</v>
      </c>
      <c r="R194" s="18" t="s">
        <v>338</v>
      </c>
      <c r="S194" s="18" t="s">
        <v>339</v>
      </c>
      <c r="T194" s="18">
        <v>40</v>
      </c>
      <c r="U194" s="18">
        <v>0</v>
      </c>
      <c r="V194" s="18" t="s">
        <v>340</v>
      </c>
      <c r="W194" s="18">
        <v>0</v>
      </c>
      <c r="X194" s="18">
        <v>0</v>
      </c>
      <c r="Y194" s="18">
        <v>0</v>
      </c>
      <c r="Z194" s="18">
        <v>0</v>
      </c>
      <c r="AA194" s="18">
        <v>0</v>
      </c>
      <c r="AB194" s="19">
        <v>0</v>
      </c>
      <c r="AC194" s="19">
        <v>0</v>
      </c>
      <c r="AD194" s="19">
        <v>0</v>
      </c>
      <c r="AE194" s="19">
        <v>0</v>
      </c>
      <c r="AF194" s="19">
        <v>1161006.5911800782</v>
      </c>
      <c r="AG194" s="19">
        <v>3833187.2688743649</v>
      </c>
      <c r="AH194" s="19">
        <v>3340230.8507411676</v>
      </c>
      <c r="AI194" s="16"/>
      <c r="AJ194" s="16"/>
      <c r="AK194" s="16"/>
    </row>
    <row r="195" spans="1:37" s="1" customFormat="1" x14ac:dyDescent="0.2">
      <c r="A195"/>
      <c r="B195" s="18"/>
      <c r="C195" s="18" t="s">
        <v>641</v>
      </c>
      <c r="D195" s="18" t="s">
        <v>616</v>
      </c>
      <c r="E195" s="18" t="s">
        <v>12</v>
      </c>
      <c r="F195" s="18" t="s">
        <v>199</v>
      </c>
      <c r="G195" s="18" t="s">
        <v>622</v>
      </c>
      <c r="H195" s="18" t="s">
        <v>234</v>
      </c>
      <c r="I195" s="18" t="s">
        <v>21</v>
      </c>
      <c r="J195" s="18" t="s">
        <v>21</v>
      </c>
      <c r="K195" s="18" t="s">
        <v>21</v>
      </c>
      <c r="L195" s="18" t="s">
        <v>522</v>
      </c>
      <c r="M195" s="18" t="s">
        <v>187</v>
      </c>
      <c r="N195" s="18" t="s">
        <v>336</v>
      </c>
      <c r="O195" s="18" t="s">
        <v>337</v>
      </c>
      <c r="P195" s="18" t="s">
        <v>337</v>
      </c>
      <c r="Q195" s="18" t="s">
        <v>337</v>
      </c>
      <c r="R195" s="18" t="s">
        <v>338</v>
      </c>
      <c r="S195" s="18" t="s">
        <v>339</v>
      </c>
      <c r="T195" s="18">
        <v>40</v>
      </c>
      <c r="U195" s="18">
        <v>0</v>
      </c>
      <c r="V195" s="18" t="s">
        <v>340</v>
      </c>
      <c r="W195" s="18">
        <v>0</v>
      </c>
      <c r="X195" s="18">
        <v>0</v>
      </c>
      <c r="Y195" s="18">
        <v>0</v>
      </c>
      <c r="Z195" s="18">
        <v>0</v>
      </c>
      <c r="AA195" s="18">
        <v>0</v>
      </c>
      <c r="AB195" s="19">
        <v>0</v>
      </c>
      <c r="AC195" s="19">
        <v>0</v>
      </c>
      <c r="AD195" s="19">
        <v>129401.86529125419</v>
      </c>
      <c r="AE195" s="19">
        <v>128756.12498908093</v>
      </c>
      <c r="AF195" s="19">
        <v>130685.71434342908</v>
      </c>
      <c r="AG195" s="19">
        <v>132013.02908060799</v>
      </c>
      <c r="AH195" s="19">
        <v>0</v>
      </c>
      <c r="AI195" s="16"/>
      <c r="AJ195" s="16"/>
      <c r="AK195" s="16"/>
    </row>
    <row r="196" spans="1:37" s="1" customFormat="1" x14ac:dyDescent="0.2">
      <c r="A196"/>
      <c r="B196" s="18"/>
      <c r="C196" s="18" t="s">
        <v>642</v>
      </c>
      <c r="D196" s="18" t="s">
        <v>616</v>
      </c>
      <c r="E196" s="18" t="s">
        <v>12</v>
      </c>
      <c r="F196" s="18" t="s">
        <v>199</v>
      </c>
      <c r="G196" s="18" t="s">
        <v>617</v>
      </c>
      <c r="H196" s="18" t="s">
        <v>233</v>
      </c>
      <c r="I196" s="18" t="s">
        <v>21</v>
      </c>
      <c r="J196" s="18" t="s">
        <v>21</v>
      </c>
      <c r="K196" s="18" t="s">
        <v>21</v>
      </c>
      <c r="L196" s="18" t="s">
        <v>522</v>
      </c>
      <c r="M196" s="18" t="s">
        <v>187</v>
      </c>
      <c r="N196" s="18" t="s">
        <v>336</v>
      </c>
      <c r="O196" s="18" t="s">
        <v>337</v>
      </c>
      <c r="P196" s="18" t="s">
        <v>337</v>
      </c>
      <c r="Q196" s="18" t="s">
        <v>337</v>
      </c>
      <c r="R196" s="18" t="s">
        <v>338</v>
      </c>
      <c r="S196" s="18" t="s">
        <v>339</v>
      </c>
      <c r="T196" s="18">
        <v>40</v>
      </c>
      <c r="U196" s="18">
        <v>0</v>
      </c>
      <c r="V196" s="18" t="s">
        <v>340</v>
      </c>
      <c r="W196" s="18">
        <v>0</v>
      </c>
      <c r="X196" s="18">
        <v>0</v>
      </c>
      <c r="Y196" s="18">
        <v>0</v>
      </c>
      <c r="Z196" s="18">
        <v>0</v>
      </c>
      <c r="AA196" s="18">
        <v>0</v>
      </c>
      <c r="AB196" s="19">
        <v>0</v>
      </c>
      <c r="AC196" s="19">
        <v>0</v>
      </c>
      <c r="AD196" s="19">
        <v>122564.9684380087</v>
      </c>
      <c r="AE196" s="19">
        <v>121953.34557170086</v>
      </c>
      <c r="AF196" s="19">
        <v>124650.80478432213</v>
      </c>
      <c r="AG196" s="19">
        <v>125916.82571876531</v>
      </c>
      <c r="AH196" s="19">
        <v>127840.33984836563</v>
      </c>
      <c r="AI196" s="16"/>
      <c r="AJ196" s="16"/>
      <c r="AK196" s="16"/>
    </row>
    <row r="197" spans="1:37" s="1" customFormat="1" x14ac:dyDescent="0.2">
      <c r="A197"/>
      <c r="B197" s="18"/>
      <c r="C197" s="18" t="s">
        <v>643</v>
      </c>
      <c r="D197" s="18" t="s">
        <v>616</v>
      </c>
      <c r="E197" s="18" t="s">
        <v>12</v>
      </c>
      <c r="F197" s="18" t="s">
        <v>199</v>
      </c>
      <c r="G197" s="18" t="s">
        <v>617</v>
      </c>
      <c r="H197" s="18" t="s">
        <v>233</v>
      </c>
      <c r="I197" s="18" t="s">
        <v>21</v>
      </c>
      <c r="J197" s="18" t="s">
        <v>21</v>
      </c>
      <c r="K197" s="18" t="s">
        <v>21</v>
      </c>
      <c r="L197" s="18" t="s">
        <v>522</v>
      </c>
      <c r="M197" s="18" t="s">
        <v>187</v>
      </c>
      <c r="N197" s="18" t="s">
        <v>336</v>
      </c>
      <c r="O197" s="18" t="s">
        <v>337</v>
      </c>
      <c r="P197" s="18" t="s">
        <v>337</v>
      </c>
      <c r="Q197" s="18" t="s">
        <v>337</v>
      </c>
      <c r="R197" s="18" t="s">
        <v>338</v>
      </c>
      <c r="S197" s="18" t="s">
        <v>339</v>
      </c>
      <c r="T197" s="18">
        <v>40</v>
      </c>
      <c r="U197" s="18">
        <v>0</v>
      </c>
      <c r="V197" s="18" t="s">
        <v>340</v>
      </c>
      <c r="W197" s="18">
        <v>0</v>
      </c>
      <c r="X197" s="18">
        <v>0</v>
      </c>
      <c r="Y197" s="18">
        <v>0</v>
      </c>
      <c r="Z197" s="18">
        <v>0</v>
      </c>
      <c r="AA197" s="18">
        <v>0</v>
      </c>
      <c r="AB197" s="19">
        <v>0</v>
      </c>
      <c r="AC197" s="19">
        <v>0</v>
      </c>
      <c r="AD197" s="19">
        <v>258803.73058250837</v>
      </c>
      <c r="AE197" s="19">
        <v>257512.24997816185</v>
      </c>
      <c r="AF197" s="19">
        <v>263208.10676511668</v>
      </c>
      <c r="AG197" s="19">
        <v>264026.05816121597</v>
      </c>
      <c r="AH197" s="19">
        <v>268059.33846793271</v>
      </c>
      <c r="AI197" s="16"/>
      <c r="AJ197" s="16"/>
      <c r="AK197" s="16"/>
    </row>
    <row r="198" spans="1:37" s="1" customFormat="1" x14ac:dyDescent="0.2">
      <c r="A198"/>
      <c r="B198" s="18"/>
      <c r="C198" s="18" t="s">
        <v>644</v>
      </c>
      <c r="D198" s="18" t="s">
        <v>616</v>
      </c>
      <c r="E198" s="18" t="s">
        <v>12</v>
      </c>
      <c r="F198" s="18" t="s">
        <v>199</v>
      </c>
      <c r="G198" s="18" t="s">
        <v>622</v>
      </c>
      <c r="H198" s="18" t="s">
        <v>234</v>
      </c>
      <c r="I198" s="18" t="s">
        <v>21</v>
      </c>
      <c r="J198" s="18" t="s">
        <v>21</v>
      </c>
      <c r="K198" s="18" t="s">
        <v>21</v>
      </c>
      <c r="L198" s="18" t="s">
        <v>522</v>
      </c>
      <c r="M198" s="18" t="s">
        <v>195</v>
      </c>
      <c r="N198" s="18" t="s">
        <v>336</v>
      </c>
      <c r="O198" s="18" t="s">
        <v>337</v>
      </c>
      <c r="P198" s="18" t="s">
        <v>337</v>
      </c>
      <c r="Q198" s="18" t="s">
        <v>337</v>
      </c>
      <c r="R198" s="18" t="s">
        <v>338</v>
      </c>
      <c r="S198" s="18" t="s">
        <v>339</v>
      </c>
      <c r="T198" s="18">
        <v>40</v>
      </c>
      <c r="U198" s="18">
        <v>0</v>
      </c>
      <c r="V198" s="18" t="s">
        <v>340</v>
      </c>
      <c r="W198" s="18">
        <v>0</v>
      </c>
      <c r="X198" s="18">
        <v>0</v>
      </c>
      <c r="Y198" s="18">
        <v>0</v>
      </c>
      <c r="Z198" s="18">
        <v>0</v>
      </c>
      <c r="AA198" s="18">
        <v>0</v>
      </c>
      <c r="AB198" s="19">
        <v>0</v>
      </c>
      <c r="AC198" s="19">
        <v>0</v>
      </c>
      <c r="AD198" s="19">
        <v>260279.6545632442</v>
      </c>
      <c r="AE198" s="19">
        <v>3112868.6688536592</v>
      </c>
      <c r="AF198" s="19">
        <v>2784006.3351589702</v>
      </c>
      <c r="AG198" s="19">
        <v>0</v>
      </c>
      <c r="AH198" s="19">
        <v>0</v>
      </c>
      <c r="AI198" s="16"/>
      <c r="AJ198" s="16"/>
      <c r="AK198" s="16"/>
    </row>
    <row r="199" spans="1:37" s="1" customFormat="1" x14ac:dyDescent="0.2">
      <c r="A199"/>
      <c r="B199" s="18"/>
      <c r="C199" s="18" t="s">
        <v>645</v>
      </c>
      <c r="D199" s="18" t="s">
        <v>616</v>
      </c>
      <c r="E199" s="18" t="s">
        <v>12</v>
      </c>
      <c r="F199" s="18" t="s">
        <v>199</v>
      </c>
      <c r="G199" s="18" t="s">
        <v>617</v>
      </c>
      <c r="H199" s="18" t="s">
        <v>233</v>
      </c>
      <c r="I199" s="18" t="s">
        <v>21</v>
      </c>
      <c r="J199" s="18" t="s">
        <v>21</v>
      </c>
      <c r="K199" s="18" t="s">
        <v>21</v>
      </c>
      <c r="L199" s="18" t="s">
        <v>522</v>
      </c>
      <c r="M199" s="18" t="s">
        <v>195</v>
      </c>
      <c r="N199" s="18" t="s">
        <v>336</v>
      </c>
      <c r="O199" s="18" t="s">
        <v>337</v>
      </c>
      <c r="P199" s="18" t="s">
        <v>337</v>
      </c>
      <c r="Q199" s="18" t="s">
        <v>337</v>
      </c>
      <c r="R199" s="18" t="s">
        <v>338</v>
      </c>
      <c r="S199" s="18" t="s">
        <v>339</v>
      </c>
      <c r="T199" s="18">
        <v>40</v>
      </c>
      <c r="U199" s="18">
        <v>0</v>
      </c>
      <c r="V199" s="18" t="s">
        <v>340</v>
      </c>
      <c r="W199" s="18">
        <v>0</v>
      </c>
      <c r="X199" s="18">
        <v>0</v>
      </c>
      <c r="Y199" s="18">
        <v>0</v>
      </c>
      <c r="Z199" s="18">
        <v>0</v>
      </c>
      <c r="AA199" s="18">
        <v>0</v>
      </c>
      <c r="AB199" s="19">
        <v>0</v>
      </c>
      <c r="AC199" s="19">
        <v>0</v>
      </c>
      <c r="AD199" s="19">
        <v>0</v>
      </c>
      <c r="AE199" s="19">
        <v>487813.3822868038</v>
      </c>
      <c r="AF199" s="19">
        <v>498603.21913728886</v>
      </c>
      <c r="AG199" s="19">
        <v>0</v>
      </c>
      <c r="AH199" s="19">
        <v>0</v>
      </c>
      <c r="AI199" s="16"/>
      <c r="AJ199" s="16"/>
      <c r="AK199" s="16"/>
    </row>
    <row r="200" spans="1:37" s="1" customFormat="1" x14ac:dyDescent="0.2">
      <c r="A200"/>
      <c r="B200" s="18"/>
      <c r="C200" s="18" t="s">
        <v>646</v>
      </c>
      <c r="D200" s="18" t="s">
        <v>616</v>
      </c>
      <c r="E200" s="18" t="s">
        <v>12</v>
      </c>
      <c r="F200" s="18" t="s">
        <v>199</v>
      </c>
      <c r="G200" s="18" t="s">
        <v>622</v>
      </c>
      <c r="H200" s="18" t="s">
        <v>234</v>
      </c>
      <c r="I200" s="18" t="s">
        <v>21</v>
      </c>
      <c r="J200" s="18" t="s">
        <v>21</v>
      </c>
      <c r="K200" s="18" t="s">
        <v>21</v>
      </c>
      <c r="L200" s="18" t="s">
        <v>522</v>
      </c>
      <c r="M200" s="18" t="s">
        <v>195</v>
      </c>
      <c r="N200" s="18" t="s">
        <v>336</v>
      </c>
      <c r="O200" s="18" t="s">
        <v>337</v>
      </c>
      <c r="P200" s="18" t="s">
        <v>337</v>
      </c>
      <c r="Q200" s="18" t="s">
        <v>337</v>
      </c>
      <c r="R200" s="18" t="s">
        <v>338</v>
      </c>
      <c r="S200" s="18" t="s">
        <v>339</v>
      </c>
      <c r="T200" s="18">
        <v>40</v>
      </c>
      <c r="U200" s="18">
        <v>0</v>
      </c>
      <c r="V200" s="18" t="s">
        <v>340</v>
      </c>
      <c r="W200" s="18">
        <v>0</v>
      </c>
      <c r="X200" s="18">
        <v>0</v>
      </c>
      <c r="Y200" s="18">
        <v>0</v>
      </c>
      <c r="Z200" s="18">
        <v>0</v>
      </c>
      <c r="AA200" s="18">
        <v>0</v>
      </c>
      <c r="AB200" s="19">
        <v>0</v>
      </c>
      <c r="AC200" s="19">
        <v>0</v>
      </c>
      <c r="AD200" s="19">
        <v>0</v>
      </c>
      <c r="AE200" s="19">
        <v>0</v>
      </c>
      <c r="AF200" s="19">
        <v>421132.97082418652</v>
      </c>
      <c r="AG200" s="19">
        <v>425410.22485531913</v>
      </c>
      <c r="AH200" s="19">
        <v>0</v>
      </c>
      <c r="AI200" s="16"/>
      <c r="AJ200" s="16"/>
      <c r="AK200" s="16"/>
    </row>
    <row r="201" spans="1:37" s="1" customFormat="1" x14ac:dyDescent="0.2">
      <c r="A201"/>
      <c r="B201" s="18"/>
      <c r="C201" s="18" t="s">
        <v>647</v>
      </c>
      <c r="D201" s="18" t="s">
        <v>616</v>
      </c>
      <c r="E201" s="18" t="s">
        <v>12</v>
      </c>
      <c r="F201" s="18" t="s">
        <v>199</v>
      </c>
      <c r="G201" s="18" t="s">
        <v>622</v>
      </c>
      <c r="H201" s="18" t="s">
        <v>234</v>
      </c>
      <c r="I201" s="18" t="s">
        <v>21</v>
      </c>
      <c r="J201" s="18" t="s">
        <v>21</v>
      </c>
      <c r="K201" s="18" t="s">
        <v>21</v>
      </c>
      <c r="L201" s="18" t="s">
        <v>522</v>
      </c>
      <c r="M201" s="18" t="s">
        <v>195</v>
      </c>
      <c r="N201" s="18" t="s">
        <v>336</v>
      </c>
      <c r="O201" s="18" t="s">
        <v>337</v>
      </c>
      <c r="P201" s="18" t="s">
        <v>337</v>
      </c>
      <c r="Q201" s="18" t="s">
        <v>337</v>
      </c>
      <c r="R201" s="18" t="s">
        <v>338</v>
      </c>
      <c r="S201" s="18" t="s">
        <v>339</v>
      </c>
      <c r="T201" s="18">
        <v>40</v>
      </c>
      <c r="U201" s="18">
        <v>0</v>
      </c>
      <c r="V201" s="18" t="s">
        <v>340</v>
      </c>
      <c r="W201" s="18">
        <v>0</v>
      </c>
      <c r="X201" s="18">
        <v>0</v>
      </c>
      <c r="Y201" s="18">
        <v>0</v>
      </c>
      <c r="Z201" s="18">
        <v>0</v>
      </c>
      <c r="AA201" s="18">
        <v>0</v>
      </c>
      <c r="AB201" s="19">
        <v>0</v>
      </c>
      <c r="AC201" s="19">
        <v>0</v>
      </c>
      <c r="AD201" s="19">
        <v>439777.81455178774</v>
      </c>
      <c r="AE201" s="19">
        <v>0</v>
      </c>
      <c r="AF201" s="19">
        <v>0</v>
      </c>
      <c r="AG201" s="19">
        <v>0</v>
      </c>
      <c r="AH201" s="19">
        <v>0</v>
      </c>
      <c r="AI201" s="16"/>
      <c r="AJ201" s="16"/>
      <c r="AK201" s="16"/>
    </row>
    <row r="202" spans="1:37" s="1" customFormat="1" x14ac:dyDescent="0.2">
      <c r="A202"/>
      <c r="B202" s="18"/>
      <c r="C202" s="18" t="s">
        <v>648</v>
      </c>
      <c r="D202" s="18" t="s">
        <v>616</v>
      </c>
      <c r="E202" s="18" t="s">
        <v>12</v>
      </c>
      <c r="F202" s="18" t="s">
        <v>199</v>
      </c>
      <c r="G202" s="18" t="s">
        <v>630</v>
      </c>
      <c r="H202" s="18" t="s">
        <v>232</v>
      </c>
      <c r="I202" s="18" t="s">
        <v>21</v>
      </c>
      <c r="J202" s="18" t="s">
        <v>21</v>
      </c>
      <c r="K202" s="18" t="s">
        <v>21</v>
      </c>
      <c r="L202" s="18" t="s">
        <v>522</v>
      </c>
      <c r="M202" s="18" t="s">
        <v>195</v>
      </c>
      <c r="N202" s="18" t="s">
        <v>336</v>
      </c>
      <c r="O202" s="18" t="s">
        <v>337</v>
      </c>
      <c r="P202" s="18" t="s">
        <v>337</v>
      </c>
      <c r="Q202" s="18" t="s">
        <v>337</v>
      </c>
      <c r="R202" s="18" t="s">
        <v>338</v>
      </c>
      <c r="S202" s="18" t="s">
        <v>339</v>
      </c>
      <c r="T202" s="18">
        <v>40</v>
      </c>
      <c r="U202" s="18">
        <v>0</v>
      </c>
      <c r="V202" s="18" t="s">
        <v>340</v>
      </c>
      <c r="W202" s="18">
        <v>0</v>
      </c>
      <c r="X202" s="18">
        <v>0</v>
      </c>
      <c r="Y202" s="18">
        <v>0</v>
      </c>
      <c r="Z202" s="18">
        <v>0</v>
      </c>
      <c r="AA202" s="18">
        <v>0</v>
      </c>
      <c r="AB202" s="19">
        <v>0</v>
      </c>
      <c r="AC202" s="19">
        <v>0</v>
      </c>
      <c r="AD202" s="19">
        <v>3370536.6320452392</v>
      </c>
      <c r="AE202" s="19">
        <v>0</v>
      </c>
      <c r="AF202" s="19">
        <v>0</v>
      </c>
      <c r="AG202" s="19">
        <v>0</v>
      </c>
      <c r="AH202" s="19">
        <v>0</v>
      </c>
      <c r="AI202" s="16"/>
      <c r="AJ202" s="16"/>
      <c r="AK202" s="16"/>
    </row>
    <row r="203" spans="1:37" s="1" customFormat="1" x14ac:dyDescent="0.2">
      <c r="A203"/>
      <c r="B203" s="18"/>
      <c r="C203" s="18" t="s">
        <v>649</v>
      </c>
      <c r="D203" s="18" t="s">
        <v>616</v>
      </c>
      <c r="E203" s="18" t="s">
        <v>12</v>
      </c>
      <c r="F203" s="18" t="s">
        <v>199</v>
      </c>
      <c r="G203" s="18" t="s">
        <v>448</v>
      </c>
      <c r="H203" s="18" t="s">
        <v>211</v>
      </c>
      <c r="I203" s="18" t="s">
        <v>21</v>
      </c>
      <c r="J203" s="18" t="s">
        <v>21</v>
      </c>
      <c r="K203" s="18" t="s">
        <v>21</v>
      </c>
      <c r="L203" s="18" t="s">
        <v>439</v>
      </c>
      <c r="M203" s="18" t="s">
        <v>195</v>
      </c>
      <c r="N203" s="18" t="s">
        <v>336</v>
      </c>
      <c r="O203" s="18" t="s">
        <v>337</v>
      </c>
      <c r="P203" s="18" t="s">
        <v>337</v>
      </c>
      <c r="Q203" s="18" t="s">
        <v>337</v>
      </c>
      <c r="R203" s="18" t="s">
        <v>338</v>
      </c>
      <c r="S203" s="18" t="s">
        <v>339</v>
      </c>
      <c r="T203" s="18">
        <v>10</v>
      </c>
      <c r="U203" s="18">
        <v>0</v>
      </c>
      <c r="V203" s="18" t="s">
        <v>340</v>
      </c>
      <c r="W203" s="18">
        <v>0</v>
      </c>
      <c r="X203" s="18">
        <v>0</v>
      </c>
      <c r="Y203" s="18">
        <v>0</v>
      </c>
      <c r="Z203" s="18">
        <v>0</v>
      </c>
      <c r="AA203" s="18">
        <v>0</v>
      </c>
      <c r="AB203" s="19">
        <v>0</v>
      </c>
      <c r="AC203" s="19">
        <v>0</v>
      </c>
      <c r="AD203" s="19">
        <v>0</v>
      </c>
      <c r="AE203" s="19">
        <v>0</v>
      </c>
      <c r="AF203" s="19">
        <v>0</v>
      </c>
      <c r="AG203" s="19">
        <v>330032.5727015197</v>
      </c>
      <c r="AH203" s="19">
        <v>335074.17308491562</v>
      </c>
      <c r="AI203" s="16"/>
      <c r="AJ203" s="16"/>
      <c r="AK203" s="16"/>
    </row>
    <row r="204" spans="1:37" s="1" customFormat="1" x14ac:dyDescent="0.2">
      <c r="A204"/>
      <c r="B204" s="18"/>
      <c r="C204" s="18" t="s">
        <v>650</v>
      </c>
      <c r="D204" s="18" t="s">
        <v>616</v>
      </c>
      <c r="E204" s="18" t="s">
        <v>12</v>
      </c>
      <c r="F204" s="18" t="s">
        <v>199</v>
      </c>
      <c r="G204" s="18" t="s">
        <v>617</v>
      </c>
      <c r="H204" s="18" t="s">
        <v>233</v>
      </c>
      <c r="I204" s="18" t="s">
        <v>21</v>
      </c>
      <c r="J204" s="18" t="s">
        <v>21</v>
      </c>
      <c r="K204" s="18" t="s">
        <v>21</v>
      </c>
      <c r="L204" s="18" t="s">
        <v>522</v>
      </c>
      <c r="M204" s="18" t="s">
        <v>195</v>
      </c>
      <c r="N204" s="18" t="s">
        <v>336</v>
      </c>
      <c r="O204" s="18" t="s">
        <v>337</v>
      </c>
      <c r="P204" s="18" t="s">
        <v>337</v>
      </c>
      <c r="Q204" s="18" t="s">
        <v>337</v>
      </c>
      <c r="R204" s="18" t="s">
        <v>338</v>
      </c>
      <c r="S204" s="18" t="s">
        <v>339</v>
      </c>
      <c r="T204" s="18">
        <v>40</v>
      </c>
      <c r="U204" s="18">
        <v>0</v>
      </c>
      <c r="V204" s="18" t="s">
        <v>340</v>
      </c>
      <c r="W204" s="18">
        <v>0</v>
      </c>
      <c r="X204" s="18">
        <v>0</v>
      </c>
      <c r="Y204" s="18">
        <v>0</v>
      </c>
      <c r="Z204" s="18">
        <v>0</v>
      </c>
      <c r="AA204" s="18">
        <v>0</v>
      </c>
      <c r="AB204" s="19">
        <v>0</v>
      </c>
      <c r="AC204" s="19">
        <v>0</v>
      </c>
      <c r="AD204" s="19">
        <v>96213.500223836818</v>
      </c>
      <c r="AE204" s="19">
        <v>0</v>
      </c>
      <c r="AF204" s="19">
        <v>0</v>
      </c>
      <c r="AG204" s="19">
        <v>0</v>
      </c>
      <c r="AH204" s="19">
        <v>0</v>
      </c>
      <c r="AI204" s="16"/>
      <c r="AJ204" s="16"/>
      <c r="AK204" s="16"/>
    </row>
    <row r="205" spans="1:37" s="1" customFormat="1" x14ac:dyDescent="0.2">
      <c r="A205"/>
      <c r="B205" s="18"/>
      <c r="C205" s="18" t="s">
        <v>651</v>
      </c>
      <c r="D205" s="18" t="s">
        <v>616</v>
      </c>
      <c r="E205" s="18" t="s">
        <v>12</v>
      </c>
      <c r="F205" s="18" t="s">
        <v>199</v>
      </c>
      <c r="G205" s="18" t="s">
        <v>622</v>
      </c>
      <c r="H205" s="18" t="s">
        <v>234</v>
      </c>
      <c r="I205" s="18" t="s">
        <v>21</v>
      </c>
      <c r="J205" s="18" t="s">
        <v>21</v>
      </c>
      <c r="K205" s="18" t="s">
        <v>21</v>
      </c>
      <c r="L205" s="18" t="s">
        <v>522</v>
      </c>
      <c r="M205" s="18" t="s">
        <v>195</v>
      </c>
      <c r="N205" s="18" t="s">
        <v>336</v>
      </c>
      <c r="O205" s="18" t="s">
        <v>337</v>
      </c>
      <c r="P205" s="18" t="s">
        <v>337</v>
      </c>
      <c r="Q205" s="18" t="s">
        <v>337</v>
      </c>
      <c r="R205" s="18" t="s">
        <v>338</v>
      </c>
      <c r="S205" s="18" t="s">
        <v>339</v>
      </c>
      <c r="T205" s="18">
        <v>40</v>
      </c>
      <c r="U205" s="18">
        <v>0</v>
      </c>
      <c r="V205" s="18" t="s">
        <v>340</v>
      </c>
      <c r="W205" s="18">
        <v>0</v>
      </c>
      <c r="X205" s="18">
        <v>0</v>
      </c>
      <c r="Y205" s="18">
        <v>0</v>
      </c>
      <c r="Z205" s="18">
        <v>0</v>
      </c>
      <c r="AA205" s="18">
        <v>0</v>
      </c>
      <c r="AB205" s="19">
        <v>0</v>
      </c>
      <c r="AC205" s="19">
        <v>0</v>
      </c>
      <c r="AD205" s="19">
        <v>338671.52078790561</v>
      </c>
      <c r="AE205" s="19">
        <v>171307.8645245682</v>
      </c>
      <c r="AF205" s="19">
        <v>0</v>
      </c>
      <c r="AG205" s="19">
        <v>0</v>
      </c>
      <c r="AH205" s="19">
        <v>0</v>
      </c>
      <c r="AI205" s="16"/>
      <c r="AJ205" s="16"/>
      <c r="AK205" s="16"/>
    </row>
    <row r="206" spans="1:37" s="1" customFormat="1" x14ac:dyDescent="0.2">
      <c r="A206"/>
      <c r="B206" s="18"/>
      <c r="C206" s="18" t="s">
        <v>652</v>
      </c>
      <c r="D206" s="18" t="s">
        <v>616</v>
      </c>
      <c r="E206" s="18" t="s">
        <v>12</v>
      </c>
      <c r="F206" s="18" t="s">
        <v>199</v>
      </c>
      <c r="G206" s="18" t="s">
        <v>617</v>
      </c>
      <c r="H206" s="18" t="s">
        <v>233</v>
      </c>
      <c r="I206" s="18" t="s">
        <v>21</v>
      </c>
      <c r="J206" s="18" t="s">
        <v>21</v>
      </c>
      <c r="K206" s="18" t="s">
        <v>21</v>
      </c>
      <c r="L206" s="18" t="s">
        <v>522</v>
      </c>
      <c r="M206" s="18" t="s">
        <v>187</v>
      </c>
      <c r="N206" s="18" t="s">
        <v>336</v>
      </c>
      <c r="O206" s="18" t="s">
        <v>337</v>
      </c>
      <c r="P206" s="18" t="s">
        <v>337</v>
      </c>
      <c r="Q206" s="18" t="s">
        <v>337</v>
      </c>
      <c r="R206" s="18" t="s">
        <v>338</v>
      </c>
      <c r="S206" s="18" t="s">
        <v>339</v>
      </c>
      <c r="T206" s="18">
        <v>40</v>
      </c>
      <c r="U206" s="18">
        <v>0</v>
      </c>
      <c r="V206" s="18" t="s">
        <v>340</v>
      </c>
      <c r="W206" s="18">
        <v>0</v>
      </c>
      <c r="X206" s="18">
        <v>0</v>
      </c>
      <c r="Y206" s="18">
        <v>0</v>
      </c>
      <c r="Z206" s="18">
        <v>0</v>
      </c>
      <c r="AA206" s="18">
        <v>0</v>
      </c>
      <c r="AB206" s="19">
        <v>0</v>
      </c>
      <c r="AC206" s="19">
        <v>0</v>
      </c>
      <c r="AD206" s="19">
        <v>61282.484219004349</v>
      </c>
      <c r="AE206" s="19">
        <v>60976.672785850431</v>
      </c>
      <c r="AF206" s="19">
        <v>62325.402392161064</v>
      </c>
      <c r="AG206" s="19">
        <v>62958.412859382654</v>
      </c>
      <c r="AH206" s="19">
        <v>63920.169924182817</v>
      </c>
      <c r="AI206" s="16"/>
      <c r="AJ206" s="16"/>
      <c r="AK206" s="16"/>
    </row>
    <row r="207" spans="1:37" s="1" customFormat="1" x14ac:dyDescent="0.2">
      <c r="A207"/>
      <c r="B207" s="18"/>
      <c r="C207" s="18" t="s">
        <v>653</v>
      </c>
      <c r="D207" s="18" t="s">
        <v>654</v>
      </c>
      <c r="E207" s="18" t="s">
        <v>12</v>
      </c>
      <c r="F207" s="18" t="s">
        <v>199</v>
      </c>
      <c r="G207" s="18" t="s">
        <v>655</v>
      </c>
      <c r="H207" s="18" t="s">
        <v>237</v>
      </c>
      <c r="I207" s="18" t="s">
        <v>13</v>
      </c>
      <c r="J207" s="18" t="s">
        <v>13</v>
      </c>
      <c r="K207" s="18" t="s">
        <v>13</v>
      </c>
      <c r="L207" s="18" t="s">
        <v>335</v>
      </c>
      <c r="M207" s="18" t="s">
        <v>187</v>
      </c>
      <c r="N207" s="18" t="s">
        <v>336</v>
      </c>
      <c r="O207" s="18" t="s">
        <v>337</v>
      </c>
      <c r="P207" s="18" t="s">
        <v>337</v>
      </c>
      <c r="Q207" s="18" t="s">
        <v>337</v>
      </c>
      <c r="R207" s="18" t="s">
        <v>338</v>
      </c>
      <c r="S207" s="18" t="s">
        <v>339</v>
      </c>
      <c r="T207" s="18">
        <v>45</v>
      </c>
      <c r="U207" s="18">
        <v>0</v>
      </c>
      <c r="V207" s="18" t="s">
        <v>340</v>
      </c>
      <c r="W207" s="18">
        <v>0</v>
      </c>
      <c r="X207" s="18">
        <v>0</v>
      </c>
      <c r="Y207" s="18">
        <v>0</v>
      </c>
      <c r="Z207" s="18">
        <v>0</v>
      </c>
      <c r="AA207" s="18">
        <v>0</v>
      </c>
      <c r="AB207" s="19">
        <v>208460.11406247347</v>
      </c>
      <c r="AC207" s="19">
        <v>81578.553417764881</v>
      </c>
      <c r="AD207" s="19">
        <v>73312.660446796537</v>
      </c>
      <c r="AE207" s="19">
        <v>73317.77769616367</v>
      </c>
      <c r="AF207" s="19">
        <v>75075.00847116654</v>
      </c>
      <c r="AG207" s="19">
        <v>75976.554158923696</v>
      </c>
      <c r="AH207" s="19">
        <v>77824.292480303033</v>
      </c>
      <c r="AI207" s="16"/>
      <c r="AJ207" s="16"/>
      <c r="AK207" s="16"/>
    </row>
    <row r="208" spans="1:37" s="1" customFormat="1" x14ac:dyDescent="0.2">
      <c r="A208"/>
      <c r="B208" s="18"/>
      <c r="C208" s="18" t="s">
        <v>656</v>
      </c>
      <c r="D208" s="18" t="s">
        <v>657</v>
      </c>
      <c r="E208" s="18" t="s">
        <v>12</v>
      </c>
      <c r="F208" s="18" t="s">
        <v>199</v>
      </c>
      <c r="G208" s="18" t="s">
        <v>655</v>
      </c>
      <c r="H208" s="18" t="s">
        <v>237</v>
      </c>
      <c r="I208" s="18" t="s">
        <v>13</v>
      </c>
      <c r="J208" s="18" t="s">
        <v>13</v>
      </c>
      <c r="K208" s="18" t="s">
        <v>13</v>
      </c>
      <c r="L208" s="18" t="s">
        <v>335</v>
      </c>
      <c r="M208" s="18" t="s">
        <v>187</v>
      </c>
      <c r="N208" s="18" t="s">
        <v>336</v>
      </c>
      <c r="O208" s="18" t="s">
        <v>337</v>
      </c>
      <c r="P208" s="18" t="s">
        <v>337</v>
      </c>
      <c r="Q208" s="18" t="s">
        <v>337</v>
      </c>
      <c r="R208" s="18" t="s">
        <v>338</v>
      </c>
      <c r="S208" s="18" t="s">
        <v>339</v>
      </c>
      <c r="T208" s="18">
        <v>45</v>
      </c>
      <c r="U208" s="18">
        <v>0</v>
      </c>
      <c r="V208" s="18" t="s">
        <v>340</v>
      </c>
      <c r="W208" s="18">
        <v>0</v>
      </c>
      <c r="X208" s="18">
        <v>0</v>
      </c>
      <c r="Y208" s="18">
        <v>0</v>
      </c>
      <c r="Z208" s="18">
        <v>0</v>
      </c>
      <c r="AA208" s="18">
        <v>0</v>
      </c>
      <c r="AB208" s="19">
        <v>-153937.19190753665</v>
      </c>
      <c r="AC208" s="19">
        <v>50279.293334142742</v>
      </c>
      <c r="AD208" s="19">
        <v>46127.360124730709</v>
      </c>
      <c r="AE208" s="19">
        <v>46091.6738635328</v>
      </c>
      <c r="AF208" s="19">
        <v>50608.777215066351</v>
      </c>
      <c r="AG208" s="19">
        <v>54687.98487674533</v>
      </c>
      <c r="AH208" s="19">
        <v>52368.816761841197</v>
      </c>
      <c r="AI208" s="16"/>
      <c r="AJ208" s="16"/>
      <c r="AK208" s="16"/>
    </row>
    <row r="209" spans="1:37" s="1" customFormat="1" x14ac:dyDescent="0.2">
      <c r="A209"/>
      <c r="B209" s="18"/>
      <c r="C209" s="18" t="s">
        <v>658</v>
      </c>
      <c r="D209" s="18" t="s">
        <v>659</v>
      </c>
      <c r="E209" s="18" t="s">
        <v>12</v>
      </c>
      <c r="F209" s="18" t="s">
        <v>199</v>
      </c>
      <c r="G209" s="18" t="s">
        <v>655</v>
      </c>
      <c r="H209" s="18" t="s">
        <v>237</v>
      </c>
      <c r="I209" s="18" t="s">
        <v>13</v>
      </c>
      <c r="J209" s="18" t="s">
        <v>13</v>
      </c>
      <c r="K209" s="18" t="s">
        <v>13</v>
      </c>
      <c r="L209" s="18" t="s">
        <v>335</v>
      </c>
      <c r="M209" s="18" t="s">
        <v>187</v>
      </c>
      <c r="N209" s="18" t="s">
        <v>336</v>
      </c>
      <c r="O209" s="18" t="s">
        <v>337</v>
      </c>
      <c r="P209" s="18" t="s">
        <v>337</v>
      </c>
      <c r="Q209" s="18" t="s">
        <v>337</v>
      </c>
      <c r="R209" s="18" t="s">
        <v>338</v>
      </c>
      <c r="S209" s="18" t="s">
        <v>339</v>
      </c>
      <c r="T209" s="18">
        <v>45</v>
      </c>
      <c r="U209" s="18">
        <v>0</v>
      </c>
      <c r="V209" s="18" t="s">
        <v>340</v>
      </c>
      <c r="W209" s="18">
        <v>0</v>
      </c>
      <c r="X209" s="18">
        <v>0</v>
      </c>
      <c r="Y209" s="18">
        <v>0</v>
      </c>
      <c r="Z209" s="18">
        <v>0</v>
      </c>
      <c r="AA209" s="18">
        <v>0</v>
      </c>
      <c r="AB209" s="19">
        <v>20953.454359372714</v>
      </c>
      <c r="AC209" s="19">
        <v>52479.873290102703</v>
      </c>
      <c r="AD209" s="19">
        <v>34334.709338916808</v>
      </c>
      <c r="AE209" s="19">
        <v>34292.541981492184</v>
      </c>
      <c r="AF209" s="19">
        <v>35189.590012730478</v>
      </c>
      <c r="AG209" s="19">
        <v>35688.479611439732</v>
      </c>
      <c r="AH209" s="19">
        <v>36378.46635082156</v>
      </c>
      <c r="AI209" s="16"/>
      <c r="AJ209" s="16"/>
      <c r="AK209" s="16"/>
    </row>
    <row r="210" spans="1:37" s="1" customFormat="1" x14ac:dyDescent="0.2">
      <c r="A210"/>
      <c r="B210" s="18"/>
      <c r="C210" s="18" t="s">
        <v>660</v>
      </c>
      <c r="D210" s="18" t="s">
        <v>661</v>
      </c>
      <c r="E210" s="18" t="s">
        <v>12</v>
      </c>
      <c r="F210" s="18" t="s">
        <v>199</v>
      </c>
      <c r="G210" s="18" t="s">
        <v>655</v>
      </c>
      <c r="H210" s="18" t="s">
        <v>237</v>
      </c>
      <c r="I210" s="18" t="s">
        <v>13</v>
      </c>
      <c r="J210" s="18" t="s">
        <v>13</v>
      </c>
      <c r="K210" s="18" t="s">
        <v>13</v>
      </c>
      <c r="L210" s="18" t="s">
        <v>335</v>
      </c>
      <c r="M210" s="18" t="s">
        <v>187</v>
      </c>
      <c r="N210" s="18" t="s">
        <v>336</v>
      </c>
      <c r="O210" s="18" t="s">
        <v>337</v>
      </c>
      <c r="P210" s="18" t="s">
        <v>337</v>
      </c>
      <c r="Q210" s="18" t="s">
        <v>337</v>
      </c>
      <c r="R210" s="18" t="s">
        <v>338</v>
      </c>
      <c r="S210" s="18" t="s">
        <v>339</v>
      </c>
      <c r="T210" s="18">
        <v>45</v>
      </c>
      <c r="U210" s="18">
        <v>0</v>
      </c>
      <c r="V210" s="18" t="s">
        <v>340</v>
      </c>
      <c r="W210" s="18">
        <v>0</v>
      </c>
      <c r="X210" s="18">
        <v>0</v>
      </c>
      <c r="Y210" s="18">
        <v>0</v>
      </c>
      <c r="Z210" s="18">
        <v>0</v>
      </c>
      <c r="AA210" s="18">
        <v>0</v>
      </c>
      <c r="AB210" s="19">
        <v>4880.7506017538653</v>
      </c>
      <c r="AC210" s="19">
        <v>9588.6356864913541</v>
      </c>
      <c r="AD210" s="19">
        <v>6198.309542940573</v>
      </c>
      <c r="AE210" s="19">
        <v>6197.0203649599989</v>
      </c>
      <c r="AF210" s="19">
        <v>6365.9150163018494</v>
      </c>
      <c r="AG210" s="19">
        <v>6463.106301573891</v>
      </c>
      <c r="AH210" s="19">
        <v>6595.1724789192485</v>
      </c>
      <c r="AI210" s="16"/>
      <c r="AJ210" s="16"/>
      <c r="AK210" s="16"/>
    </row>
    <row r="211" spans="1:37" s="1" customFormat="1" x14ac:dyDescent="0.2">
      <c r="A211"/>
      <c r="B211" s="18"/>
      <c r="C211" s="18" t="s">
        <v>662</v>
      </c>
      <c r="D211" s="18" t="s">
        <v>663</v>
      </c>
      <c r="E211" s="18" t="s">
        <v>12</v>
      </c>
      <c r="F211" s="18" t="s">
        <v>199</v>
      </c>
      <c r="G211" s="18" t="s">
        <v>448</v>
      </c>
      <c r="H211" s="18" t="s">
        <v>231</v>
      </c>
      <c r="I211" s="18" t="s">
        <v>13</v>
      </c>
      <c r="J211" s="18" t="s">
        <v>13</v>
      </c>
      <c r="K211" s="18" t="s">
        <v>13</v>
      </c>
      <c r="L211" s="18" t="s">
        <v>439</v>
      </c>
      <c r="M211" s="18" t="s">
        <v>187</v>
      </c>
      <c r="N211" s="18" t="s">
        <v>336</v>
      </c>
      <c r="O211" s="18" t="s">
        <v>337</v>
      </c>
      <c r="P211" s="18" t="s">
        <v>337</v>
      </c>
      <c r="Q211" s="18" t="s">
        <v>337</v>
      </c>
      <c r="R211" s="18" t="s">
        <v>338</v>
      </c>
      <c r="S211" s="18" t="s">
        <v>339</v>
      </c>
      <c r="T211" s="18">
        <v>10</v>
      </c>
      <c r="U211" s="18">
        <v>0</v>
      </c>
      <c r="V211" s="18" t="s">
        <v>340</v>
      </c>
      <c r="W211" s="18">
        <v>0</v>
      </c>
      <c r="X211" s="18">
        <v>0</v>
      </c>
      <c r="Y211" s="18">
        <v>0</v>
      </c>
      <c r="Z211" s="18">
        <v>0</v>
      </c>
      <c r="AA211" s="18">
        <v>0</v>
      </c>
      <c r="AB211" s="19">
        <v>0</v>
      </c>
      <c r="AC211" s="19">
        <v>0</v>
      </c>
      <c r="AD211" s="19">
        <v>152526.77339102491</v>
      </c>
      <c r="AE211" s="19">
        <v>184961.06724732238</v>
      </c>
      <c r="AF211" s="19">
        <v>192419.27871970026</v>
      </c>
      <c r="AG211" s="19">
        <v>137201.59926612268</v>
      </c>
      <c r="AH211" s="19">
        <v>112593.36649590143</v>
      </c>
      <c r="AI211" s="16"/>
      <c r="AJ211" s="16"/>
      <c r="AK211" s="16"/>
    </row>
    <row r="212" spans="1:37" s="1" customFormat="1" x14ac:dyDescent="0.2">
      <c r="A212"/>
      <c r="B212" s="18"/>
      <c r="C212" s="18" t="s">
        <v>664</v>
      </c>
      <c r="D212" s="18" t="s">
        <v>665</v>
      </c>
      <c r="E212" s="18" t="s">
        <v>12</v>
      </c>
      <c r="F212" s="18" t="s">
        <v>199</v>
      </c>
      <c r="G212" s="18" t="s">
        <v>666</v>
      </c>
      <c r="H212" s="18" t="s">
        <v>235</v>
      </c>
      <c r="I212" s="18" t="s">
        <v>13</v>
      </c>
      <c r="J212" s="18" t="s">
        <v>13</v>
      </c>
      <c r="K212" s="18" t="s">
        <v>13</v>
      </c>
      <c r="L212" s="18" t="s">
        <v>335</v>
      </c>
      <c r="M212" s="18" t="s">
        <v>187</v>
      </c>
      <c r="N212" s="18" t="s">
        <v>336</v>
      </c>
      <c r="O212" s="18" t="s">
        <v>337</v>
      </c>
      <c r="P212" s="18" t="s">
        <v>337</v>
      </c>
      <c r="Q212" s="18" t="s">
        <v>337</v>
      </c>
      <c r="R212" s="18" t="s">
        <v>338</v>
      </c>
      <c r="S212" s="18" t="s">
        <v>339</v>
      </c>
      <c r="T212" s="18">
        <v>45</v>
      </c>
      <c r="U212" s="18">
        <v>0</v>
      </c>
      <c r="V212" s="18" t="s">
        <v>340</v>
      </c>
      <c r="W212" s="18">
        <v>0</v>
      </c>
      <c r="X212" s="18">
        <v>0</v>
      </c>
      <c r="Y212" s="18">
        <v>0</v>
      </c>
      <c r="Z212" s="18">
        <v>0</v>
      </c>
      <c r="AA212" s="18">
        <v>0</v>
      </c>
      <c r="AB212" s="19">
        <v>11507.498772641196</v>
      </c>
      <c r="AC212" s="19">
        <v>18114.569285913974</v>
      </c>
      <c r="AD212" s="19">
        <v>35480.759993359759</v>
      </c>
      <c r="AE212" s="19">
        <v>35374.226552954715</v>
      </c>
      <c r="AF212" s="19">
        <v>36232.164685970987</v>
      </c>
      <c r="AG212" s="19">
        <v>36677.124053945947</v>
      </c>
      <c r="AH212" s="19">
        <v>37316.032057139739</v>
      </c>
      <c r="AI212" s="16"/>
      <c r="AJ212" s="16"/>
      <c r="AK212" s="16"/>
    </row>
    <row r="213" spans="1:37" s="1" customFormat="1" x14ac:dyDescent="0.2">
      <c r="A213"/>
      <c r="B213" s="18"/>
      <c r="C213" s="18" t="s">
        <v>667</v>
      </c>
      <c r="D213" s="18" t="s">
        <v>668</v>
      </c>
      <c r="E213" s="18" t="s">
        <v>12</v>
      </c>
      <c r="F213" s="18" t="s">
        <v>199</v>
      </c>
      <c r="G213" s="18" t="s">
        <v>622</v>
      </c>
      <c r="H213" s="18" t="s">
        <v>234</v>
      </c>
      <c r="I213" s="18" t="s">
        <v>13</v>
      </c>
      <c r="J213" s="18" t="s">
        <v>13</v>
      </c>
      <c r="K213" s="18" t="s">
        <v>13</v>
      </c>
      <c r="L213" s="18" t="s">
        <v>439</v>
      </c>
      <c r="M213" s="18" t="s">
        <v>187</v>
      </c>
      <c r="N213" s="18" t="s">
        <v>336</v>
      </c>
      <c r="O213" s="18" t="s">
        <v>337</v>
      </c>
      <c r="P213" s="18" t="s">
        <v>337</v>
      </c>
      <c r="Q213" s="18" t="s">
        <v>337</v>
      </c>
      <c r="R213" s="18" t="s">
        <v>338</v>
      </c>
      <c r="S213" s="18" t="s">
        <v>339</v>
      </c>
      <c r="T213" s="18">
        <v>10</v>
      </c>
      <c r="U213" s="18">
        <v>0</v>
      </c>
      <c r="V213" s="18" t="s">
        <v>340</v>
      </c>
      <c r="W213" s="18">
        <v>0</v>
      </c>
      <c r="X213" s="18">
        <v>0</v>
      </c>
      <c r="Y213" s="18">
        <v>0</v>
      </c>
      <c r="Z213" s="18">
        <v>0</v>
      </c>
      <c r="AA213" s="18">
        <v>0</v>
      </c>
      <c r="AB213" s="19">
        <v>0</v>
      </c>
      <c r="AC213" s="19">
        <v>0</v>
      </c>
      <c r="AD213" s="19">
        <v>321869.78708049672</v>
      </c>
      <c r="AE213" s="19">
        <v>321127.52219867823</v>
      </c>
      <c r="AF213" s="19">
        <v>329156.0640287312</v>
      </c>
      <c r="AG213" s="19">
        <v>333443.36168507522</v>
      </c>
      <c r="AH213" s="19">
        <v>339502.34782178176</v>
      </c>
      <c r="AI213" s="16"/>
      <c r="AJ213" s="16"/>
      <c r="AK213" s="16"/>
    </row>
    <row r="214" spans="1:37" s="1" customFormat="1" x14ac:dyDescent="0.2">
      <c r="A214"/>
      <c r="B214" s="18"/>
      <c r="C214" s="18" t="s">
        <v>669</v>
      </c>
      <c r="D214" s="18" t="s">
        <v>670</v>
      </c>
      <c r="E214" s="18" t="s">
        <v>12</v>
      </c>
      <c r="F214" s="18" t="s">
        <v>199</v>
      </c>
      <c r="G214" s="18" t="s">
        <v>630</v>
      </c>
      <c r="H214" s="18" t="s">
        <v>232</v>
      </c>
      <c r="I214" s="18" t="s">
        <v>13</v>
      </c>
      <c r="J214" s="18" t="s">
        <v>13</v>
      </c>
      <c r="K214" s="18" t="s">
        <v>13</v>
      </c>
      <c r="L214" s="18" t="s">
        <v>343</v>
      </c>
      <c r="M214" s="18" t="s">
        <v>187</v>
      </c>
      <c r="N214" s="18" t="s">
        <v>336</v>
      </c>
      <c r="O214" s="18" t="s">
        <v>337</v>
      </c>
      <c r="P214" s="18" t="s">
        <v>337</v>
      </c>
      <c r="Q214" s="18" t="s">
        <v>337</v>
      </c>
      <c r="R214" s="18" t="s">
        <v>338</v>
      </c>
      <c r="S214" s="18" t="s">
        <v>339</v>
      </c>
      <c r="T214" s="18">
        <v>40</v>
      </c>
      <c r="U214" s="18">
        <v>0</v>
      </c>
      <c r="V214" s="18" t="s">
        <v>340</v>
      </c>
      <c r="W214" s="18">
        <v>0</v>
      </c>
      <c r="X214" s="18">
        <v>0</v>
      </c>
      <c r="Y214" s="18">
        <v>0</v>
      </c>
      <c r="Z214" s="18">
        <v>0</v>
      </c>
      <c r="AA214" s="18">
        <v>0</v>
      </c>
      <c r="AB214" s="19">
        <v>484145.85129923449</v>
      </c>
      <c r="AC214" s="19">
        <v>292430.93742834969</v>
      </c>
      <c r="AD214" s="19">
        <v>255422.72332503175</v>
      </c>
      <c r="AE214" s="19">
        <v>244458.48120370784</v>
      </c>
      <c r="AF214" s="19">
        <v>258380.87853948699</v>
      </c>
      <c r="AG214" s="19">
        <v>279722.03108507337</v>
      </c>
      <c r="AH214" s="19">
        <v>275462.30406179349</v>
      </c>
      <c r="AI214" s="16"/>
      <c r="AJ214" s="16"/>
      <c r="AK214" s="16"/>
    </row>
    <row r="215" spans="1:37" s="1" customFormat="1" x14ac:dyDescent="0.2">
      <c r="A215"/>
      <c r="B215" s="18"/>
      <c r="C215" s="18" t="s">
        <v>671</v>
      </c>
      <c r="D215" s="18" t="s">
        <v>670</v>
      </c>
      <c r="E215" s="18" t="s">
        <v>12</v>
      </c>
      <c r="F215" s="18" t="s">
        <v>199</v>
      </c>
      <c r="G215" s="18" t="s">
        <v>630</v>
      </c>
      <c r="H215" s="18" t="s">
        <v>232</v>
      </c>
      <c r="I215" s="18" t="s">
        <v>13</v>
      </c>
      <c r="J215" s="18" t="s">
        <v>13</v>
      </c>
      <c r="K215" s="18" t="s">
        <v>13</v>
      </c>
      <c r="L215" s="18" t="s">
        <v>335</v>
      </c>
      <c r="M215" s="18" t="s">
        <v>187</v>
      </c>
      <c r="N215" s="18" t="s">
        <v>336</v>
      </c>
      <c r="O215" s="18" t="s">
        <v>337</v>
      </c>
      <c r="P215" s="18" t="s">
        <v>337</v>
      </c>
      <c r="Q215" s="18" t="s">
        <v>337</v>
      </c>
      <c r="R215" s="18" t="s">
        <v>338</v>
      </c>
      <c r="S215" s="18" t="s">
        <v>339</v>
      </c>
      <c r="T215" s="18">
        <v>45</v>
      </c>
      <c r="U215" s="18">
        <v>0</v>
      </c>
      <c r="V215" s="18" t="s">
        <v>340</v>
      </c>
      <c r="W215" s="18">
        <v>0</v>
      </c>
      <c r="X215" s="18">
        <v>0</v>
      </c>
      <c r="Y215" s="18">
        <v>0</v>
      </c>
      <c r="Z215" s="18">
        <v>0</v>
      </c>
      <c r="AA215" s="18">
        <v>0</v>
      </c>
      <c r="AB215" s="19">
        <v>0</v>
      </c>
      <c r="AC215" s="19">
        <v>0</v>
      </c>
      <c r="AD215" s="19">
        <v>897084.26933907834</v>
      </c>
      <c r="AE215" s="19">
        <v>892932.937003106</v>
      </c>
      <c r="AF215" s="19">
        <v>913031.2232554378</v>
      </c>
      <c r="AG215" s="19">
        <v>922658.2920657997</v>
      </c>
      <c r="AH215" s="19">
        <v>937113.72453478817</v>
      </c>
      <c r="AI215" s="16"/>
      <c r="AJ215" s="16"/>
      <c r="AK215" s="16"/>
    </row>
    <row r="216" spans="1:37" s="1" customFormat="1" x14ac:dyDescent="0.2">
      <c r="A216"/>
      <c r="B216" s="18"/>
      <c r="C216" s="18" t="s">
        <v>672</v>
      </c>
      <c r="D216" s="18" t="s">
        <v>673</v>
      </c>
      <c r="E216" s="18" t="s">
        <v>12</v>
      </c>
      <c r="F216" s="18" t="s">
        <v>199</v>
      </c>
      <c r="G216" s="18" t="s">
        <v>630</v>
      </c>
      <c r="H216" s="18" t="s">
        <v>232</v>
      </c>
      <c r="I216" s="18" t="s">
        <v>13</v>
      </c>
      <c r="J216" s="18" t="s">
        <v>13</v>
      </c>
      <c r="K216" s="18" t="s">
        <v>13</v>
      </c>
      <c r="L216" s="18" t="s">
        <v>343</v>
      </c>
      <c r="M216" s="18" t="s">
        <v>187</v>
      </c>
      <c r="N216" s="18" t="s">
        <v>336</v>
      </c>
      <c r="O216" s="18" t="s">
        <v>337</v>
      </c>
      <c r="P216" s="18" t="s">
        <v>337</v>
      </c>
      <c r="Q216" s="18" t="s">
        <v>337</v>
      </c>
      <c r="R216" s="18" t="s">
        <v>338</v>
      </c>
      <c r="S216" s="18" t="s">
        <v>339</v>
      </c>
      <c r="T216" s="18">
        <v>40</v>
      </c>
      <c r="U216" s="18">
        <v>0</v>
      </c>
      <c r="V216" s="18" t="s">
        <v>340</v>
      </c>
      <c r="W216" s="18">
        <v>0</v>
      </c>
      <c r="X216" s="18">
        <v>0</v>
      </c>
      <c r="Y216" s="18">
        <v>0</v>
      </c>
      <c r="Z216" s="18">
        <v>0</v>
      </c>
      <c r="AA216" s="18">
        <v>0</v>
      </c>
      <c r="AB216" s="19">
        <v>125333.17674279161</v>
      </c>
      <c r="AC216" s="19">
        <v>316892.9861234547</v>
      </c>
      <c r="AD216" s="19">
        <v>264922.30203130643</v>
      </c>
      <c r="AE216" s="19">
        <v>263952.88523036119</v>
      </c>
      <c r="AF216" s="19">
        <v>269225.82907159062</v>
      </c>
      <c r="AG216" s="19">
        <v>271389.64743694395</v>
      </c>
      <c r="AH216" s="19">
        <v>276894.46033679118</v>
      </c>
      <c r="AI216" s="16"/>
      <c r="AJ216" s="16"/>
      <c r="AK216" s="16"/>
    </row>
    <row r="217" spans="1:37" s="1" customFormat="1" x14ac:dyDescent="0.2">
      <c r="A217"/>
      <c r="B217" s="18"/>
      <c r="C217" s="18" t="s">
        <v>674</v>
      </c>
      <c r="D217" s="18" t="s">
        <v>675</v>
      </c>
      <c r="E217" s="18" t="s">
        <v>12</v>
      </c>
      <c r="F217" s="18" t="s">
        <v>199</v>
      </c>
      <c r="G217" s="18" t="s">
        <v>622</v>
      </c>
      <c r="H217" s="18" t="s">
        <v>234</v>
      </c>
      <c r="I217" s="18" t="s">
        <v>13</v>
      </c>
      <c r="J217" s="18" t="s">
        <v>13</v>
      </c>
      <c r="K217" s="18" t="s">
        <v>13</v>
      </c>
      <c r="L217" s="18" t="s">
        <v>439</v>
      </c>
      <c r="M217" s="18" t="s">
        <v>187</v>
      </c>
      <c r="N217" s="18" t="s">
        <v>336</v>
      </c>
      <c r="O217" s="18" t="s">
        <v>337</v>
      </c>
      <c r="P217" s="18" t="s">
        <v>337</v>
      </c>
      <c r="Q217" s="18" t="s">
        <v>337</v>
      </c>
      <c r="R217" s="18" t="s">
        <v>338</v>
      </c>
      <c r="S217" s="18" t="s">
        <v>339</v>
      </c>
      <c r="T217" s="18">
        <v>10</v>
      </c>
      <c r="U217" s="18">
        <v>0</v>
      </c>
      <c r="V217" s="18" t="s">
        <v>340</v>
      </c>
      <c r="W217" s="18">
        <v>0</v>
      </c>
      <c r="X217" s="18">
        <v>0</v>
      </c>
      <c r="Y217" s="18">
        <v>0</v>
      </c>
      <c r="Z217" s="18">
        <v>0</v>
      </c>
      <c r="AA217" s="18">
        <v>0</v>
      </c>
      <c r="AB217" s="19">
        <v>62710.846520608618</v>
      </c>
      <c r="AC217" s="19">
        <v>111299.34294734958</v>
      </c>
      <c r="AD217" s="19">
        <v>310912.96711982531</v>
      </c>
      <c r="AE217" s="19">
        <v>247771.81946176599</v>
      </c>
      <c r="AF217" s="19">
        <v>253554.59396235913</v>
      </c>
      <c r="AG217" s="19">
        <v>192328.33305369475</v>
      </c>
      <c r="AH217" s="19">
        <v>260669.44282774223</v>
      </c>
      <c r="AI217" s="16"/>
      <c r="AJ217" s="16"/>
      <c r="AK217" s="16"/>
    </row>
    <row r="218" spans="1:37" s="1" customFormat="1" x14ac:dyDescent="0.2">
      <c r="A218"/>
      <c r="B218" s="18"/>
      <c r="C218" s="18" t="s">
        <v>676</v>
      </c>
      <c r="D218" s="18" t="s">
        <v>677</v>
      </c>
      <c r="E218" s="18" t="s">
        <v>12</v>
      </c>
      <c r="F218" s="18" t="s">
        <v>199</v>
      </c>
      <c r="G218" s="18" t="s">
        <v>622</v>
      </c>
      <c r="H218" s="18" t="s">
        <v>234</v>
      </c>
      <c r="I218" s="18" t="s">
        <v>13</v>
      </c>
      <c r="J218" s="18" t="s">
        <v>13</v>
      </c>
      <c r="K218" s="18" t="s">
        <v>13</v>
      </c>
      <c r="L218" s="18" t="s">
        <v>439</v>
      </c>
      <c r="M218" s="18" t="s">
        <v>187</v>
      </c>
      <c r="N218" s="18" t="s">
        <v>336</v>
      </c>
      <c r="O218" s="18" t="s">
        <v>337</v>
      </c>
      <c r="P218" s="18" t="s">
        <v>337</v>
      </c>
      <c r="Q218" s="18" t="s">
        <v>337</v>
      </c>
      <c r="R218" s="18" t="s">
        <v>338</v>
      </c>
      <c r="S218" s="18" t="s">
        <v>339</v>
      </c>
      <c r="T218" s="18">
        <v>10</v>
      </c>
      <c r="U218" s="18">
        <v>0</v>
      </c>
      <c r="V218" s="18" t="s">
        <v>340</v>
      </c>
      <c r="W218" s="18">
        <v>0</v>
      </c>
      <c r="X218" s="18">
        <v>0</v>
      </c>
      <c r="Y218" s="18">
        <v>0</v>
      </c>
      <c r="Z218" s="18">
        <v>0</v>
      </c>
      <c r="AA218" s="18">
        <v>0</v>
      </c>
      <c r="AB218" s="19">
        <v>10025.17398813101</v>
      </c>
      <c r="AC218" s="19">
        <v>30226.777119131366</v>
      </c>
      <c r="AD218" s="19">
        <v>24662.145247926139</v>
      </c>
      <c r="AE218" s="19">
        <v>24642.106003201661</v>
      </c>
      <c r="AF218" s="19">
        <v>28704.366590621947</v>
      </c>
      <c r="AG218" s="19">
        <v>32580.530934615577</v>
      </c>
      <c r="AH218" s="19">
        <v>29700.18942580383</v>
      </c>
      <c r="AI218" s="16"/>
      <c r="AJ218" s="16"/>
      <c r="AK218" s="16"/>
    </row>
    <row r="219" spans="1:37" s="1" customFormat="1" x14ac:dyDescent="0.2">
      <c r="A219"/>
      <c r="B219" s="18"/>
      <c r="C219" s="18" t="s">
        <v>678</v>
      </c>
      <c r="D219" s="18" t="s">
        <v>679</v>
      </c>
      <c r="E219" s="18" t="s">
        <v>12</v>
      </c>
      <c r="F219" s="18" t="s">
        <v>199</v>
      </c>
      <c r="G219" s="18" t="s">
        <v>622</v>
      </c>
      <c r="H219" s="18" t="s">
        <v>234</v>
      </c>
      <c r="I219" s="18" t="s">
        <v>13</v>
      </c>
      <c r="J219" s="18" t="s">
        <v>13</v>
      </c>
      <c r="K219" s="18" t="s">
        <v>13</v>
      </c>
      <c r="L219" s="18" t="s">
        <v>439</v>
      </c>
      <c r="M219" s="18" t="s">
        <v>187</v>
      </c>
      <c r="N219" s="18" t="s">
        <v>336</v>
      </c>
      <c r="O219" s="18" t="s">
        <v>337</v>
      </c>
      <c r="P219" s="18" t="s">
        <v>337</v>
      </c>
      <c r="Q219" s="18" t="s">
        <v>337</v>
      </c>
      <c r="R219" s="18" t="s">
        <v>338</v>
      </c>
      <c r="S219" s="18" t="s">
        <v>339</v>
      </c>
      <c r="T219" s="18">
        <v>10</v>
      </c>
      <c r="U219" s="18">
        <v>0</v>
      </c>
      <c r="V219" s="18" t="s">
        <v>340</v>
      </c>
      <c r="W219" s="18">
        <v>0</v>
      </c>
      <c r="X219" s="18">
        <v>0</v>
      </c>
      <c r="Y219" s="18">
        <v>0</v>
      </c>
      <c r="Z219" s="18">
        <v>0</v>
      </c>
      <c r="AA219" s="18">
        <v>0</v>
      </c>
      <c r="AB219" s="19">
        <v>197913.52033788917</v>
      </c>
      <c r="AC219" s="19">
        <v>348985.87656388606</v>
      </c>
      <c r="AD219" s="19">
        <v>432020.06541879859</v>
      </c>
      <c r="AE219" s="19">
        <v>430683.91059953062</v>
      </c>
      <c r="AF219" s="19">
        <v>441087.63856531517</v>
      </c>
      <c r="AG219" s="19">
        <v>446462.00160632451</v>
      </c>
      <c r="AH219" s="19">
        <v>454195.82645679318</v>
      </c>
      <c r="AI219" s="16"/>
      <c r="AJ219" s="16"/>
      <c r="AK219" s="16"/>
    </row>
    <row r="220" spans="1:37" s="1" customFormat="1" x14ac:dyDescent="0.2">
      <c r="A220"/>
      <c r="B220" s="18"/>
      <c r="C220" s="18" t="s">
        <v>680</v>
      </c>
      <c r="D220" s="18" t="s">
        <v>679</v>
      </c>
      <c r="E220" s="18" t="s">
        <v>12</v>
      </c>
      <c r="F220" s="18" t="s">
        <v>199</v>
      </c>
      <c r="G220" s="18" t="s">
        <v>622</v>
      </c>
      <c r="H220" s="18" t="s">
        <v>234</v>
      </c>
      <c r="I220" s="18" t="s">
        <v>13</v>
      </c>
      <c r="J220" s="18" t="s">
        <v>13</v>
      </c>
      <c r="K220" s="18" t="s">
        <v>13</v>
      </c>
      <c r="L220" s="18" t="s">
        <v>439</v>
      </c>
      <c r="M220" s="18" t="s">
        <v>187</v>
      </c>
      <c r="N220" s="18" t="s">
        <v>336</v>
      </c>
      <c r="O220" s="18" t="s">
        <v>337</v>
      </c>
      <c r="P220" s="18" t="s">
        <v>337</v>
      </c>
      <c r="Q220" s="18" t="s">
        <v>337</v>
      </c>
      <c r="R220" s="18" t="s">
        <v>338</v>
      </c>
      <c r="S220" s="18" t="s">
        <v>339</v>
      </c>
      <c r="T220" s="18">
        <v>10</v>
      </c>
      <c r="U220" s="18">
        <v>0</v>
      </c>
      <c r="V220" s="18" t="s">
        <v>340</v>
      </c>
      <c r="W220" s="18">
        <v>0</v>
      </c>
      <c r="X220" s="18">
        <v>0</v>
      </c>
      <c r="Y220" s="18">
        <v>0</v>
      </c>
      <c r="Z220" s="18">
        <v>0</v>
      </c>
      <c r="AA220" s="18">
        <v>0</v>
      </c>
      <c r="AB220" s="19">
        <v>315967.65302162623</v>
      </c>
      <c r="AC220" s="19">
        <v>0</v>
      </c>
      <c r="AD220" s="19">
        <v>0</v>
      </c>
      <c r="AE220" s="19">
        <v>0</v>
      </c>
      <c r="AF220" s="19">
        <v>0</v>
      </c>
      <c r="AG220" s="19">
        <v>0</v>
      </c>
      <c r="AH220" s="19">
        <v>0</v>
      </c>
      <c r="AI220" s="16"/>
      <c r="AJ220" s="16"/>
      <c r="AK220" s="16"/>
    </row>
    <row r="221" spans="1:37" s="1" customFormat="1" x14ac:dyDescent="0.2">
      <c r="A221"/>
      <c r="B221" s="18"/>
      <c r="C221" s="18" t="s">
        <v>681</v>
      </c>
      <c r="D221" s="18" t="s">
        <v>679</v>
      </c>
      <c r="E221" s="18" t="s">
        <v>12</v>
      </c>
      <c r="F221" s="18" t="s">
        <v>199</v>
      </c>
      <c r="G221" s="18" t="s">
        <v>622</v>
      </c>
      <c r="H221" s="18" t="s">
        <v>234</v>
      </c>
      <c r="I221" s="18" t="s">
        <v>13</v>
      </c>
      <c r="J221" s="18" t="s">
        <v>13</v>
      </c>
      <c r="K221" s="18" t="s">
        <v>13</v>
      </c>
      <c r="L221" s="18" t="s">
        <v>439</v>
      </c>
      <c r="M221" s="18" t="s">
        <v>187</v>
      </c>
      <c r="N221" s="18" t="s">
        <v>336</v>
      </c>
      <c r="O221" s="18" t="s">
        <v>337</v>
      </c>
      <c r="P221" s="18" t="s">
        <v>337</v>
      </c>
      <c r="Q221" s="18" t="s">
        <v>337</v>
      </c>
      <c r="R221" s="18" t="s">
        <v>338</v>
      </c>
      <c r="S221" s="18" t="s">
        <v>339</v>
      </c>
      <c r="T221" s="18">
        <v>10</v>
      </c>
      <c r="U221" s="18">
        <v>0</v>
      </c>
      <c r="V221" s="18" t="s">
        <v>340</v>
      </c>
      <c r="W221" s="18">
        <v>0</v>
      </c>
      <c r="X221" s="18">
        <v>0</v>
      </c>
      <c r="Y221" s="18">
        <v>0</v>
      </c>
      <c r="Z221" s="18">
        <v>0</v>
      </c>
      <c r="AA221" s="18">
        <v>0</v>
      </c>
      <c r="AB221" s="19">
        <v>0</v>
      </c>
      <c r="AC221" s="19">
        <v>181391.54155874901</v>
      </c>
      <c r="AD221" s="19">
        <v>0</v>
      </c>
      <c r="AE221" s="19">
        <v>0</v>
      </c>
      <c r="AF221" s="19">
        <v>0</v>
      </c>
      <c r="AG221" s="19">
        <v>0</v>
      </c>
      <c r="AH221" s="19">
        <v>0</v>
      </c>
      <c r="AI221" s="16"/>
      <c r="AJ221" s="16"/>
      <c r="AK221" s="16"/>
    </row>
    <row r="222" spans="1:37" s="1" customFormat="1" x14ac:dyDescent="0.2">
      <c r="A222"/>
      <c r="B222" s="18"/>
      <c r="C222" s="18" t="s">
        <v>682</v>
      </c>
      <c r="D222" s="18" t="s">
        <v>668</v>
      </c>
      <c r="E222" s="18" t="s">
        <v>12</v>
      </c>
      <c r="F222" s="18" t="s">
        <v>199</v>
      </c>
      <c r="G222" s="18" t="s">
        <v>622</v>
      </c>
      <c r="H222" s="18" t="s">
        <v>234</v>
      </c>
      <c r="I222" s="18" t="s">
        <v>13</v>
      </c>
      <c r="J222" s="18" t="s">
        <v>13</v>
      </c>
      <c r="K222" s="18" t="s">
        <v>13</v>
      </c>
      <c r="L222" s="18" t="s">
        <v>335</v>
      </c>
      <c r="M222" s="18" t="s">
        <v>187</v>
      </c>
      <c r="N222" s="18" t="s">
        <v>336</v>
      </c>
      <c r="O222" s="18" t="s">
        <v>337</v>
      </c>
      <c r="P222" s="18" t="s">
        <v>337</v>
      </c>
      <c r="Q222" s="18" t="s">
        <v>337</v>
      </c>
      <c r="R222" s="18" t="s">
        <v>338</v>
      </c>
      <c r="S222" s="18" t="s">
        <v>339</v>
      </c>
      <c r="T222" s="18">
        <v>45</v>
      </c>
      <c r="U222" s="18">
        <v>0</v>
      </c>
      <c r="V222" s="18" t="s">
        <v>340</v>
      </c>
      <c r="W222" s="18">
        <v>0</v>
      </c>
      <c r="X222" s="18">
        <v>0</v>
      </c>
      <c r="Y222" s="18">
        <v>0</v>
      </c>
      <c r="Z222" s="18">
        <v>0</v>
      </c>
      <c r="AA222" s="18">
        <v>0</v>
      </c>
      <c r="AB222" s="19">
        <v>178717.0791249476</v>
      </c>
      <c r="AC222" s="19">
        <v>456240.35415767354</v>
      </c>
      <c r="AD222" s="19">
        <v>371419.54522943217</v>
      </c>
      <c r="AE222" s="19">
        <v>355453.31905326806</v>
      </c>
      <c r="AF222" s="19">
        <v>379440.52908052091</v>
      </c>
      <c r="AG222" s="19">
        <v>415369.13852304185</v>
      </c>
      <c r="AH222" s="19">
        <v>407341.6593041179</v>
      </c>
      <c r="AI222" s="16"/>
      <c r="AJ222" s="16"/>
      <c r="AK222" s="16"/>
    </row>
    <row r="223" spans="1:37" s="1" customFormat="1" x14ac:dyDescent="0.2">
      <c r="A223"/>
      <c r="B223" s="18"/>
      <c r="C223" s="18" t="s">
        <v>683</v>
      </c>
      <c r="D223" s="18" t="s">
        <v>668</v>
      </c>
      <c r="E223" s="18" t="s">
        <v>12</v>
      </c>
      <c r="F223" s="18" t="s">
        <v>199</v>
      </c>
      <c r="G223" s="18" t="s">
        <v>617</v>
      </c>
      <c r="H223" s="18" t="s">
        <v>233</v>
      </c>
      <c r="I223" s="18" t="s">
        <v>13</v>
      </c>
      <c r="J223" s="18" t="s">
        <v>13</v>
      </c>
      <c r="K223" s="18" t="s">
        <v>13</v>
      </c>
      <c r="L223" s="18" t="s">
        <v>335</v>
      </c>
      <c r="M223" s="18" t="s">
        <v>187</v>
      </c>
      <c r="N223" s="18" t="s">
        <v>336</v>
      </c>
      <c r="O223" s="18" t="s">
        <v>337</v>
      </c>
      <c r="P223" s="18" t="s">
        <v>337</v>
      </c>
      <c r="Q223" s="18" t="s">
        <v>337</v>
      </c>
      <c r="R223" s="18" t="s">
        <v>338</v>
      </c>
      <c r="S223" s="18" t="s">
        <v>339</v>
      </c>
      <c r="T223" s="18">
        <v>45</v>
      </c>
      <c r="U223" s="18">
        <v>0</v>
      </c>
      <c r="V223" s="18" t="s">
        <v>340</v>
      </c>
      <c r="W223" s="18">
        <v>0</v>
      </c>
      <c r="X223" s="18">
        <v>0</v>
      </c>
      <c r="Y223" s="18">
        <v>0</v>
      </c>
      <c r="Z223" s="18">
        <v>0</v>
      </c>
      <c r="AA223" s="18">
        <v>0</v>
      </c>
      <c r="AB223" s="19">
        <v>563221.50044582982</v>
      </c>
      <c r="AC223" s="19">
        <v>0</v>
      </c>
      <c r="AD223" s="19">
        <v>0</v>
      </c>
      <c r="AE223" s="19">
        <v>0</v>
      </c>
      <c r="AF223" s="19">
        <v>0</v>
      </c>
      <c r="AG223" s="19">
        <v>0</v>
      </c>
      <c r="AH223" s="19">
        <v>0</v>
      </c>
      <c r="AI223" s="16"/>
      <c r="AJ223" s="16"/>
      <c r="AK223" s="16"/>
    </row>
    <row r="224" spans="1:37" s="1" customFormat="1" x14ac:dyDescent="0.2">
      <c r="A224"/>
      <c r="B224" s="18"/>
      <c r="C224" s="18" t="s">
        <v>684</v>
      </c>
      <c r="D224" s="18" t="s">
        <v>668</v>
      </c>
      <c r="E224" s="18" t="s">
        <v>12</v>
      </c>
      <c r="F224" s="18" t="s">
        <v>199</v>
      </c>
      <c r="G224" s="18" t="s">
        <v>617</v>
      </c>
      <c r="H224" s="18" t="s">
        <v>233</v>
      </c>
      <c r="I224" s="18" t="s">
        <v>13</v>
      </c>
      <c r="J224" s="18" t="s">
        <v>13</v>
      </c>
      <c r="K224" s="18" t="s">
        <v>13</v>
      </c>
      <c r="L224" s="18" t="s">
        <v>335</v>
      </c>
      <c r="M224" s="18" t="s">
        <v>187</v>
      </c>
      <c r="N224" s="18" t="s">
        <v>336</v>
      </c>
      <c r="O224" s="18" t="s">
        <v>337</v>
      </c>
      <c r="P224" s="18" t="s">
        <v>337</v>
      </c>
      <c r="Q224" s="18" t="s">
        <v>337</v>
      </c>
      <c r="R224" s="18" t="s">
        <v>338</v>
      </c>
      <c r="S224" s="18" t="s">
        <v>339</v>
      </c>
      <c r="T224" s="18">
        <v>45</v>
      </c>
      <c r="U224" s="18">
        <v>0</v>
      </c>
      <c r="V224" s="18" t="s">
        <v>340</v>
      </c>
      <c r="W224" s="18">
        <v>0</v>
      </c>
      <c r="X224" s="18">
        <v>0</v>
      </c>
      <c r="Y224" s="18">
        <v>0</v>
      </c>
      <c r="Z224" s="18">
        <v>0</v>
      </c>
      <c r="AA224" s="18">
        <v>0</v>
      </c>
      <c r="AB224" s="19">
        <v>0</v>
      </c>
      <c r="AC224" s="19">
        <v>546282.29211138957</v>
      </c>
      <c r="AD224" s="19">
        <v>0</v>
      </c>
      <c r="AE224" s="19">
        <v>0</v>
      </c>
      <c r="AF224" s="19">
        <v>0</v>
      </c>
      <c r="AG224" s="19">
        <v>0</v>
      </c>
      <c r="AH224" s="19">
        <v>0</v>
      </c>
      <c r="AI224" s="16"/>
      <c r="AJ224" s="16"/>
      <c r="AK224" s="16"/>
    </row>
    <row r="225" spans="1:37" s="1" customFormat="1" x14ac:dyDescent="0.2">
      <c r="A225"/>
      <c r="B225" s="18"/>
      <c r="C225" s="18" t="s">
        <v>685</v>
      </c>
      <c r="D225" s="18" t="s">
        <v>668</v>
      </c>
      <c r="E225" s="18" t="s">
        <v>12</v>
      </c>
      <c r="F225" s="18" t="s">
        <v>199</v>
      </c>
      <c r="G225" s="18" t="s">
        <v>617</v>
      </c>
      <c r="H225" s="18" t="s">
        <v>233</v>
      </c>
      <c r="I225" s="18" t="s">
        <v>13</v>
      </c>
      <c r="J225" s="18" t="s">
        <v>13</v>
      </c>
      <c r="K225" s="18" t="s">
        <v>13</v>
      </c>
      <c r="L225" s="18" t="s">
        <v>335</v>
      </c>
      <c r="M225" s="18" t="s">
        <v>187</v>
      </c>
      <c r="N225" s="18" t="s">
        <v>336</v>
      </c>
      <c r="O225" s="18" t="s">
        <v>337</v>
      </c>
      <c r="P225" s="18" t="s">
        <v>337</v>
      </c>
      <c r="Q225" s="18" t="s">
        <v>337</v>
      </c>
      <c r="R225" s="18" t="s">
        <v>338</v>
      </c>
      <c r="S225" s="18" t="s">
        <v>339</v>
      </c>
      <c r="T225" s="18">
        <v>45</v>
      </c>
      <c r="U225" s="18">
        <v>0</v>
      </c>
      <c r="V225" s="18" t="s">
        <v>340</v>
      </c>
      <c r="W225" s="18">
        <v>0</v>
      </c>
      <c r="X225" s="18">
        <v>0</v>
      </c>
      <c r="Y225" s="18">
        <v>0</v>
      </c>
      <c r="Z225" s="18">
        <v>0</v>
      </c>
      <c r="AA225" s="18">
        <v>0</v>
      </c>
      <c r="AB225" s="19">
        <v>0</v>
      </c>
      <c r="AC225" s="19">
        <v>0</v>
      </c>
      <c r="AD225" s="19">
        <v>191883.91152875766</v>
      </c>
      <c r="AE225" s="19">
        <v>0</v>
      </c>
      <c r="AF225" s="19">
        <v>0</v>
      </c>
      <c r="AG225" s="19">
        <v>0</v>
      </c>
      <c r="AH225" s="19">
        <v>202395.63043221604</v>
      </c>
      <c r="AI225" s="16"/>
      <c r="AJ225" s="16"/>
      <c r="AK225" s="16"/>
    </row>
    <row r="226" spans="1:37" s="1" customFormat="1" x14ac:dyDescent="0.2">
      <c r="A226"/>
      <c r="B226" s="18"/>
      <c r="C226" s="18" t="s">
        <v>686</v>
      </c>
      <c r="D226" s="18" t="s">
        <v>668</v>
      </c>
      <c r="E226" s="18" t="s">
        <v>12</v>
      </c>
      <c r="F226" s="18" t="s">
        <v>199</v>
      </c>
      <c r="G226" s="18" t="s">
        <v>617</v>
      </c>
      <c r="H226" s="18" t="s">
        <v>233</v>
      </c>
      <c r="I226" s="18" t="s">
        <v>13</v>
      </c>
      <c r="J226" s="18" t="s">
        <v>13</v>
      </c>
      <c r="K226" s="18" t="s">
        <v>13</v>
      </c>
      <c r="L226" s="18" t="s">
        <v>335</v>
      </c>
      <c r="M226" s="18" t="s">
        <v>187</v>
      </c>
      <c r="N226" s="18" t="s">
        <v>336</v>
      </c>
      <c r="O226" s="18" t="s">
        <v>337</v>
      </c>
      <c r="P226" s="18" t="s">
        <v>337</v>
      </c>
      <c r="Q226" s="18" t="s">
        <v>337</v>
      </c>
      <c r="R226" s="18" t="s">
        <v>338</v>
      </c>
      <c r="S226" s="18" t="s">
        <v>339</v>
      </c>
      <c r="T226" s="18">
        <v>45</v>
      </c>
      <c r="U226" s="18">
        <v>0</v>
      </c>
      <c r="V226" s="18" t="s">
        <v>340</v>
      </c>
      <c r="W226" s="18">
        <v>0</v>
      </c>
      <c r="X226" s="18">
        <v>0</v>
      </c>
      <c r="Y226" s="18">
        <v>0</v>
      </c>
      <c r="Z226" s="18">
        <v>0</v>
      </c>
      <c r="AA226" s="18">
        <v>0</v>
      </c>
      <c r="AB226" s="19">
        <v>0</v>
      </c>
      <c r="AC226" s="19">
        <v>0</v>
      </c>
      <c r="AD226" s="19">
        <v>191883.91152875766</v>
      </c>
      <c r="AE226" s="19">
        <v>191441.40746459668</v>
      </c>
      <c r="AF226" s="19">
        <v>0</v>
      </c>
      <c r="AG226" s="19">
        <v>0</v>
      </c>
      <c r="AH226" s="19">
        <v>0</v>
      </c>
      <c r="AI226" s="16"/>
      <c r="AJ226" s="16"/>
      <c r="AK226" s="16"/>
    </row>
    <row r="227" spans="1:37" s="1" customFormat="1" x14ac:dyDescent="0.2">
      <c r="A227"/>
      <c r="B227" s="18"/>
      <c r="C227" s="18" t="s">
        <v>687</v>
      </c>
      <c r="D227" s="18" t="s">
        <v>688</v>
      </c>
      <c r="E227" s="18" t="s">
        <v>12</v>
      </c>
      <c r="F227" s="18" t="s">
        <v>199</v>
      </c>
      <c r="G227" s="18" t="s">
        <v>630</v>
      </c>
      <c r="H227" s="18" t="s">
        <v>232</v>
      </c>
      <c r="I227" s="18" t="s">
        <v>13</v>
      </c>
      <c r="J227" s="18" t="s">
        <v>13</v>
      </c>
      <c r="K227" s="18" t="s">
        <v>13</v>
      </c>
      <c r="L227" s="18" t="s">
        <v>343</v>
      </c>
      <c r="M227" s="18" t="s">
        <v>187</v>
      </c>
      <c r="N227" s="18" t="s">
        <v>336</v>
      </c>
      <c r="O227" s="18" t="s">
        <v>337</v>
      </c>
      <c r="P227" s="18" t="s">
        <v>337</v>
      </c>
      <c r="Q227" s="18" t="s">
        <v>337</v>
      </c>
      <c r="R227" s="18" t="s">
        <v>338</v>
      </c>
      <c r="S227" s="18" t="s">
        <v>339</v>
      </c>
      <c r="T227" s="18">
        <v>40</v>
      </c>
      <c r="U227" s="18">
        <v>0</v>
      </c>
      <c r="V227" s="18" t="s">
        <v>340</v>
      </c>
      <c r="W227" s="18">
        <v>0</v>
      </c>
      <c r="X227" s="18">
        <v>0</v>
      </c>
      <c r="Y227" s="18">
        <v>0</v>
      </c>
      <c r="Z227" s="18">
        <v>0</v>
      </c>
      <c r="AA227" s="18">
        <v>0</v>
      </c>
      <c r="AB227" s="19">
        <v>-134923.00849230844</v>
      </c>
      <c r="AC227" s="19">
        <v>377972.25943952869</v>
      </c>
      <c r="AD227" s="19">
        <v>323548.34346735413</v>
      </c>
      <c r="AE227" s="19">
        <v>321767.5035574002</v>
      </c>
      <c r="AF227" s="19">
        <v>327560.1735980704</v>
      </c>
      <c r="AG227" s="19">
        <v>329549.26392179681</v>
      </c>
      <c r="AH227" s="19">
        <v>335575.75627457845</v>
      </c>
      <c r="AI227" s="16"/>
      <c r="AJ227" s="16"/>
      <c r="AK227" s="16"/>
    </row>
    <row r="228" spans="1:37" s="1" customFormat="1" x14ac:dyDescent="0.2">
      <c r="A228"/>
      <c r="B228" s="18"/>
      <c r="C228" s="18" t="s">
        <v>689</v>
      </c>
      <c r="D228" s="18" t="s">
        <v>690</v>
      </c>
      <c r="E228" s="18" t="s">
        <v>12</v>
      </c>
      <c r="F228" s="18" t="s">
        <v>199</v>
      </c>
      <c r="G228" s="18" t="s">
        <v>622</v>
      </c>
      <c r="H228" s="18" t="s">
        <v>234</v>
      </c>
      <c r="I228" s="18" t="s">
        <v>13</v>
      </c>
      <c r="J228" s="18" t="s">
        <v>13</v>
      </c>
      <c r="K228" s="18" t="s">
        <v>13</v>
      </c>
      <c r="L228" s="18" t="s">
        <v>335</v>
      </c>
      <c r="M228" s="18" t="s">
        <v>187</v>
      </c>
      <c r="N228" s="18" t="s">
        <v>336</v>
      </c>
      <c r="O228" s="18" t="s">
        <v>337</v>
      </c>
      <c r="P228" s="18" t="s">
        <v>337</v>
      </c>
      <c r="Q228" s="18" t="s">
        <v>337</v>
      </c>
      <c r="R228" s="18" t="s">
        <v>338</v>
      </c>
      <c r="S228" s="18" t="s">
        <v>339</v>
      </c>
      <c r="T228" s="18">
        <v>45</v>
      </c>
      <c r="U228" s="18">
        <v>0</v>
      </c>
      <c r="V228" s="18" t="s">
        <v>340</v>
      </c>
      <c r="W228" s="18">
        <v>0</v>
      </c>
      <c r="X228" s="18">
        <v>0</v>
      </c>
      <c r="Y228" s="18">
        <v>0</v>
      </c>
      <c r="Z228" s="18">
        <v>0</v>
      </c>
      <c r="AA228" s="18">
        <v>0</v>
      </c>
      <c r="AB228" s="19">
        <v>203579.87733830363</v>
      </c>
      <c r="AC228" s="19">
        <v>141190.0977198258</v>
      </c>
      <c r="AD228" s="19">
        <v>119962.90882577929</v>
      </c>
      <c r="AE228" s="19">
        <v>113710.07034453508</v>
      </c>
      <c r="AF228" s="19">
        <v>117432.40540257405</v>
      </c>
      <c r="AG228" s="19">
        <v>127913.08864255613</v>
      </c>
      <c r="AH228" s="19">
        <v>128242.16007869382</v>
      </c>
      <c r="AI228" s="16"/>
      <c r="AJ228" s="16"/>
      <c r="AK228" s="16"/>
    </row>
    <row r="229" spans="1:37" s="1" customFormat="1" x14ac:dyDescent="0.2">
      <c r="A229"/>
      <c r="B229" s="18"/>
      <c r="C229" s="18" t="s">
        <v>691</v>
      </c>
      <c r="D229" s="18" t="s">
        <v>692</v>
      </c>
      <c r="E229" s="18" t="s">
        <v>12</v>
      </c>
      <c r="F229" s="18" t="s">
        <v>199</v>
      </c>
      <c r="G229" s="18" t="s">
        <v>617</v>
      </c>
      <c r="H229" s="18" t="s">
        <v>233</v>
      </c>
      <c r="I229" s="18" t="s">
        <v>13</v>
      </c>
      <c r="J229" s="18" t="s">
        <v>13</v>
      </c>
      <c r="K229" s="18" t="s">
        <v>13</v>
      </c>
      <c r="L229" s="18" t="s">
        <v>343</v>
      </c>
      <c r="M229" s="18" t="s">
        <v>187</v>
      </c>
      <c r="N229" s="18" t="s">
        <v>336</v>
      </c>
      <c r="O229" s="18" t="s">
        <v>337</v>
      </c>
      <c r="P229" s="18" t="s">
        <v>337</v>
      </c>
      <c r="Q229" s="18" t="s">
        <v>337</v>
      </c>
      <c r="R229" s="18" t="s">
        <v>338</v>
      </c>
      <c r="S229" s="18" t="s">
        <v>339</v>
      </c>
      <c r="T229" s="18">
        <v>40</v>
      </c>
      <c r="U229" s="18">
        <v>0</v>
      </c>
      <c r="V229" s="18" t="s">
        <v>340</v>
      </c>
      <c r="W229" s="18">
        <v>0</v>
      </c>
      <c r="X229" s="18">
        <v>0</v>
      </c>
      <c r="Y229" s="18">
        <v>0</v>
      </c>
      <c r="Z229" s="18">
        <v>0</v>
      </c>
      <c r="AA229" s="18">
        <v>0</v>
      </c>
      <c r="AB229" s="19">
        <v>44588.519295749269</v>
      </c>
      <c r="AC229" s="19">
        <v>182727.56808514928</v>
      </c>
      <c r="AD229" s="19">
        <v>149218.44957767968</v>
      </c>
      <c r="AE229" s="19">
        <v>149184.64036663025</v>
      </c>
      <c r="AF229" s="19">
        <v>153799.8693085417</v>
      </c>
      <c r="AG229" s="19">
        <v>156705.67010682257</v>
      </c>
      <c r="AH229" s="19">
        <v>159332.4589706882</v>
      </c>
      <c r="AI229" s="16"/>
      <c r="AJ229" s="16"/>
      <c r="AK229" s="16"/>
    </row>
    <row r="230" spans="1:37" s="1" customFormat="1" x14ac:dyDescent="0.2">
      <c r="A230"/>
      <c r="B230" s="18"/>
      <c r="C230" s="18" t="s">
        <v>693</v>
      </c>
      <c r="D230" s="18" t="s">
        <v>694</v>
      </c>
      <c r="E230" s="18" t="s">
        <v>12</v>
      </c>
      <c r="F230" s="18" t="s">
        <v>199</v>
      </c>
      <c r="G230" s="18" t="s">
        <v>695</v>
      </c>
      <c r="H230" s="18" t="s">
        <v>236</v>
      </c>
      <c r="I230" s="18" t="s">
        <v>13</v>
      </c>
      <c r="J230" s="18" t="s">
        <v>13</v>
      </c>
      <c r="K230" s="18" t="s">
        <v>13</v>
      </c>
      <c r="L230" s="18" t="s">
        <v>335</v>
      </c>
      <c r="M230" s="18" t="s">
        <v>187</v>
      </c>
      <c r="N230" s="18" t="s">
        <v>336</v>
      </c>
      <c r="O230" s="18" t="s">
        <v>337</v>
      </c>
      <c r="P230" s="18" t="s">
        <v>337</v>
      </c>
      <c r="Q230" s="18" t="s">
        <v>337</v>
      </c>
      <c r="R230" s="18" t="s">
        <v>338</v>
      </c>
      <c r="S230" s="18" t="s">
        <v>339</v>
      </c>
      <c r="T230" s="18">
        <v>45</v>
      </c>
      <c r="U230" s="18">
        <v>0</v>
      </c>
      <c r="V230" s="18" t="s">
        <v>340</v>
      </c>
      <c r="W230" s="18">
        <v>0</v>
      </c>
      <c r="X230" s="18">
        <v>0</v>
      </c>
      <c r="Y230" s="18">
        <v>0</v>
      </c>
      <c r="Z230" s="18">
        <v>0</v>
      </c>
      <c r="AA230" s="18">
        <v>0</v>
      </c>
      <c r="AB230" s="19">
        <v>679765.30805457116</v>
      </c>
      <c r="AC230" s="19">
        <v>708613.43619414489</v>
      </c>
      <c r="AD230" s="19">
        <v>551658.56941405358</v>
      </c>
      <c r="AE230" s="19">
        <v>552235.16452942137</v>
      </c>
      <c r="AF230" s="19">
        <v>569714.55417784501</v>
      </c>
      <c r="AG230" s="19">
        <v>580889.17912983533</v>
      </c>
      <c r="AH230" s="19">
        <v>591793.29149900132</v>
      </c>
      <c r="AI230" s="16"/>
      <c r="AJ230" s="16"/>
      <c r="AK230" s="16"/>
    </row>
    <row r="231" spans="1:37" s="1" customFormat="1" x14ac:dyDescent="0.2">
      <c r="A231"/>
      <c r="B231" s="18"/>
      <c r="C231" s="18" t="s">
        <v>696</v>
      </c>
      <c r="D231" s="18" t="s">
        <v>697</v>
      </c>
      <c r="E231" s="18" t="s">
        <v>12</v>
      </c>
      <c r="F231" s="18" t="s">
        <v>199</v>
      </c>
      <c r="G231" s="18" t="s">
        <v>695</v>
      </c>
      <c r="H231" s="18" t="s">
        <v>236</v>
      </c>
      <c r="I231" s="18" t="s">
        <v>13</v>
      </c>
      <c r="J231" s="18" t="s">
        <v>13</v>
      </c>
      <c r="K231" s="18" t="s">
        <v>13</v>
      </c>
      <c r="L231" s="18" t="s">
        <v>335</v>
      </c>
      <c r="M231" s="18" t="s">
        <v>187</v>
      </c>
      <c r="N231" s="18" t="s">
        <v>336</v>
      </c>
      <c r="O231" s="18" t="s">
        <v>337</v>
      </c>
      <c r="P231" s="18" t="s">
        <v>337</v>
      </c>
      <c r="Q231" s="18" t="s">
        <v>337</v>
      </c>
      <c r="R231" s="18" t="s">
        <v>338</v>
      </c>
      <c r="S231" s="18" t="s">
        <v>339</v>
      </c>
      <c r="T231" s="18">
        <v>45</v>
      </c>
      <c r="U231" s="18">
        <v>0</v>
      </c>
      <c r="V231" s="18" t="s">
        <v>340</v>
      </c>
      <c r="W231" s="18">
        <v>0</v>
      </c>
      <c r="X231" s="18">
        <v>0</v>
      </c>
      <c r="Y231" s="18">
        <v>0</v>
      </c>
      <c r="Z231" s="18">
        <v>0</v>
      </c>
      <c r="AA231" s="18">
        <v>0</v>
      </c>
      <c r="AB231" s="19">
        <v>1753.264750614607</v>
      </c>
      <c r="AC231" s="19">
        <v>154227.68928703474</v>
      </c>
      <c r="AD231" s="19">
        <v>125385.38351970947</v>
      </c>
      <c r="AE231" s="19">
        <v>124982.87252077548</v>
      </c>
      <c r="AF231" s="19">
        <v>128447.50264227917</v>
      </c>
      <c r="AG231" s="19">
        <v>130463.26069759295</v>
      </c>
      <c r="AH231" s="19">
        <v>132231.8386754563</v>
      </c>
      <c r="AI231" s="16"/>
      <c r="AJ231" s="16"/>
      <c r="AK231" s="16"/>
    </row>
    <row r="232" spans="1:37" s="1" customFormat="1" x14ac:dyDescent="0.2">
      <c r="A232"/>
      <c r="B232" s="18"/>
      <c r="C232" s="18" t="s">
        <v>698</v>
      </c>
      <c r="D232" s="18" t="s">
        <v>699</v>
      </c>
      <c r="E232" s="18" t="s">
        <v>12</v>
      </c>
      <c r="F232" s="18" t="s">
        <v>199</v>
      </c>
      <c r="G232" s="18" t="s">
        <v>695</v>
      </c>
      <c r="H232" s="18" t="s">
        <v>236</v>
      </c>
      <c r="I232" s="18" t="s">
        <v>13</v>
      </c>
      <c r="J232" s="18" t="s">
        <v>13</v>
      </c>
      <c r="K232" s="18" t="s">
        <v>13</v>
      </c>
      <c r="L232" s="18" t="s">
        <v>335</v>
      </c>
      <c r="M232" s="18" t="s">
        <v>187</v>
      </c>
      <c r="N232" s="18" t="s">
        <v>336</v>
      </c>
      <c r="O232" s="18" t="s">
        <v>337</v>
      </c>
      <c r="P232" s="18" t="s">
        <v>337</v>
      </c>
      <c r="Q232" s="18" t="s">
        <v>337</v>
      </c>
      <c r="R232" s="18" t="s">
        <v>338</v>
      </c>
      <c r="S232" s="18" t="s">
        <v>339</v>
      </c>
      <c r="T232" s="18">
        <v>45</v>
      </c>
      <c r="U232" s="18">
        <v>0</v>
      </c>
      <c r="V232" s="18" t="s">
        <v>340</v>
      </c>
      <c r="W232" s="18">
        <v>0</v>
      </c>
      <c r="X232" s="18">
        <v>0</v>
      </c>
      <c r="Y232" s="18">
        <v>0</v>
      </c>
      <c r="Z232" s="18">
        <v>0</v>
      </c>
      <c r="AA232" s="18">
        <v>0</v>
      </c>
      <c r="AB232" s="19">
        <v>2803.2206122023877</v>
      </c>
      <c r="AC232" s="19">
        <v>12472.017948157896</v>
      </c>
      <c r="AD232" s="19">
        <v>9875.8200350415227</v>
      </c>
      <c r="AE232" s="19">
        <v>9823.3037387573404</v>
      </c>
      <c r="AF232" s="19">
        <v>10076.75376464337</v>
      </c>
      <c r="AG232" s="19">
        <v>10215.585603999281</v>
      </c>
      <c r="AH232" s="19">
        <v>10327.420892210121</v>
      </c>
      <c r="AI232" s="16"/>
      <c r="AJ232" s="16"/>
      <c r="AK232" s="16"/>
    </row>
    <row r="233" spans="1:37" s="1" customFormat="1" x14ac:dyDescent="0.2">
      <c r="A233"/>
      <c r="B233" s="18"/>
      <c r="C233" s="18" t="s">
        <v>700</v>
      </c>
      <c r="D233" s="18" t="s">
        <v>701</v>
      </c>
      <c r="E233" s="18" t="s">
        <v>12</v>
      </c>
      <c r="F233" s="18" t="s">
        <v>199</v>
      </c>
      <c r="G233" s="18" t="s">
        <v>695</v>
      </c>
      <c r="H233" s="18" t="s">
        <v>236</v>
      </c>
      <c r="I233" s="18" t="s">
        <v>13</v>
      </c>
      <c r="J233" s="18" t="s">
        <v>13</v>
      </c>
      <c r="K233" s="18" t="s">
        <v>13</v>
      </c>
      <c r="L233" s="18" t="s">
        <v>335</v>
      </c>
      <c r="M233" s="18" t="s">
        <v>187</v>
      </c>
      <c r="N233" s="18" t="s">
        <v>336</v>
      </c>
      <c r="O233" s="18" t="s">
        <v>337</v>
      </c>
      <c r="P233" s="18" t="s">
        <v>337</v>
      </c>
      <c r="Q233" s="18" t="s">
        <v>337</v>
      </c>
      <c r="R233" s="18" t="s">
        <v>338</v>
      </c>
      <c r="S233" s="18" t="s">
        <v>339</v>
      </c>
      <c r="T233" s="18">
        <v>45</v>
      </c>
      <c r="U233" s="18">
        <v>0</v>
      </c>
      <c r="V233" s="18" t="s">
        <v>340</v>
      </c>
      <c r="W233" s="18">
        <v>0</v>
      </c>
      <c r="X233" s="18">
        <v>0</v>
      </c>
      <c r="Y233" s="18">
        <v>0</v>
      </c>
      <c r="Z233" s="18">
        <v>0</v>
      </c>
      <c r="AA233" s="18">
        <v>0</v>
      </c>
      <c r="AB233" s="19">
        <v>780935.85881977377</v>
      </c>
      <c r="AC233" s="19">
        <v>310113.26430602884</v>
      </c>
      <c r="AD233" s="19">
        <v>272961.70871592901</v>
      </c>
      <c r="AE233" s="19">
        <v>271393.76439709304</v>
      </c>
      <c r="AF233" s="19">
        <v>278914.2147828028</v>
      </c>
      <c r="AG233" s="19">
        <v>283275.80207520985</v>
      </c>
      <c r="AH233" s="19">
        <v>285593.87772857468</v>
      </c>
      <c r="AI233" s="16"/>
      <c r="AJ233" s="16"/>
      <c r="AK233" s="16"/>
    </row>
    <row r="234" spans="1:37" s="1" customFormat="1" x14ac:dyDescent="0.2">
      <c r="A234"/>
      <c r="B234" s="18"/>
      <c r="C234" s="18" t="s">
        <v>702</v>
      </c>
      <c r="D234" s="18" t="s">
        <v>701</v>
      </c>
      <c r="E234" s="18" t="s">
        <v>12</v>
      </c>
      <c r="F234" s="18" t="s">
        <v>199</v>
      </c>
      <c r="G234" s="18" t="s">
        <v>695</v>
      </c>
      <c r="H234" s="18" t="s">
        <v>236</v>
      </c>
      <c r="I234" s="18" t="s">
        <v>13</v>
      </c>
      <c r="J234" s="18" t="s">
        <v>13</v>
      </c>
      <c r="K234" s="18" t="s">
        <v>13</v>
      </c>
      <c r="L234" s="18" t="s">
        <v>335</v>
      </c>
      <c r="M234" s="18" t="s">
        <v>187</v>
      </c>
      <c r="N234" s="18" t="s">
        <v>336</v>
      </c>
      <c r="O234" s="18" t="s">
        <v>337</v>
      </c>
      <c r="P234" s="18" t="s">
        <v>337</v>
      </c>
      <c r="Q234" s="18" t="s">
        <v>337</v>
      </c>
      <c r="R234" s="18" t="s">
        <v>338</v>
      </c>
      <c r="S234" s="18" t="s">
        <v>339</v>
      </c>
      <c r="T234" s="18">
        <v>45</v>
      </c>
      <c r="U234" s="18">
        <v>0</v>
      </c>
      <c r="V234" s="18" t="s">
        <v>340</v>
      </c>
      <c r="W234" s="18">
        <v>0</v>
      </c>
      <c r="X234" s="18">
        <v>0</v>
      </c>
      <c r="Y234" s="18">
        <v>0</v>
      </c>
      <c r="Z234" s="18">
        <v>0</v>
      </c>
      <c r="AA234" s="18">
        <v>0</v>
      </c>
      <c r="AB234" s="19">
        <v>3193732.7953938814</v>
      </c>
      <c r="AC234" s="19">
        <v>2848850.035695211</v>
      </c>
      <c r="AD234" s="19">
        <v>3655844.1381322062</v>
      </c>
      <c r="AE234" s="19">
        <v>3634844.2694183872</v>
      </c>
      <c r="AF234" s="19">
        <v>3712299.5134532074</v>
      </c>
      <c r="AG234" s="19">
        <v>3747012.1721445322</v>
      </c>
      <c r="AH234" s="19">
        <v>3801204.6613063933</v>
      </c>
      <c r="AI234" s="16"/>
      <c r="AJ234" s="16"/>
      <c r="AK234" s="16"/>
    </row>
    <row r="235" spans="1:37" s="1" customFormat="1" x14ac:dyDescent="0.2">
      <c r="A235"/>
      <c r="B235" s="18"/>
      <c r="C235" s="18" t="s">
        <v>703</v>
      </c>
      <c r="D235" s="18" t="s">
        <v>704</v>
      </c>
      <c r="E235" s="18" t="s">
        <v>12</v>
      </c>
      <c r="F235" s="18" t="s">
        <v>199</v>
      </c>
      <c r="G235" s="18" t="s">
        <v>695</v>
      </c>
      <c r="H235" s="18" t="s">
        <v>236</v>
      </c>
      <c r="I235" s="18" t="s">
        <v>13</v>
      </c>
      <c r="J235" s="18" t="s">
        <v>13</v>
      </c>
      <c r="K235" s="18" t="s">
        <v>13</v>
      </c>
      <c r="L235" s="18" t="s">
        <v>346</v>
      </c>
      <c r="M235" s="18" t="s">
        <v>187</v>
      </c>
      <c r="N235" s="18" t="s">
        <v>336</v>
      </c>
      <c r="O235" s="18" t="s">
        <v>337</v>
      </c>
      <c r="P235" s="18" t="s">
        <v>337</v>
      </c>
      <c r="Q235" s="18" t="s">
        <v>337</v>
      </c>
      <c r="R235" s="18" t="s">
        <v>338</v>
      </c>
      <c r="S235" s="18" t="s">
        <v>339</v>
      </c>
      <c r="T235" s="18">
        <v>47.5</v>
      </c>
      <c r="U235" s="18">
        <v>0</v>
      </c>
      <c r="V235" s="18" t="s">
        <v>340</v>
      </c>
      <c r="W235" s="18">
        <v>0</v>
      </c>
      <c r="X235" s="18">
        <v>0</v>
      </c>
      <c r="Y235" s="18">
        <v>0</v>
      </c>
      <c r="Z235" s="18">
        <v>0</v>
      </c>
      <c r="AA235" s="18">
        <v>0</v>
      </c>
      <c r="AB235" s="19">
        <v>0</v>
      </c>
      <c r="AC235" s="19">
        <v>147393.7807950179</v>
      </c>
      <c r="AD235" s="19">
        <v>119007.32663000749</v>
      </c>
      <c r="AE235" s="19">
        <v>118077.99913033153</v>
      </c>
      <c r="AF235" s="19">
        <v>120765.99714259629</v>
      </c>
      <c r="AG235" s="19">
        <v>122065.52297854179</v>
      </c>
      <c r="AH235" s="19">
        <v>123116.98380235082</v>
      </c>
      <c r="AI235" s="16"/>
      <c r="AJ235" s="16"/>
      <c r="AK235" s="16"/>
    </row>
    <row r="236" spans="1:37" s="1" customFormat="1" x14ac:dyDescent="0.2">
      <c r="A236"/>
      <c r="B236" s="18"/>
      <c r="C236" s="18" t="s">
        <v>705</v>
      </c>
      <c r="D236" s="18" t="s">
        <v>706</v>
      </c>
      <c r="E236" s="18" t="s">
        <v>12</v>
      </c>
      <c r="F236" s="18" t="s">
        <v>199</v>
      </c>
      <c r="G236" s="18" t="s">
        <v>655</v>
      </c>
      <c r="H236" s="18" t="s">
        <v>237</v>
      </c>
      <c r="I236" s="18" t="s">
        <v>13</v>
      </c>
      <c r="J236" s="18" t="s">
        <v>13</v>
      </c>
      <c r="K236" s="18" t="s">
        <v>13</v>
      </c>
      <c r="L236" s="18" t="s">
        <v>335</v>
      </c>
      <c r="M236" s="18" t="s">
        <v>187</v>
      </c>
      <c r="N236" s="18" t="s">
        <v>336</v>
      </c>
      <c r="O236" s="18" t="s">
        <v>337</v>
      </c>
      <c r="P236" s="18" t="s">
        <v>337</v>
      </c>
      <c r="Q236" s="18" t="s">
        <v>337</v>
      </c>
      <c r="R236" s="18" t="s">
        <v>338</v>
      </c>
      <c r="S236" s="18" t="s">
        <v>339</v>
      </c>
      <c r="T236" s="18">
        <v>45</v>
      </c>
      <c r="U236" s="18">
        <v>0</v>
      </c>
      <c r="V236" s="18" t="s">
        <v>340</v>
      </c>
      <c r="W236" s="18">
        <v>0</v>
      </c>
      <c r="X236" s="18">
        <v>0</v>
      </c>
      <c r="Y236" s="18">
        <v>0</v>
      </c>
      <c r="Z236" s="18">
        <v>0</v>
      </c>
      <c r="AA236" s="18">
        <v>0</v>
      </c>
      <c r="AB236" s="19">
        <v>65877.581395033922</v>
      </c>
      <c r="AC236" s="19">
        <v>565216.28985565889</v>
      </c>
      <c r="AD236" s="19">
        <v>487105.86706306686</v>
      </c>
      <c r="AE236" s="19">
        <v>448729.73396641528</v>
      </c>
      <c r="AF236" s="19">
        <v>460834.11959514243</v>
      </c>
      <c r="AG236" s="19">
        <v>507587.81190753286</v>
      </c>
      <c r="AH236" s="19">
        <v>517961.13983057538</v>
      </c>
      <c r="AI236" s="16"/>
      <c r="AJ236" s="16"/>
      <c r="AK236" s="16"/>
    </row>
    <row r="237" spans="1:37" s="1" customFormat="1" x14ac:dyDescent="0.2">
      <c r="A237"/>
      <c r="B237" s="18"/>
      <c r="C237" s="18" t="s">
        <v>707</v>
      </c>
      <c r="D237" s="18" t="s">
        <v>706</v>
      </c>
      <c r="E237" s="18" t="s">
        <v>12</v>
      </c>
      <c r="F237" s="18" t="s">
        <v>199</v>
      </c>
      <c r="G237" s="18" t="s">
        <v>655</v>
      </c>
      <c r="H237" s="18" t="s">
        <v>237</v>
      </c>
      <c r="I237" s="18" t="s">
        <v>13</v>
      </c>
      <c r="J237" s="18" t="s">
        <v>13</v>
      </c>
      <c r="K237" s="18" t="s">
        <v>13</v>
      </c>
      <c r="L237" s="18" t="s">
        <v>335</v>
      </c>
      <c r="M237" s="18" t="s">
        <v>195</v>
      </c>
      <c r="N237" s="18" t="s">
        <v>336</v>
      </c>
      <c r="O237" s="18" t="s">
        <v>337</v>
      </c>
      <c r="P237" s="18" t="s">
        <v>337</v>
      </c>
      <c r="Q237" s="18" t="s">
        <v>337</v>
      </c>
      <c r="R237" s="18" t="s">
        <v>338</v>
      </c>
      <c r="S237" s="18" t="s">
        <v>339</v>
      </c>
      <c r="T237" s="18">
        <v>45</v>
      </c>
      <c r="U237" s="18">
        <v>0</v>
      </c>
      <c r="V237" s="18" t="s">
        <v>340</v>
      </c>
      <c r="W237" s="18">
        <v>0</v>
      </c>
      <c r="X237" s="18">
        <v>0</v>
      </c>
      <c r="Y237" s="18">
        <v>0</v>
      </c>
      <c r="Z237" s="18">
        <v>0</v>
      </c>
      <c r="AA237" s="18">
        <v>0</v>
      </c>
      <c r="AB237" s="19">
        <v>0</v>
      </c>
      <c r="AC237" s="19">
        <v>0</v>
      </c>
      <c r="AD237" s="19">
        <v>0</v>
      </c>
      <c r="AE237" s="19">
        <v>249333.19557259278</v>
      </c>
      <c r="AF237" s="19">
        <v>512191.37931224972</v>
      </c>
      <c r="AG237" s="19">
        <v>259972.01154516291</v>
      </c>
      <c r="AH237" s="19">
        <v>0</v>
      </c>
      <c r="AI237" s="16"/>
      <c r="AJ237" s="16"/>
      <c r="AK237" s="16"/>
    </row>
    <row r="238" spans="1:37" s="1" customFormat="1" x14ac:dyDescent="0.2">
      <c r="A238"/>
      <c r="B238" s="18"/>
      <c r="C238" s="18" t="s">
        <v>708</v>
      </c>
      <c r="D238" s="18" t="s">
        <v>706</v>
      </c>
      <c r="E238" s="18" t="s">
        <v>12</v>
      </c>
      <c r="F238" s="18" t="s">
        <v>199</v>
      </c>
      <c r="G238" s="18" t="s">
        <v>655</v>
      </c>
      <c r="H238" s="18" t="s">
        <v>237</v>
      </c>
      <c r="I238" s="18" t="s">
        <v>13</v>
      </c>
      <c r="J238" s="18" t="s">
        <v>13</v>
      </c>
      <c r="K238" s="18" t="s">
        <v>13</v>
      </c>
      <c r="L238" s="18" t="s">
        <v>335</v>
      </c>
      <c r="M238" s="18" t="s">
        <v>195</v>
      </c>
      <c r="N238" s="18" t="s">
        <v>336</v>
      </c>
      <c r="O238" s="18" t="s">
        <v>337</v>
      </c>
      <c r="P238" s="18" t="s">
        <v>337</v>
      </c>
      <c r="Q238" s="18" t="s">
        <v>337</v>
      </c>
      <c r="R238" s="18" t="s">
        <v>338</v>
      </c>
      <c r="S238" s="18" t="s">
        <v>339</v>
      </c>
      <c r="T238" s="18">
        <v>45</v>
      </c>
      <c r="U238" s="18">
        <v>0</v>
      </c>
      <c r="V238" s="18" t="s">
        <v>340</v>
      </c>
      <c r="W238" s="18">
        <v>0</v>
      </c>
      <c r="X238" s="18">
        <v>0</v>
      </c>
      <c r="Y238" s="18">
        <v>0</v>
      </c>
      <c r="Z238" s="18">
        <v>0</v>
      </c>
      <c r="AA238" s="18">
        <v>0</v>
      </c>
      <c r="AB238" s="19">
        <v>0</v>
      </c>
      <c r="AC238" s="19">
        <v>113858.10780468976</v>
      </c>
      <c r="AD238" s="19">
        <v>0</v>
      </c>
      <c r="AE238" s="19">
        <v>0</v>
      </c>
      <c r="AF238" s="19">
        <v>0</v>
      </c>
      <c r="AG238" s="19">
        <v>0</v>
      </c>
      <c r="AH238" s="19">
        <v>0</v>
      </c>
      <c r="AI238" s="16"/>
      <c r="AJ238" s="16"/>
      <c r="AK238" s="16"/>
    </row>
    <row r="239" spans="1:37" s="1" customFormat="1" x14ac:dyDescent="0.2">
      <c r="A239"/>
      <c r="B239" s="18"/>
      <c r="C239" s="18" t="s">
        <v>709</v>
      </c>
      <c r="D239" s="18" t="s">
        <v>710</v>
      </c>
      <c r="E239" s="18" t="s">
        <v>12</v>
      </c>
      <c r="F239" s="18" t="s">
        <v>199</v>
      </c>
      <c r="G239" s="18" t="s">
        <v>655</v>
      </c>
      <c r="H239" s="18" t="s">
        <v>237</v>
      </c>
      <c r="I239" s="18" t="s">
        <v>13</v>
      </c>
      <c r="J239" s="18" t="s">
        <v>13</v>
      </c>
      <c r="K239" s="18" t="s">
        <v>13</v>
      </c>
      <c r="L239" s="18" t="s">
        <v>335</v>
      </c>
      <c r="M239" s="18" t="s">
        <v>187</v>
      </c>
      <c r="N239" s="18" t="s">
        <v>336</v>
      </c>
      <c r="O239" s="18" t="s">
        <v>337</v>
      </c>
      <c r="P239" s="18" t="s">
        <v>337</v>
      </c>
      <c r="Q239" s="18" t="s">
        <v>337</v>
      </c>
      <c r="R239" s="18" t="s">
        <v>338</v>
      </c>
      <c r="S239" s="18" t="s">
        <v>339</v>
      </c>
      <c r="T239" s="18">
        <v>45</v>
      </c>
      <c r="U239" s="18">
        <v>0</v>
      </c>
      <c r="V239" s="18" t="s">
        <v>340</v>
      </c>
      <c r="W239" s="18">
        <v>0</v>
      </c>
      <c r="X239" s="18">
        <v>0</v>
      </c>
      <c r="Y239" s="18">
        <v>0</v>
      </c>
      <c r="Z239" s="18">
        <v>0</v>
      </c>
      <c r="AA239" s="18">
        <v>0</v>
      </c>
      <c r="AB239" s="19">
        <v>284478.55870924651</v>
      </c>
      <c r="AC239" s="19">
        <v>516043.20433008065</v>
      </c>
      <c r="AD239" s="19">
        <v>420540.54688366491</v>
      </c>
      <c r="AE239" s="19">
        <v>419863.13485980657</v>
      </c>
      <c r="AF239" s="19">
        <v>432225.80677246326</v>
      </c>
      <c r="AG239" s="19">
        <v>439750.29354357399</v>
      </c>
      <c r="AH239" s="19">
        <v>446467.45935988938</v>
      </c>
      <c r="AI239" s="16"/>
      <c r="AJ239" s="16"/>
      <c r="AK239" s="16"/>
    </row>
    <row r="240" spans="1:37" s="1" customFormat="1" x14ac:dyDescent="0.2">
      <c r="A240"/>
      <c r="B240" s="18"/>
      <c r="C240" s="18" t="s">
        <v>711</v>
      </c>
      <c r="D240" s="18" t="s">
        <v>710</v>
      </c>
      <c r="E240" s="18" t="s">
        <v>12</v>
      </c>
      <c r="F240" s="18" t="s">
        <v>199</v>
      </c>
      <c r="G240" s="18" t="s">
        <v>655</v>
      </c>
      <c r="H240" s="18" t="s">
        <v>237</v>
      </c>
      <c r="I240" s="18" t="s">
        <v>13</v>
      </c>
      <c r="J240" s="18" t="s">
        <v>13</v>
      </c>
      <c r="K240" s="18" t="s">
        <v>13</v>
      </c>
      <c r="L240" s="18" t="s">
        <v>335</v>
      </c>
      <c r="M240" s="18" t="s">
        <v>187</v>
      </c>
      <c r="N240" s="18" t="s">
        <v>336</v>
      </c>
      <c r="O240" s="18" t="s">
        <v>337</v>
      </c>
      <c r="P240" s="18" t="s">
        <v>337</v>
      </c>
      <c r="Q240" s="18" t="s">
        <v>337</v>
      </c>
      <c r="R240" s="18" t="s">
        <v>338</v>
      </c>
      <c r="S240" s="18" t="s">
        <v>339</v>
      </c>
      <c r="T240" s="18">
        <v>45</v>
      </c>
      <c r="U240" s="18">
        <v>0</v>
      </c>
      <c r="V240" s="18" t="s">
        <v>340</v>
      </c>
      <c r="W240" s="18">
        <v>0</v>
      </c>
      <c r="X240" s="18">
        <v>0</v>
      </c>
      <c r="Y240" s="18">
        <v>0</v>
      </c>
      <c r="Z240" s="18">
        <v>0</v>
      </c>
      <c r="AA240" s="18">
        <v>0</v>
      </c>
      <c r="AB240" s="19">
        <v>0</v>
      </c>
      <c r="AC240" s="19">
        <v>138456.97513657002</v>
      </c>
      <c r="AD240" s="19">
        <v>317603.7182132419</v>
      </c>
      <c r="AE240" s="19">
        <v>317092.11813297833</v>
      </c>
      <c r="AF240" s="19">
        <v>325256.52424950077</v>
      </c>
      <c r="AG240" s="19">
        <v>329734.7219042973</v>
      </c>
      <c r="AH240" s="19">
        <v>335973.58544199378</v>
      </c>
      <c r="AI240" s="16"/>
      <c r="AJ240" s="16"/>
      <c r="AK240" s="16"/>
    </row>
    <row r="241" spans="1:37" s="1" customFormat="1" x14ac:dyDescent="0.2">
      <c r="A241"/>
      <c r="B241" s="18"/>
      <c r="C241" s="18" t="s">
        <v>712</v>
      </c>
      <c r="D241" s="18" t="s">
        <v>710</v>
      </c>
      <c r="E241" s="18" t="s">
        <v>12</v>
      </c>
      <c r="F241" s="18" t="s">
        <v>199</v>
      </c>
      <c r="G241" s="18" t="s">
        <v>655</v>
      </c>
      <c r="H241" s="18" t="s">
        <v>237</v>
      </c>
      <c r="I241" s="18" t="s">
        <v>13</v>
      </c>
      <c r="J241" s="18" t="s">
        <v>13</v>
      </c>
      <c r="K241" s="18" t="s">
        <v>13</v>
      </c>
      <c r="L241" s="18" t="s">
        <v>346</v>
      </c>
      <c r="M241" s="18" t="s">
        <v>187</v>
      </c>
      <c r="N241" s="18" t="s">
        <v>336</v>
      </c>
      <c r="O241" s="18" t="s">
        <v>337</v>
      </c>
      <c r="P241" s="18" t="s">
        <v>337</v>
      </c>
      <c r="Q241" s="18" t="s">
        <v>337</v>
      </c>
      <c r="R241" s="18" t="s">
        <v>338</v>
      </c>
      <c r="S241" s="18" t="s">
        <v>339</v>
      </c>
      <c r="T241" s="18">
        <v>47.5</v>
      </c>
      <c r="U241" s="18">
        <v>0</v>
      </c>
      <c r="V241" s="18" t="s">
        <v>340</v>
      </c>
      <c r="W241" s="18">
        <v>0</v>
      </c>
      <c r="X241" s="18">
        <v>0</v>
      </c>
      <c r="Y241" s="18">
        <v>0</v>
      </c>
      <c r="Z241" s="18">
        <v>0</v>
      </c>
      <c r="AA241" s="18">
        <v>0</v>
      </c>
      <c r="AB241" s="19">
        <v>0</v>
      </c>
      <c r="AC241" s="19">
        <v>0</v>
      </c>
      <c r="AD241" s="19">
        <v>1179106.2507014803</v>
      </c>
      <c r="AE241" s="19">
        <v>1177206.9314621093</v>
      </c>
      <c r="AF241" s="19">
        <v>1207517.3520686894</v>
      </c>
      <c r="AG241" s="19">
        <v>1224142.6953623784</v>
      </c>
      <c r="AH241" s="19">
        <v>1247304.5243105912</v>
      </c>
      <c r="AI241" s="16"/>
      <c r="AJ241" s="16"/>
      <c r="AK241" s="16"/>
    </row>
    <row r="242" spans="1:37" s="1" customFormat="1" x14ac:dyDescent="0.2">
      <c r="A242"/>
      <c r="B242" s="18"/>
      <c r="C242" s="18" t="s">
        <v>713</v>
      </c>
      <c r="D242" s="18" t="s">
        <v>714</v>
      </c>
      <c r="E242" s="18" t="s">
        <v>12</v>
      </c>
      <c r="F242" s="18" t="s">
        <v>199</v>
      </c>
      <c r="G242" s="18" t="s">
        <v>715</v>
      </c>
      <c r="H242" s="18" t="s">
        <v>238</v>
      </c>
      <c r="I242" s="18" t="s">
        <v>13</v>
      </c>
      <c r="J242" s="18" t="s">
        <v>13</v>
      </c>
      <c r="K242" s="18" t="s">
        <v>13</v>
      </c>
      <c r="L242" s="18" t="s">
        <v>335</v>
      </c>
      <c r="M242" s="18" t="s">
        <v>187</v>
      </c>
      <c r="N242" s="18" t="s">
        <v>336</v>
      </c>
      <c r="O242" s="18" t="s">
        <v>337</v>
      </c>
      <c r="P242" s="18" t="s">
        <v>337</v>
      </c>
      <c r="Q242" s="18" t="s">
        <v>337</v>
      </c>
      <c r="R242" s="18" t="s">
        <v>338</v>
      </c>
      <c r="S242" s="18" t="s">
        <v>339</v>
      </c>
      <c r="T242" s="18">
        <v>45</v>
      </c>
      <c r="U242" s="18">
        <v>0</v>
      </c>
      <c r="V242" s="18" t="s">
        <v>340</v>
      </c>
      <c r="W242" s="18">
        <v>0</v>
      </c>
      <c r="X242" s="18">
        <v>0</v>
      </c>
      <c r="Y242" s="18">
        <v>0</v>
      </c>
      <c r="Z242" s="18">
        <v>0</v>
      </c>
      <c r="AA242" s="18">
        <v>0</v>
      </c>
      <c r="AB242" s="19">
        <v>1736419.635732779</v>
      </c>
      <c r="AC242" s="19">
        <v>1080302.4551440699</v>
      </c>
      <c r="AD242" s="19">
        <v>879002.62652770441</v>
      </c>
      <c r="AE242" s="19">
        <v>876668.92318981548</v>
      </c>
      <c r="AF242" s="19">
        <v>901584.40996229555</v>
      </c>
      <c r="AG242" s="19">
        <v>916359.8148933592</v>
      </c>
      <c r="AH242" s="19">
        <v>929237.95836051332</v>
      </c>
      <c r="AI242" s="16"/>
      <c r="AJ242" s="16"/>
      <c r="AK242" s="16"/>
    </row>
    <row r="243" spans="1:37" s="1" customFormat="1" x14ac:dyDescent="0.2">
      <c r="A243"/>
      <c r="B243" s="18"/>
      <c r="C243" s="18" t="s">
        <v>716</v>
      </c>
      <c r="D243" s="18" t="s">
        <v>714</v>
      </c>
      <c r="E243" s="18" t="s">
        <v>12</v>
      </c>
      <c r="F243" s="18" t="s">
        <v>199</v>
      </c>
      <c r="G243" s="18" t="s">
        <v>715</v>
      </c>
      <c r="H243" s="18" t="s">
        <v>238</v>
      </c>
      <c r="I243" s="18" t="s">
        <v>13</v>
      </c>
      <c r="J243" s="18" t="s">
        <v>13</v>
      </c>
      <c r="K243" s="18" t="s">
        <v>13</v>
      </c>
      <c r="L243" s="18" t="s">
        <v>335</v>
      </c>
      <c r="M243" s="18" t="s">
        <v>187</v>
      </c>
      <c r="N243" s="18" t="s">
        <v>336</v>
      </c>
      <c r="O243" s="18" t="s">
        <v>337</v>
      </c>
      <c r="P243" s="18" t="s">
        <v>337</v>
      </c>
      <c r="Q243" s="18" t="s">
        <v>337</v>
      </c>
      <c r="R243" s="18" t="s">
        <v>338</v>
      </c>
      <c r="S243" s="18" t="s">
        <v>339</v>
      </c>
      <c r="T243" s="18">
        <v>45</v>
      </c>
      <c r="U243" s="18">
        <v>0</v>
      </c>
      <c r="V243" s="18" t="s">
        <v>340</v>
      </c>
      <c r="W243" s="18">
        <v>0</v>
      </c>
      <c r="X243" s="18">
        <v>0</v>
      </c>
      <c r="Y243" s="18">
        <v>0</v>
      </c>
      <c r="Z243" s="18">
        <v>0</v>
      </c>
      <c r="AA243" s="18">
        <v>0</v>
      </c>
      <c r="AB243" s="19">
        <v>0</v>
      </c>
      <c r="AC243" s="19">
        <v>0</v>
      </c>
      <c r="AD243" s="19">
        <v>731977.81633904309</v>
      </c>
      <c r="AE243" s="19">
        <v>730034.45573726762</v>
      </c>
      <c r="AF243" s="19">
        <v>748012.64673668612</v>
      </c>
      <c r="AG243" s="19">
        <v>757476.72865199577</v>
      </c>
      <c r="AH243" s="19">
        <v>770955.81622857775</v>
      </c>
      <c r="AI243" s="16"/>
      <c r="AJ243" s="16"/>
      <c r="AK243" s="16"/>
    </row>
    <row r="244" spans="1:37" s="1" customFormat="1" x14ac:dyDescent="0.2">
      <c r="A244"/>
      <c r="B244" s="18"/>
      <c r="C244" s="18" t="s">
        <v>717</v>
      </c>
      <c r="D244" s="18" t="s">
        <v>714</v>
      </c>
      <c r="E244" s="18" t="s">
        <v>12</v>
      </c>
      <c r="F244" s="18" t="s">
        <v>199</v>
      </c>
      <c r="G244" s="18" t="s">
        <v>715</v>
      </c>
      <c r="H244" s="18" t="s">
        <v>238</v>
      </c>
      <c r="I244" s="18" t="s">
        <v>13</v>
      </c>
      <c r="J244" s="18" t="s">
        <v>13</v>
      </c>
      <c r="K244" s="18" t="s">
        <v>13</v>
      </c>
      <c r="L244" s="18" t="s">
        <v>335</v>
      </c>
      <c r="M244" s="18" t="s">
        <v>187</v>
      </c>
      <c r="N244" s="18" t="s">
        <v>336</v>
      </c>
      <c r="O244" s="18" t="s">
        <v>337</v>
      </c>
      <c r="P244" s="18" t="s">
        <v>337</v>
      </c>
      <c r="Q244" s="18" t="s">
        <v>337</v>
      </c>
      <c r="R244" s="18" t="s">
        <v>338</v>
      </c>
      <c r="S244" s="18" t="s">
        <v>339</v>
      </c>
      <c r="T244" s="18">
        <v>45</v>
      </c>
      <c r="U244" s="18">
        <v>0</v>
      </c>
      <c r="V244" s="18" t="s">
        <v>340</v>
      </c>
      <c r="W244" s="18">
        <v>0</v>
      </c>
      <c r="X244" s="18">
        <v>0</v>
      </c>
      <c r="Y244" s="18">
        <v>0</v>
      </c>
      <c r="Z244" s="18">
        <v>0</v>
      </c>
      <c r="AA244" s="18">
        <v>0</v>
      </c>
      <c r="AB244" s="19">
        <v>0</v>
      </c>
      <c r="AC244" s="19">
        <v>0</v>
      </c>
      <c r="AD244" s="19">
        <v>92726.670666893624</v>
      </c>
      <c r="AE244" s="19">
        <v>92480.486486874186</v>
      </c>
      <c r="AF244" s="19">
        <v>94757.95686750309</v>
      </c>
      <c r="AG244" s="19">
        <v>95956.86315583103</v>
      </c>
      <c r="AH244" s="19">
        <v>97664.388830386437</v>
      </c>
      <c r="AI244" s="16"/>
      <c r="AJ244" s="16"/>
      <c r="AK244" s="16"/>
    </row>
    <row r="245" spans="1:37" s="1" customFormat="1" x14ac:dyDescent="0.2">
      <c r="A245"/>
      <c r="B245" s="18"/>
      <c r="C245" s="18" t="s">
        <v>718</v>
      </c>
      <c r="D245" s="18" t="s">
        <v>719</v>
      </c>
      <c r="E245" s="18" t="s">
        <v>12</v>
      </c>
      <c r="F245" s="18" t="s">
        <v>199</v>
      </c>
      <c r="G245" s="18" t="s">
        <v>715</v>
      </c>
      <c r="H245" s="18" t="s">
        <v>238</v>
      </c>
      <c r="I245" s="18" t="s">
        <v>13</v>
      </c>
      <c r="J245" s="18" t="s">
        <v>13</v>
      </c>
      <c r="K245" s="18" t="s">
        <v>13</v>
      </c>
      <c r="L245" s="18" t="s">
        <v>335</v>
      </c>
      <c r="M245" s="18" t="s">
        <v>187</v>
      </c>
      <c r="N245" s="18" t="s">
        <v>336</v>
      </c>
      <c r="O245" s="18" t="s">
        <v>337</v>
      </c>
      <c r="P245" s="18" t="s">
        <v>337</v>
      </c>
      <c r="Q245" s="18" t="s">
        <v>337</v>
      </c>
      <c r="R245" s="18" t="s">
        <v>338</v>
      </c>
      <c r="S245" s="18" t="s">
        <v>339</v>
      </c>
      <c r="T245" s="18">
        <v>45</v>
      </c>
      <c r="U245" s="18">
        <v>0</v>
      </c>
      <c r="V245" s="18" t="s">
        <v>340</v>
      </c>
      <c r="W245" s="18">
        <v>0</v>
      </c>
      <c r="X245" s="18">
        <v>0</v>
      </c>
      <c r="Y245" s="18">
        <v>0</v>
      </c>
      <c r="Z245" s="18">
        <v>0</v>
      </c>
      <c r="AA245" s="18">
        <v>0</v>
      </c>
      <c r="AB245" s="19">
        <v>2308368.9990240429</v>
      </c>
      <c r="AC245" s="19">
        <v>1060775.6400209372</v>
      </c>
      <c r="AD245" s="19">
        <v>863164.69554946944</v>
      </c>
      <c r="AE245" s="19">
        <v>860906.73619085632</v>
      </c>
      <c r="AF245" s="19">
        <v>879066.12180878757</v>
      </c>
      <c r="AG245" s="19">
        <v>887108.11637207144</v>
      </c>
      <c r="AH245" s="19">
        <v>906103.79347937647</v>
      </c>
      <c r="AI245" s="16"/>
      <c r="AJ245" s="16"/>
      <c r="AK245" s="16"/>
    </row>
    <row r="246" spans="1:37" s="1" customFormat="1" x14ac:dyDescent="0.2">
      <c r="A246"/>
      <c r="B246" s="18"/>
      <c r="C246" s="18" t="s">
        <v>720</v>
      </c>
      <c r="D246" s="18" t="s">
        <v>721</v>
      </c>
      <c r="E246" s="18" t="s">
        <v>12</v>
      </c>
      <c r="F246" s="18" t="s">
        <v>199</v>
      </c>
      <c r="G246" s="18" t="s">
        <v>715</v>
      </c>
      <c r="H246" s="18" t="s">
        <v>238</v>
      </c>
      <c r="I246" s="18" t="s">
        <v>21</v>
      </c>
      <c r="J246" s="18" t="s">
        <v>21</v>
      </c>
      <c r="K246" s="18" t="s">
        <v>21</v>
      </c>
      <c r="L246" s="18" t="s">
        <v>335</v>
      </c>
      <c r="M246" s="18" t="s">
        <v>187</v>
      </c>
      <c r="N246" s="18" t="s">
        <v>336</v>
      </c>
      <c r="O246" s="18" t="s">
        <v>337</v>
      </c>
      <c r="P246" s="18" t="s">
        <v>337</v>
      </c>
      <c r="Q246" s="18" t="s">
        <v>337</v>
      </c>
      <c r="R246" s="18" t="s">
        <v>338</v>
      </c>
      <c r="S246" s="18" t="s">
        <v>339</v>
      </c>
      <c r="T246" s="18">
        <v>45</v>
      </c>
      <c r="U246" s="18">
        <v>0</v>
      </c>
      <c r="V246" s="18" t="s">
        <v>340</v>
      </c>
      <c r="W246" s="18">
        <v>0</v>
      </c>
      <c r="X246" s="18">
        <v>0</v>
      </c>
      <c r="Y246" s="18">
        <v>0</v>
      </c>
      <c r="Z246" s="18">
        <v>0</v>
      </c>
      <c r="AA246" s="18">
        <v>0</v>
      </c>
      <c r="AB246" s="19">
        <v>313856.61748586944</v>
      </c>
      <c r="AC246" s="19">
        <v>255715.32340289475</v>
      </c>
      <c r="AD246" s="19">
        <v>209114.75817638624</v>
      </c>
      <c r="AE246" s="19">
        <v>208198.91619774626</v>
      </c>
      <c r="AF246" s="19">
        <v>212197.57822892882</v>
      </c>
      <c r="AG246" s="19">
        <v>213740.255399316</v>
      </c>
      <c r="AH246" s="19">
        <v>217909.07276896088</v>
      </c>
      <c r="AI246" s="16"/>
      <c r="AJ246" s="16"/>
      <c r="AK246" s="16"/>
    </row>
    <row r="247" spans="1:37" s="1" customFormat="1" x14ac:dyDescent="0.2">
      <c r="A247"/>
      <c r="B247" s="18"/>
      <c r="C247" s="18" t="s">
        <v>722</v>
      </c>
      <c r="D247" s="18" t="s">
        <v>721</v>
      </c>
      <c r="E247" s="18" t="s">
        <v>12</v>
      </c>
      <c r="F247" s="18" t="s">
        <v>199</v>
      </c>
      <c r="G247" s="18" t="s">
        <v>715</v>
      </c>
      <c r="H247" s="18" t="s">
        <v>238</v>
      </c>
      <c r="I247" s="18" t="s">
        <v>21</v>
      </c>
      <c r="J247" s="18" t="s">
        <v>21</v>
      </c>
      <c r="K247" s="18" t="s">
        <v>21</v>
      </c>
      <c r="L247" s="18" t="s">
        <v>335</v>
      </c>
      <c r="M247" s="18" t="s">
        <v>187</v>
      </c>
      <c r="N247" s="18" t="s">
        <v>336</v>
      </c>
      <c r="O247" s="18" t="s">
        <v>337</v>
      </c>
      <c r="P247" s="18" t="s">
        <v>337</v>
      </c>
      <c r="Q247" s="18" t="s">
        <v>337</v>
      </c>
      <c r="R247" s="18" t="s">
        <v>338</v>
      </c>
      <c r="S247" s="18" t="s">
        <v>339</v>
      </c>
      <c r="T247" s="18">
        <v>45</v>
      </c>
      <c r="U247" s="18">
        <v>0</v>
      </c>
      <c r="V247" s="18" t="s">
        <v>340</v>
      </c>
      <c r="W247" s="18">
        <v>0</v>
      </c>
      <c r="X247" s="18">
        <v>0</v>
      </c>
      <c r="Y247" s="18">
        <v>0</v>
      </c>
      <c r="Z247" s="18">
        <v>0</v>
      </c>
      <c r="AA247" s="18">
        <v>0</v>
      </c>
      <c r="AB247" s="19">
        <v>0</v>
      </c>
      <c r="AC247" s="19">
        <v>0</v>
      </c>
      <c r="AD247" s="19">
        <v>92133.173021366543</v>
      </c>
      <c r="AE247" s="19">
        <v>91729.665262210241</v>
      </c>
      <c r="AF247" s="19">
        <v>93818.758183841492</v>
      </c>
      <c r="AG247" s="19">
        <v>94832.853338642919</v>
      </c>
      <c r="AH247" s="19">
        <v>96343.977036912023</v>
      </c>
      <c r="AI247" s="16"/>
      <c r="AJ247" s="16"/>
      <c r="AK247" s="16"/>
    </row>
    <row r="248" spans="1:37" s="1" customFormat="1" x14ac:dyDescent="0.2">
      <c r="A248"/>
      <c r="B248" s="18"/>
      <c r="C248" s="18" t="s">
        <v>723</v>
      </c>
      <c r="D248" s="18" t="s">
        <v>724</v>
      </c>
      <c r="E248" s="18" t="s">
        <v>12</v>
      </c>
      <c r="F248" s="18" t="s">
        <v>199</v>
      </c>
      <c r="G248" s="18" t="s">
        <v>715</v>
      </c>
      <c r="H248" s="18" t="s">
        <v>238</v>
      </c>
      <c r="I248" s="18" t="s">
        <v>13</v>
      </c>
      <c r="J248" s="18" t="s">
        <v>13</v>
      </c>
      <c r="K248" s="18" t="s">
        <v>13</v>
      </c>
      <c r="L248" s="18" t="s">
        <v>335</v>
      </c>
      <c r="M248" s="18" t="s">
        <v>187</v>
      </c>
      <c r="N248" s="18" t="s">
        <v>336</v>
      </c>
      <c r="O248" s="18" t="s">
        <v>337</v>
      </c>
      <c r="P248" s="18" t="s">
        <v>337</v>
      </c>
      <c r="Q248" s="18" t="s">
        <v>337</v>
      </c>
      <c r="R248" s="18" t="s">
        <v>338</v>
      </c>
      <c r="S248" s="18" t="s">
        <v>339</v>
      </c>
      <c r="T248" s="18">
        <v>45</v>
      </c>
      <c r="U248" s="18">
        <v>0</v>
      </c>
      <c r="V248" s="18" t="s">
        <v>340</v>
      </c>
      <c r="W248" s="18">
        <v>0</v>
      </c>
      <c r="X248" s="18">
        <v>0</v>
      </c>
      <c r="Y248" s="18">
        <v>0</v>
      </c>
      <c r="Z248" s="18">
        <v>0</v>
      </c>
      <c r="AA248" s="18">
        <v>0</v>
      </c>
      <c r="AB248" s="19">
        <v>735575.28232139989</v>
      </c>
      <c r="AC248" s="19">
        <v>270565.17876574007</v>
      </c>
      <c r="AD248" s="19">
        <v>219133.90963405784</v>
      </c>
      <c r="AE248" s="19">
        <v>217874.9186397173</v>
      </c>
      <c r="AF248" s="19">
        <v>231629.74615354155</v>
      </c>
      <c r="AG248" s="19">
        <v>242992.94141791901</v>
      </c>
      <c r="AH248" s="19">
        <v>237176.44236771148</v>
      </c>
      <c r="AI248" s="16"/>
      <c r="AJ248" s="16"/>
      <c r="AK248" s="16"/>
    </row>
    <row r="249" spans="1:37" s="1" customFormat="1" x14ac:dyDescent="0.2">
      <c r="A249"/>
      <c r="B249" s="18"/>
      <c r="C249" s="18" t="s">
        <v>725</v>
      </c>
      <c r="D249" s="18" t="s">
        <v>724</v>
      </c>
      <c r="E249" s="18" t="s">
        <v>12</v>
      </c>
      <c r="F249" s="18" t="s">
        <v>199</v>
      </c>
      <c r="G249" s="18" t="s">
        <v>715</v>
      </c>
      <c r="H249" s="18" t="s">
        <v>238</v>
      </c>
      <c r="I249" s="18" t="s">
        <v>13</v>
      </c>
      <c r="J249" s="18" t="s">
        <v>13</v>
      </c>
      <c r="K249" s="18" t="s">
        <v>13</v>
      </c>
      <c r="L249" s="18" t="s">
        <v>335</v>
      </c>
      <c r="M249" s="18" t="s">
        <v>187</v>
      </c>
      <c r="N249" s="18" t="s">
        <v>336</v>
      </c>
      <c r="O249" s="18" t="s">
        <v>337</v>
      </c>
      <c r="P249" s="18" t="s">
        <v>337</v>
      </c>
      <c r="Q249" s="18" t="s">
        <v>337</v>
      </c>
      <c r="R249" s="18" t="s">
        <v>338</v>
      </c>
      <c r="S249" s="18" t="s">
        <v>339</v>
      </c>
      <c r="T249" s="18">
        <v>45</v>
      </c>
      <c r="U249" s="18">
        <v>0</v>
      </c>
      <c r="V249" s="18" t="s">
        <v>340</v>
      </c>
      <c r="W249" s="18">
        <v>0</v>
      </c>
      <c r="X249" s="18">
        <v>0</v>
      </c>
      <c r="Y249" s="18">
        <v>0</v>
      </c>
      <c r="Z249" s="18">
        <v>0</v>
      </c>
      <c r="AA249" s="18">
        <v>0</v>
      </c>
      <c r="AB249" s="19">
        <v>0</v>
      </c>
      <c r="AC249" s="19">
        <v>0</v>
      </c>
      <c r="AD249" s="19">
        <v>504056.22894403286</v>
      </c>
      <c r="AE249" s="19">
        <v>606859.50921291369</v>
      </c>
      <c r="AF249" s="19">
        <v>619790.4113008976</v>
      </c>
      <c r="AG249" s="19">
        <v>625585.15832309495</v>
      </c>
      <c r="AH249" s="19">
        <v>524095.6407457724</v>
      </c>
      <c r="AI249" s="16"/>
      <c r="AJ249" s="16"/>
      <c r="AK249" s="16"/>
    </row>
    <row r="250" spans="1:37" s="1" customFormat="1" x14ac:dyDescent="0.2">
      <c r="A250"/>
      <c r="B250" s="18"/>
      <c r="C250" s="18" t="s">
        <v>726</v>
      </c>
      <c r="D250" s="18" t="s">
        <v>727</v>
      </c>
      <c r="E250" s="18" t="s">
        <v>12</v>
      </c>
      <c r="F250" s="18" t="s">
        <v>199</v>
      </c>
      <c r="G250" s="18" t="s">
        <v>715</v>
      </c>
      <c r="H250" s="18" t="s">
        <v>238</v>
      </c>
      <c r="I250" s="18" t="s">
        <v>13</v>
      </c>
      <c r="J250" s="18" t="s">
        <v>13</v>
      </c>
      <c r="K250" s="18" t="s">
        <v>13</v>
      </c>
      <c r="L250" s="18" t="s">
        <v>335</v>
      </c>
      <c r="M250" s="18" t="s">
        <v>187</v>
      </c>
      <c r="N250" s="18" t="s">
        <v>336</v>
      </c>
      <c r="O250" s="18" t="s">
        <v>337</v>
      </c>
      <c r="P250" s="18" t="s">
        <v>337</v>
      </c>
      <c r="Q250" s="18" t="s">
        <v>337</v>
      </c>
      <c r="R250" s="18" t="s">
        <v>338</v>
      </c>
      <c r="S250" s="18" t="s">
        <v>339</v>
      </c>
      <c r="T250" s="18">
        <v>45</v>
      </c>
      <c r="U250" s="18">
        <v>0</v>
      </c>
      <c r="V250" s="18" t="s">
        <v>340</v>
      </c>
      <c r="W250" s="18">
        <v>0</v>
      </c>
      <c r="X250" s="18">
        <v>0</v>
      </c>
      <c r="Y250" s="18">
        <v>0</v>
      </c>
      <c r="Z250" s="18">
        <v>0</v>
      </c>
      <c r="AA250" s="18">
        <v>0</v>
      </c>
      <c r="AB250" s="19">
        <v>1180368.1970209172</v>
      </c>
      <c r="AC250" s="19">
        <v>634251.31639724085</v>
      </c>
      <c r="AD250" s="19">
        <v>512937.52761733485</v>
      </c>
      <c r="AE250" s="19">
        <v>509490.19910722936</v>
      </c>
      <c r="AF250" s="19">
        <v>521686.07801173138</v>
      </c>
      <c r="AG250" s="19">
        <v>527908.70076179795</v>
      </c>
      <c r="AH250" s="19">
        <v>533073.44772257772</v>
      </c>
      <c r="AI250" s="16"/>
      <c r="AJ250" s="16"/>
      <c r="AK250" s="16"/>
    </row>
    <row r="251" spans="1:37" s="1" customFormat="1" x14ac:dyDescent="0.2">
      <c r="A251"/>
      <c r="B251" s="18"/>
      <c r="C251" s="18" t="s">
        <v>728</v>
      </c>
      <c r="D251" s="18" t="s">
        <v>729</v>
      </c>
      <c r="E251" s="18" t="s">
        <v>12</v>
      </c>
      <c r="F251" s="18" t="s">
        <v>199</v>
      </c>
      <c r="G251" s="18" t="s">
        <v>715</v>
      </c>
      <c r="H251" s="18" t="s">
        <v>238</v>
      </c>
      <c r="I251" s="18" t="s">
        <v>21</v>
      </c>
      <c r="J251" s="18" t="s">
        <v>21</v>
      </c>
      <c r="K251" s="18" t="s">
        <v>21</v>
      </c>
      <c r="L251" s="18" t="s">
        <v>335</v>
      </c>
      <c r="M251" s="18" t="s">
        <v>187</v>
      </c>
      <c r="N251" s="18" t="s">
        <v>336</v>
      </c>
      <c r="O251" s="18" t="s">
        <v>337</v>
      </c>
      <c r="P251" s="18" t="s">
        <v>337</v>
      </c>
      <c r="Q251" s="18" t="s">
        <v>337</v>
      </c>
      <c r="R251" s="18" t="s">
        <v>338</v>
      </c>
      <c r="S251" s="18" t="s">
        <v>339</v>
      </c>
      <c r="T251" s="18">
        <v>45</v>
      </c>
      <c r="U251" s="18">
        <v>0</v>
      </c>
      <c r="V251" s="18" t="s">
        <v>340</v>
      </c>
      <c r="W251" s="18">
        <v>0</v>
      </c>
      <c r="X251" s="18">
        <v>0</v>
      </c>
      <c r="Y251" s="18">
        <v>0</v>
      </c>
      <c r="Z251" s="18">
        <v>0</v>
      </c>
      <c r="AA251" s="18">
        <v>0</v>
      </c>
      <c r="AB251" s="19">
        <v>79467.349420665269</v>
      </c>
      <c r="AC251" s="19">
        <v>85241.097988485664</v>
      </c>
      <c r="AD251" s="19">
        <v>68203.43346034667</v>
      </c>
      <c r="AE251" s="19">
        <v>67940.168722186339</v>
      </c>
      <c r="AF251" s="19">
        <v>69764.757397564419</v>
      </c>
      <c r="AG251" s="19">
        <v>70799.692200406877</v>
      </c>
      <c r="AH251" s="19">
        <v>71721.443593417425</v>
      </c>
      <c r="AI251" s="16"/>
      <c r="AJ251" s="16"/>
      <c r="AK251" s="16"/>
    </row>
    <row r="252" spans="1:37" s="1" customFormat="1" x14ac:dyDescent="0.2">
      <c r="A252"/>
      <c r="B252" s="18"/>
      <c r="C252" s="18" t="s">
        <v>730</v>
      </c>
      <c r="D252" s="18" t="s">
        <v>731</v>
      </c>
      <c r="E252" s="18" t="s">
        <v>12</v>
      </c>
      <c r="F252" s="18" t="s">
        <v>199</v>
      </c>
      <c r="G252" s="18" t="s">
        <v>595</v>
      </c>
      <c r="H252" s="18" t="s">
        <v>230</v>
      </c>
      <c r="I252" s="18" t="s">
        <v>13</v>
      </c>
      <c r="J252" s="18" t="s">
        <v>13</v>
      </c>
      <c r="K252" s="18" t="s">
        <v>13</v>
      </c>
      <c r="L252" s="18" t="s">
        <v>365</v>
      </c>
      <c r="M252" s="18" t="s">
        <v>187</v>
      </c>
      <c r="N252" s="18" t="s">
        <v>336</v>
      </c>
      <c r="O252" s="18" t="s">
        <v>337</v>
      </c>
      <c r="P252" s="18" t="s">
        <v>337</v>
      </c>
      <c r="Q252" s="18" t="s">
        <v>337</v>
      </c>
      <c r="R252" s="18" t="s">
        <v>338</v>
      </c>
      <c r="S252" s="18" t="s">
        <v>339</v>
      </c>
      <c r="T252" s="18">
        <v>50</v>
      </c>
      <c r="U252" s="18">
        <v>0</v>
      </c>
      <c r="V252" s="18" t="s">
        <v>340</v>
      </c>
      <c r="W252" s="18">
        <v>0</v>
      </c>
      <c r="X252" s="18">
        <v>0</v>
      </c>
      <c r="Y252" s="18">
        <v>0</v>
      </c>
      <c r="Z252" s="18">
        <v>0</v>
      </c>
      <c r="AA252" s="18">
        <v>0</v>
      </c>
      <c r="AB252" s="19">
        <v>371542.54885774979</v>
      </c>
      <c r="AC252" s="19">
        <v>644422.69062881847</v>
      </c>
      <c r="AD252" s="19">
        <v>1046414.9682301225</v>
      </c>
      <c r="AE252" s="19">
        <v>1042118.5747341674</v>
      </c>
      <c r="AF252" s="19">
        <v>1070786.8117952929</v>
      </c>
      <c r="AG252" s="19">
        <v>1087353.9053095074</v>
      </c>
      <c r="AH252" s="19">
        <v>1100246.0573552726</v>
      </c>
      <c r="AI252" s="16"/>
      <c r="AJ252" s="16"/>
      <c r="AK252" s="16"/>
    </row>
    <row r="253" spans="1:37" s="1" customFormat="1" x14ac:dyDescent="0.2">
      <c r="A253"/>
      <c r="B253" s="18"/>
      <c r="C253" s="18" t="s">
        <v>732</v>
      </c>
      <c r="D253" s="18" t="s">
        <v>731</v>
      </c>
      <c r="E253" s="18" t="s">
        <v>12</v>
      </c>
      <c r="F253" s="18" t="s">
        <v>199</v>
      </c>
      <c r="G253" s="18" t="s">
        <v>595</v>
      </c>
      <c r="H253" s="18" t="s">
        <v>230</v>
      </c>
      <c r="I253" s="18" t="s">
        <v>13</v>
      </c>
      <c r="J253" s="18" t="s">
        <v>13</v>
      </c>
      <c r="K253" s="18" t="s">
        <v>13</v>
      </c>
      <c r="L253" s="18" t="s">
        <v>365</v>
      </c>
      <c r="M253" s="18" t="s">
        <v>187</v>
      </c>
      <c r="N253" s="18" t="s">
        <v>336</v>
      </c>
      <c r="O253" s="18" t="s">
        <v>337</v>
      </c>
      <c r="P253" s="18" t="s">
        <v>337</v>
      </c>
      <c r="Q253" s="18" t="s">
        <v>337</v>
      </c>
      <c r="R253" s="18" t="s">
        <v>338</v>
      </c>
      <c r="S253" s="18" t="s">
        <v>339</v>
      </c>
      <c r="T253" s="18">
        <v>50</v>
      </c>
      <c r="U253" s="18">
        <v>0</v>
      </c>
      <c r="V253" s="18" t="s">
        <v>340</v>
      </c>
      <c r="W253" s="18">
        <v>0</v>
      </c>
      <c r="X253" s="18">
        <v>0</v>
      </c>
      <c r="Y253" s="18">
        <v>0</v>
      </c>
      <c r="Z253" s="18">
        <v>0</v>
      </c>
      <c r="AA253" s="18">
        <v>0</v>
      </c>
      <c r="AB253" s="19">
        <v>922906.47700899676</v>
      </c>
      <c r="AC253" s="19">
        <v>296305.75633222098</v>
      </c>
      <c r="AD253" s="19">
        <v>281163.85761740152</v>
      </c>
      <c r="AE253" s="19">
        <v>280009.4488925261</v>
      </c>
      <c r="AF253" s="19">
        <v>286468.83728675579</v>
      </c>
      <c r="AG253" s="19">
        <v>289649.12804546027</v>
      </c>
      <c r="AH253" s="19">
        <v>294350.10340803274</v>
      </c>
      <c r="AI253" s="16"/>
      <c r="AJ253" s="16"/>
      <c r="AK253" s="16"/>
    </row>
    <row r="254" spans="1:37" s="1" customFormat="1" x14ac:dyDescent="0.2">
      <c r="A254"/>
      <c r="B254" s="18"/>
      <c r="C254" s="18" t="s">
        <v>733</v>
      </c>
      <c r="D254" s="18" t="s">
        <v>734</v>
      </c>
      <c r="E254" s="18" t="s">
        <v>12</v>
      </c>
      <c r="F254" s="18" t="s">
        <v>199</v>
      </c>
      <c r="G254" s="18" t="s">
        <v>595</v>
      </c>
      <c r="H254" s="18" t="s">
        <v>230</v>
      </c>
      <c r="I254" s="18" t="s">
        <v>13</v>
      </c>
      <c r="J254" s="18" t="s">
        <v>13</v>
      </c>
      <c r="K254" s="18" t="s">
        <v>13</v>
      </c>
      <c r="L254" s="18" t="s">
        <v>365</v>
      </c>
      <c r="M254" s="18" t="s">
        <v>187</v>
      </c>
      <c r="N254" s="18" t="s">
        <v>336</v>
      </c>
      <c r="O254" s="18" t="s">
        <v>337</v>
      </c>
      <c r="P254" s="18" t="s">
        <v>337</v>
      </c>
      <c r="Q254" s="18" t="s">
        <v>337</v>
      </c>
      <c r="R254" s="18" t="s">
        <v>338</v>
      </c>
      <c r="S254" s="18" t="s">
        <v>339</v>
      </c>
      <c r="T254" s="18">
        <v>50</v>
      </c>
      <c r="U254" s="18">
        <v>0</v>
      </c>
      <c r="V254" s="18" t="s">
        <v>340</v>
      </c>
      <c r="W254" s="18">
        <v>0</v>
      </c>
      <c r="X254" s="18">
        <v>0</v>
      </c>
      <c r="Y254" s="18">
        <v>0</v>
      </c>
      <c r="Z254" s="18">
        <v>0</v>
      </c>
      <c r="AA254" s="18">
        <v>0</v>
      </c>
      <c r="AB254" s="19">
        <v>175637.50897177772</v>
      </c>
      <c r="AC254" s="19">
        <v>314148.24278124189</v>
      </c>
      <c r="AD254" s="19">
        <v>250710.21658269482</v>
      </c>
      <c r="AE254" s="19">
        <v>249797.51125433794</v>
      </c>
      <c r="AF254" s="19">
        <v>256589.743865589</v>
      </c>
      <c r="AG254" s="19">
        <v>260481.39274490348</v>
      </c>
      <c r="AH254" s="19">
        <v>263908.93685700535</v>
      </c>
      <c r="AI254" s="16"/>
      <c r="AJ254" s="16"/>
      <c r="AK254" s="16"/>
    </row>
    <row r="255" spans="1:37" s="1" customFormat="1" x14ac:dyDescent="0.2">
      <c r="A255"/>
      <c r="B255" s="18"/>
      <c r="C255" s="18" t="s">
        <v>735</v>
      </c>
      <c r="D255" s="18" t="s">
        <v>736</v>
      </c>
      <c r="E255" s="18" t="s">
        <v>12</v>
      </c>
      <c r="F255" s="18" t="s">
        <v>199</v>
      </c>
      <c r="G255" s="18" t="s">
        <v>595</v>
      </c>
      <c r="H255" s="18" t="s">
        <v>230</v>
      </c>
      <c r="I255" s="18" t="s">
        <v>13</v>
      </c>
      <c r="J255" s="18" t="s">
        <v>13</v>
      </c>
      <c r="K255" s="18" t="s">
        <v>13</v>
      </c>
      <c r="L255" s="18" t="s">
        <v>365</v>
      </c>
      <c r="M255" s="18" t="s">
        <v>187</v>
      </c>
      <c r="N255" s="18" t="s">
        <v>336</v>
      </c>
      <c r="O255" s="18" t="s">
        <v>337</v>
      </c>
      <c r="P255" s="18" t="s">
        <v>337</v>
      </c>
      <c r="Q255" s="18" t="s">
        <v>337</v>
      </c>
      <c r="R255" s="18" t="s">
        <v>338</v>
      </c>
      <c r="S255" s="18" t="s">
        <v>339</v>
      </c>
      <c r="T255" s="18">
        <v>50</v>
      </c>
      <c r="U255" s="18">
        <v>0</v>
      </c>
      <c r="V255" s="18" t="s">
        <v>340</v>
      </c>
      <c r="W255" s="18">
        <v>0</v>
      </c>
      <c r="X255" s="18">
        <v>0</v>
      </c>
      <c r="Y255" s="18">
        <v>0</v>
      </c>
      <c r="Z255" s="18">
        <v>0</v>
      </c>
      <c r="AA255" s="18">
        <v>0</v>
      </c>
      <c r="AB255" s="19">
        <v>208776.04319456659</v>
      </c>
      <c r="AC255" s="19">
        <v>60160.52515489325</v>
      </c>
      <c r="AD255" s="19">
        <v>48853.743669138981</v>
      </c>
      <c r="AE255" s="19">
        <v>48659.410998533334</v>
      </c>
      <c r="AF255" s="19">
        <v>49614.882556617864</v>
      </c>
      <c r="AG255" s="19">
        <v>49996.81216854832</v>
      </c>
      <c r="AH255" s="19">
        <v>50993.697248749813</v>
      </c>
      <c r="AI255" s="16"/>
      <c r="AJ255" s="16"/>
      <c r="AK255" s="16"/>
    </row>
    <row r="256" spans="1:37" s="1" customFormat="1" x14ac:dyDescent="0.2">
      <c r="A256"/>
      <c r="B256" s="18"/>
      <c r="C256" s="18" t="s">
        <v>737</v>
      </c>
      <c r="D256" s="18" t="s">
        <v>738</v>
      </c>
      <c r="E256" s="18" t="s">
        <v>12</v>
      </c>
      <c r="F256" s="18" t="s">
        <v>199</v>
      </c>
      <c r="G256" s="18" t="s">
        <v>595</v>
      </c>
      <c r="H256" s="18" t="s">
        <v>230</v>
      </c>
      <c r="I256" s="18" t="s">
        <v>13</v>
      </c>
      <c r="J256" s="18" t="s">
        <v>13</v>
      </c>
      <c r="K256" s="18" t="s">
        <v>13</v>
      </c>
      <c r="L256" s="18" t="s">
        <v>365</v>
      </c>
      <c r="M256" s="18" t="s">
        <v>187</v>
      </c>
      <c r="N256" s="18" t="s">
        <v>336</v>
      </c>
      <c r="O256" s="18" t="s">
        <v>337</v>
      </c>
      <c r="P256" s="18" t="s">
        <v>337</v>
      </c>
      <c r="Q256" s="18" t="s">
        <v>337</v>
      </c>
      <c r="R256" s="18" t="s">
        <v>338</v>
      </c>
      <c r="S256" s="18" t="s">
        <v>339</v>
      </c>
      <c r="T256" s="18">
        <v>50</v>
      </c>
      <c r="U256" s="18">
        <v>0</v>
      </c>
      <c r="V256" s="18" t="s">
        <v>340</v>
      </c>
      <c r="W256" s="18">
        <v>0</v>
      </c>
      <c r="X256" s="18">
        <v>0</v>
      </c>
      <c r="Y256" s="18">
        <v>0</v>
      </c>
      <c r="Z256" s="18">
        <v>0</v>
      </c>
      <c r="AA256" s="18">
        <v>0</v>
      </c>
      <c r="AB256" s="19">
        <v>742899.2005514031</v>
      </c>
      <c r="AC256" s="19">
        <v>336845.41858049267</v>
      </c>
      <c r="AD256" s="19">
        <v>262276.59837070759</v>
      </c>
      <c r="AE256" s="19">
        <v>261656.79501952088</v>
      </c>
      <c r="AF256" s="19">
        <v>267246.77459016477</v>
      </c>
      <c r="AG256" s="19">
        <v>269763.57273406431</v>
      </c>
      <c r="AH256" s="19">
        <v>275613.82296061039</v>
      </c>
      <c r="AI256" s="16"/>
      <c r="AJ256" s="16"/>
      <c r="AK256" s="16"/>
    </row>
    <row r="257" spans="1:37" s="1" customFormat="1" x14ac:dyDescent="0.2">
      <c r="A257"/>
      <c r="B257" s="18"/>
      <c r="C257" s="18" t="s">
        <v>739</v>
      </c>
      <c r="D257" s="18" t="s">
        <v>740</v>
      </c>
      <c r="E257" s="18" t="s">
        <v>12</v>
      </c>
      <c r="F257" s="18" t="s">
        <v>199</v>
      </c>
      <c r="G257" s="18" t="s">
        <v>595</v>
      </c>
      <c r="H257" s="18" t="s">
        <v>230</v>
      </c>
      <c r="I257" s="18" t="s">
        <v>13</v>
      </c>
      <c r="J257" s="18" t="s">
        <v>13</v>
      </c>
      <c r="K257" s="18" t="s">
        <v>13</v>
      </c>
      <c r="L257" s="18" t="s">
        <v>365</v>
      </c>
      <c r="M257" s="18" t="s">
        <v>187</v>
      </c>
      <c r="N257" s="18" t="s">
        <v>336</v>
      </c>
      <c r="O257" s="18" t="s">
        <v>337</v>
      </c>
      <c r="P257" s="18" t="s">
        <v>337</v>
      </c>
      <c r="Q257" s="18" t="s">
        <v>337</v>
      </c>
      <c r="R257" s="18" t="s">
        <v>338</v>
      </c>
      <c r="S257" s="18" t="s">
        <v>339</v>
      </c>
      <c r="T257" s="18">
        <v>50</v>
      </c>
      <c r="U257" s="18">
        <v>0</v>
      </c>
      <c r="V257" s="18" t="s">
        <v>340</v>
      </c>
      <c r="W257" s="18">
        <v>0</v>
      </c>
      <c r="X257" s="18">
        <v>0</v>
      </c>
      <c r="Y257" s="18">
        <v>0</v>
      </c>
      <c r="Z257" s="18">
        <v>0</v>
      </c>
      <c r="AA257" s="18">
        <v>0</v>
      </c>
      <c r="AB257" s="19">
        <v>290523.40357742785</v>
      </c>
      <c r="AC257" s="19">
        <v>322231.66043776169</v>
      </c>
      <c r="AD257" s="19">
        <v>261946.8004812662</v>
      </c>
      <c r="AE257" s="19">
        <v>261089.88839179114</v>
      </c>
      <c r="AF257" s="19">
        <v>266414.02358985966</v>
      </c>
      <c r="AG257" s="19">
        <v>268665.30952191318</v>
      </c>
      <c r="AH257" s="19">
        <v>274227.66574754752</v>
      </c>
      <c r="AI257" s="16"/>
      <c r="AJ257" s="16"/>
      <c r="AK257" s="16"/>
    </row>
    <row r="258" spans="1:37" s="1" customFormat="1" x14ac:dyDescent="0.2">
      <c r="A258"/>
      <c r="B258" s="18"/>
      <c r="C258" s="18" t="s">
        <v>741</v>
      </c>
      <c r="D258" s="18" t="s">
        <v>742</v>
      </c>
      <c r="E258" s="18" t="s">
        <v>12</v>
      </c>
      <c r="F258" s="18" t="s">
        <v>199</v>
      </c>
      <c r="G258" s="18" t="s">
        <v>617</v>
      </c>
      <c r="H258" s="18" t="s">
        <v>233</v>
      </c>
      <c r="I258" s="18" t="s">
        <v>13</v>
      </c>
      <c r="J258" s="18" t="s">
        <v>13</v>
      </c>
      <c r="K258" s="18" t="s">
        <v>13</v>
      </c>
      <c r="L258" s="18" t="s">
        <v>335</v>
      </c>
      <c r="M258" s="18" t="s">
        <v>187</v>
      </c>
      <c r="N258" s="18" t="s">
        <v>336</v>
      </c>
      <c r="O258" s="18" t="s">
        <v>337</v>
      </c>
      <c r="P258" s="18" t="s">
        <v>337</v>
      </c>
      <c r="Q258" s="18" t="s">
        <v>337</v>
      </c>
      <c r="R258" s="18" t="s">
        <v>338</v>
      </c>
      <c r="S258" s="18" t="s">
        <v>339</v>
      </c>
      <c r="T258" s="18">
        <v>45</v>
      </c>
      <c r="U258" s="18">
        <v>0</v>
      </c>
      <c r="V258" s="18" t="s">
        <v>340</v>
      </c>
      <c r="W258" s="18">
        <v>0</v>
      </c>
      <c r="X258" s="18">
        <v>0</v>
      </c>
      <c r="Y258" s="18">
        <v>0</v>
      </c>
      <c r="Z258" s="18">
        <v>0</v>
      </c>
      <c r="AA258" s="18">
        <v>0</v>
      </c>
      <c r="AB258" s="19">
        <v>90420.384327406209</v>
      </c>
      <c r="AC258" s="19">
        <v>75086.932110614798</v>
      </c>
      <c r="AD258" s="19">
        <v>67269.364931359145</v>
      </c>
      <c r="AE258" s="19">
        <v>67133.866151964481</v>
      </c>
      <c r="AF258" s="19">
        <v>68593.164432942824</v>
      </c>
      <c r="AG258" s="19">
        <v>69264.628200348088</v>
      </c>
      <c r="AH258" s="19">
        <v>70792.896943412314</v>
      </c>
      <c r="AI258" s="16"/>
      <c r="AJ258" s="16"/>
      <c r="AK258" s="16"/>
    </row>
    <row r="259" spans="1:37" s="1" customFormat="1" x14ac:dyDescent="0.2">
      <c r="A259"/>
      <c r="B259" s="18"/>
      <c r="C259" s="18" t="s">
        <v>743</v>
      </c>
      <c r="D259" s="18" t="s">
        <v>744</v>
      </c>
      <c r="E259" s="18" t="s">
        <v>12</v>
      </c>
      <c r="F259" s="18" t="s">
        <v>199</v>
      </c>
      <c r="G259" s="18" t="s">
        <v>622</v>
      </c>
      <c r="H259" s="18" t="s">
        <v>234</v>
      </c>
      <c r="I259" s="18" t="s">
        <v>13</v>
      </c>
      <c r="J259" s="18" t="s">
        <v>13</v>
      </c>
      <c r="K259" s="18" t="s">
        <v>13</v>
      </c>
      <c r="L259" s="18" t="s">
        <v>335</v>
      </c>
      <c r="M259" s="18" t="s">
        <v>187</v>
      </c>
      <c r="N259" s="18" t="s">
        <v>336</v>
      </c>
      <c r="O259" s="18" t="s">
        <v>337</v>
      </c>
      <c r="P259" s="18" t="s">
        <v>337</v>
      </c>
      <c r="Q259" s="18" t="s">
        <v>337</v>
      </c>
      <c r="R259" s="18" t="s">
        <v>338</v>
      </c>
      <c r="S259" s="18" t="s">
        <v>339</v>
      </c>
      <c r="T259" s="18">
        <v>45</v>
      </c>
      <c r="U259" s="18">
        <v>0</v>
      </c>
      <c r="V259" s="18" t="s">
        <v>340</v>
      </c>
      <c r="W259" s="18">
        <v>0</v>
      </c>
      <c r="X259" s="18">
        <v>0</v>
      </c>
      <c r="Y259" s="18">
        <v>0</v>
      </c>
      <c r="Z259" s="18">
        <v>0</v>
      </c>
      <c r="AA259" s="18">
        <v>0</v>
      </c>
      <c r="AB259" s="19">
        <v>46972.263647330423</v>
      </c>
      <c r="AC259" s="19">
        <v>58339.438810702268</v>
      </c>
      <c r="AD259" s="19">
        <v>52313.762861752803</v>
      </c>
      <c r="AE259" s="19">
        <v>52240.733224731608</v>
      </c>
      <c r="AF259" s="19">
        <v>53410.861155313498</v>
      </c>
      <c r="AG259" s="19">
        <v>53968.873248289652</v>
      </c>
      <c r="AH259" s="19">
        <v>55195.768246458785</v>
      </c>
      <c r="AI259" s="16"/>
      <c r="AJ259" s="16"/>
      <c r="AK259" s="16"/>
    </row>
    <row r="260" spans="1:37" s="1" customFormat="1" x14ac:dyDescent="0.2">
      <c r="A260"/>
      <c r="B260" s="18"/>
      <c r="C260" s="18" t="s">
        <v>745</v>
      </c>
      <c r="D260" s="18" t="s">
        <v>746</v>
      </c>
      <c r="E260" s="18" t="s">
        <v>12</v>
      </c>
      <c r="F260" s="18" t="s">
        <v>199</v>
      </c>
      <c r="G260" s="18" t="s">
        <v>666</v>
      </c>
      <c r="H260" s="18" t="s">
        <v>235</v>
      </c>
      <c r="I260" s="18" t="s">
        <v>21</v>
      </c>
      <c r="J260" s="18" t="s">
        <v>21</v>
      </c>
      <c r="K260" s="18" t="s">
        <v>21</v>
      </c>
      <c r="L260" s="18" t="s">
        <v>335</v>
      </c>
      <c r="M260" s="18" t="s">
        <v>187</v>
      </c>
      <c r="N260" s="18" t="s">
        <v>336</v>
      </c>
      <c r="O260" s="18" t="s">
        <v>337</v>
      </c>
      <c r="P260" s="18" t="s">
        <v>337</v>
      </c>
      <c r="Q260" s="18" t="s">
        <v>337</v>
      </c>
      <c r="R260" s="18" t="s">
        <v>338</v>
      </c>
      <c r="S260" s="18" t="s">
        <v>339</v>
      </c>
      <c r="T260" s="18">
        <v>45</v>
      </c>
      <c r="U260" s="18">
        <v>0</v>
      </c>
      <c r="V260" s="18" t="s">
        <v>340</v>
      </c>
      <c r="W260" s="18">
        <v>0</v>
      </c>
      <c r="X260" s="18">
        <v>0</v>
      </c>
      <c r="Y260" s="18">
        <v>0</v>
      </c>
      <c r="Z260" s="18">
        <v>0</v>
      </c>
      <c r="AA260" s="18">
        <v>0</v>
      </c>
      <c r="AB260" s="19">
        <v>5833.2181152987114</v>
      </c>
      <c r="AC260" s="19">
        <v>21418.662106195523</v>
      </c>
      <c r="AD260" s="19">
        <v>19247.910326250891</v>
      </c>
      <c r="AE260" s="19">
        <v>19248.904915807048</v>
      </c>
      <c r="AF260" s="19">
        <v>19709.876212436786</v>
      </c>
      <c r="AG260" s="19">
        <v>19946.183698981993</v>
      </c>
      <c r="AH260" s="19">
        <v>20430.880526675624</v>
      </c>
      <c r="AI260" s="16"/>
      <c r="AJ260" s="16"/>
      <c r="AK260" s="16"/>
    </row>
    <row r="261" spans="1:37" s="1" customFormat="1" x14ac:dyDescent="0.2">
      <c r="A261"/>
      <c r="B261" s="18"/>
      <c r="C261" s="18" t="s">
        <v>747</v>
      </c>
      <c r="D261" s="18" t="s">
        <v>748</v>
      </c>
      <c r="E261" s="18" t="s">
        <v>12</v>
      </c>
      <c r="F261" s="18" t="s">
        <v>199</v>
      </c>
      <c r="G261" s="18" t="s">
        <v>666</v>
      </c>
      <c r="H261" s="18" t="s">
        <v>235</v>
      </c>
      <c r="I261" s="18" t="s">
        <v>13</v>
      </c>
      <c r="J261" s="18" t="s">
        <v>13</v>
      </c>
      <c r="K261" s="18" t="s">
        <v>13</v>
      </c>
      <c r="L261" s="18" t="s">
        <v>335</v>
      </c>
      <c r="M261" s="18" t="s">
        <v>187</v>
      </c>
      <c r="N261" s="18" t="s">
        <v>336</v>
      </c>
      <c r="O261" s="18" t="s">
        <v>337</v>
      </c>
      <c r="P261" s="18" t="s">
        <v>337</v>
      </c>
      <c r="Q261" s="18" t="s">
        <v>337</v>
      </c>
      <c r="R261" s="18" t="s">
        <v>338</v>
      </c>
      <c r="S261" s="18" t="s">
        <v>339</v>
      </c>
      <c r="T261" s="18">
        <v>45</v>
      </c>
      <c r="U261" s="18">
        <v>0</v>
      </c>
      <c r="V261" s="18" t="s">
        <v>340</v>
      </c>
      <c r="W261" s="18">
        <v>0</v>
      </c>
      <c r="X261" s="18">
        <v>0</v>
      </c>
      <c r="Y261" s="18">
        <v>0</v>
      </c>
      <c r="Z261" s="18">
        <v>0</v>
      </c>
      <c r="AA261" s="18">
        <v>0</v>
      </c>
      <c r="AB261" s="19">
        <v>341106.15029539377</v>
      </c>
      <c r="AC261" s="19">
        <v>1885262.8422790945</v>
      </c>
      <c r="AD261" s="19">
        <v>1537021.573688416</v>
      </c>
      <c r="AE261" s="19">
        <v>1534987.4548701283</v>
      </c>
      <c r="AF261" s="19">
        <v>1580659.8747792761</v>
      </c>
      <c r="AG261" s="19">
        <v>1608664.3432825096</v>
      </c>
      <c r="AH261" s="19">
        <v>1633733.4686368271</v>
      </c>
      <c r="AI261" s="16"/>
      <c r="AJ261" s="16"/>
      <c r="AK261" s="16"/>
    </row>
    <row r="262" spans="1:37" s="1" customFormat="1" x14ac:dyDescent="0.2">
      <c r="A262"/>
      <c r="B262" s="18"/>
      <c r="C262" s="18" t="s">
        <v>749</v>
      </c>
      <c r="D262" s="18" t="s">
        <v>748</v>
      </c>
      <c r="E262" s="18" t="s">
        <v>12</v>
      </c>
      <c r="F262" s="18" t="s">
        <v>199</v>
      </c>
      <c r="G262" s="18" t="s">
        <v>666</v>
      </c>
      <c r="H262" s="18" t="s">
        <v>235</v>
      </c>
      <c r="I262" s="18" t="s">
        <v>13</v>
      </c>
      <c r="J262" s="18" t="s">
        <v>13</v>
      </c>
      <c r="K262" s="18" t="s">
        <v>13</v>
      </c>
      <c r="L262" s="18" t="s">
        <v>335</v>
      </c>
      <c r="M262" s="18" t="s">
        <v>187</v>
      </c>
      <c r="N262" s="18" t="s">
        <v>336</v>
      </c>
      <c r="O262" s="18" t="s">
        <v>337</v>
      </c>
      <c r="P262" s="18" t="s">
        <v>337</v>
      </c>
      <c r="Q262" s="18" t="s">
        <v>337</v>
      </c>
      <c r="R262" s="18" t="s">
        <v>338</v>
      </c>
      <c r="S262" s="18" t="s">
        <v>339</v>
      </c>
      <c r="T262" s="18">
        <v>45</v>
      </c>
      <c r="U262" s="18">
        <v>0</v>
      </c>
      <c r="V262" s="18" t="s">
        <v>340</v>
      </c>
      <c r="W262" s="18">
        <v>0</v>
      </c>
      <c r="X262" s="18">
        <v>0</v>
      </c>
      <c r="Y262" s="18">
        <v>0</v>
      </c>
      <c r="Z262" s="18">
        <v>0</v>
      </c>
      <c r="AA262" s="18">
        <v>0</v>
      </c>
      <c r="AB262" s="19">
        <v>46635.269887552437</v>
      </c>
      <c r="AC262" s="19">
        <v>3374291.6904841638</v>
      </c>
      <c r="AD262" s="19">
        <v>1947131.725653793</v>
      </c>
      <c r="AE262" s="19">
        <v>1944554.860531898</v>
      </c>
      <c r="AF262" s="19">
        <v>1995222.8905877396</v>
      </c>
      <c r="AG262" s="19">
        <v>2023306.357669441</v>
      </c>
      <c r="AH262" s="19">
        <v>2062216.208403901</v>
      </c>
      <c r="AI262" s="16"/>
      <c r="AJ262" s="16"/>
      <c r="AK262" s="16"/>
    </row>
    <row r="263" spans="1:37" s="1" customFormat="1" x14ac:dyDescent="0.2">
      <c r="A263"/>
      <c r="B263" s="18"/>
      <c r="C263" s="18" t="s">
        <v>750</v>
      </c>
      <c r="D263" s="18" t="s">
        <v>751</v>
      </c>
      <c r="E263" s="18" t="s">
        <v>12</v>
      </c>
      <c r="F263" s="18" t="s">
        <v>199</v>
      </c>
      <c r="G263" s="18" t="s">
        <v>666</v>
      </c>
      <c r="H263" s="18" t="s">
        <v>235</v>
      </c>
      <c r="I263" s="18" t="s">
        <v>13</v>
      </c>
      <c r="J263" s="18" t="s">
        <v>13</v>
      </c>
      <c r="K263" s="18" t="s">
        <v>13</v>
      </c>
      <c r="L263" s="18" t="s">
        <v>335</v>
      </c>
      <c r="M263" s="18" t="s">
        <v>187</v>
      </c>
      <c r="N263" s="18" t="s">
        <v>336</v>
      </c>
      <c r="O263" s="18" t="s">
        <v>337</v>
      </c>
      <c r="P263" s="18" t="s">
        <v>337</v>
      </c>
      <c r="Q263" s="18" t="s">
        <v>337</v>
      </c>
      <c r="R263" s="18" t="s">
        <v>338</v>
      </c>
      <c r="S263" s="18" t="s">
        <v>339</v>
      </c>
      <c r="T263" s="18">
        <v>45</v>
      </c>
      <c r="U263" s="18">
        <v>0</v>
      </c>
      <c r="V263" s="18" t="s">
        <v>340</v>
      </c>
      <c r="W263" s="18">
        <v>0</v>
      </c>
      <c r="X263" s="18">
        <v>0</v>
      </c>
      <c r="Y263" s="18">
        <v>0</v>
      </c>
      <c r="Z263" s="18">
        <v>0</v>
      </c>
      <c r="AA263" s="18">
        <v>0</v>
      </c>
      <c r="AB263" s="19">
        <v>29459.40524210305</v>
      </c>
      <c r="AC263" s="19">
        <v>113381.99422430838</v>
      </c>
      <c r="AD263" s="19">
        <v>92527.904977638609</v>
      </c>
      <c r="AE263" s="19">
        <v>92465.526443640163</v>
      </c>
      <c r="AF263" s="19">
        <v>95281.469972692401</v>
      </c>
      <c r="AG263" s="19">
        <v>97035.91845130721</v>
      </c>
      <c r="AH263" s="19">
        <v>98615.814159380767</v>
      </c>
      <c r="AI263" s="16"/>
      <c r="AJ263" s="16"/>
      <c r="AK263" s="16"/>
    </row>
    <row r="264" spans="1:37" s="1" customFormat="1" x14ac:dyDescent="0.2">
      <c r="A264"/>
      <c r="B264" s="18"/>
      <c r="C264" s="18" t="s">
        <v>752</v>
      </c>
      <c r="D264" s="18" t="s">
        <v>753</v>
      </c>
      <c r="E264" s="18" t="s">
        <v>12</v>
      </c>
      <c r="F264" s="18" t="s">
        <v>199</v>
      </c>
      <c r="G264" s="18" t="s">
        <v>666</v>
      </c>
      <c r="H264" s="18" t="s">
        <v>235</v>
      </c>
      <c r="I264" s="18" t="s">
        <v>13</v>
      </c>
      <c r="J264" s="18" t="s">
        <v>13</v>
      </c>
      <c r="K264" s="18" t="s">
        <v>13</v>
      </c>
      <c r="L264" s="18" t="s">
        <v>335</v>
      </c>
      <c r="M264" s="18" t="s">
        <v>187</v>
      </c>
      <c r="N264" s="18" t="s">
        <v>336</v>
      </c>
      <c r="O264" s="18" t="s">
        <v>337</v>
      </c>
      <c r="P264" s="18" t="s">
        <v>337</v>
      </c>
      <c r="Q264" s="18" t="s">
        <v>337</v>
      </c>
      <c r="R264" s="18" t="s">
        <v>338</v>
      </c>
      <c r="S264" s="18" t="s">
        <v>339</v>
      </c>
      <c r="T264" s="18">
        <v>45</v>
      </c>
      <c r="U264" s="18">
        <v>0</v>
      </c>
      <c r="V264" s="18" t="s">
        <v>340</v>
      </c>
      <c r="W264" s="18">
        <v>0</v>
      </c>
      <c r="X264" s="18">
        <v>0</v>
      </c>
      <c r="Y264" s="18">
        <v>0</v>
      </c>
      <c r="Z264" s="18">
        <v>0</v>
      </c>
      <c r="AA264" s="18">
        <v>0</v>
      </c>
      <c r="AB264" s="19">
        <v>972697.56269478775</v>
      </c>
      <c r="AC264" s="19">
        <v>1680939.5492459163</v>
      </c>
      <c r="AD264" s="19">
        <v>2056988.6189645629</v>
      </c>
      <c r="AE264" s="19">
        <v>2056122.1044513315</v>
      </c>
      <c r="AF264" s="19">
        <v>2111689.1229121825</v>
      </c>
      <c r="AG264" s="19">
        <v>2143447.9249693369</v>
      </c>
      <c r="AH264" s="19">
        <v>2186753.8049558969</v>
      </c>
      <c r="AI264" s="16"/>
      <c r="AJ264" s="16"/>
      <c r="AK264" s="16"/>
    </row>
    <row r="265" spans="1:37" s="1" customFormat="1" x14ac:dyDescent="0.2">
      <c r="A265"/>
      <c r="B265" s="18"/>
      <c r="C265" s="18" t="s">
        <v>754</v>
      </c>
      <c r="D265" s="18" t="s">
        <v>755</v>
      </c>
      <c r="E265" s="18" t="s">
        <v>12</v>
      </c>
      <c r="F265" s="18" t="s">
        <v>199</v>
      </c>
      <c r="G265" s="18" t="s">
        <v>666</v>
      </c>
      <c r="H265" s="18" t="s">
        <v>235</v>
      </c>
      <c r="I265" s="18" t="s">
        <v>21</v>
      </c>
      <c r="J265" s="18" t="s">
        <v>21</v>
      </c>
      <c r="K265" s="18" t="s">
        <v>21</v>
      </c>
      <c r="L265" s="18" t="s">
        <v>335</v>
      </c>
      <c r="M265" s="18" t="s">
        <v>187</v>
      </c>
      <c r="N265" s="18" t="s">
        <v>336</v>
      </c>
      <c r="O265" s="18" t="s">
        <v>337</v>
      </c>
      <c r="P265" s="18" t="s">
        <v>337</v>
      </c>
      <c r="Q265" s="18" t="s">
        <v>337</v>
      </c>
      <c r="R265" s="18" t="s">
        <v>338</v>
      </c>
      <c r="S265" s="18" t="s">
        <v>339</v>
      </c>
      <c r="T265" s="18">
        <v>45</v>
      </c>
      <c r="U265" s="18">
        <v>0</v>
      </c>
      <c r="V265" s="18" t="s">
        <v>340</v>
      </c>
      <c r="W265" s="18">
        <v>0</v>
      </c>
      <c r="X265" s="18">
        <v>0</v>
      </c>
      <c r="Y265" s="18">
        <v>0</v>
      </c>
      <c r="Z265" s="18">
        <v>0</v>
      </c>
      <c r="AA265" s="18">
        <v>0</v>
      </c>
      <c r="AB265" s="19">
        <v>43848.65152223633</v>
      </c>
      <c r="AC265" s="19">
        <v>216894.27408973026</v>
      </c>
      <c r="AD265" s="19">
        <v>177930.3868549524</v>
      </c>
      <c r="AE265" s="19">
        <v>176325.39369887361</v>
      </c>
      <c r="AF265" s="19">
        <v>191352.92825090466</v>
      </c>
      <c r="AG265" s="19">
        <v>204611.65677625092</v>
      </c>
      <c r="AH265" s="19">
        <v>198854.86918226443</v>
      </c>
      <c r="AI265" s="16"/>
      <c r="AJ265" s="16"/>
      <c r="AK265" s="16"/>
    </row>
    <row r="266" spans="1:37" s="1" customFormat="1" x14ac:dyDescent="0.2">
      <c r="A266"/>
      <c r="B266" s="18"/>
      <c r="C266" s="18" t="s">
        <v>756</v>
      </c>
      <c r="D266" s="18" t="s">
        <v>345</v>
      </c>
      <c r="E266" s="18" t="s">
        <v>12</v>
      </c>
      <c r="F266" s="18" t="s">
        <v>185</v>
      </c>
      <c r="G266" s="18" t="s">
        <v>334</v>
      </c>
      <c r="H266" s="18" t="s">
        <v>186</v>
      </c>
      <c r="I266" s="18" t="s">
        <v>13</v>
      </c>
      <c r="J266" s="18" t="s">
        <v>13</v>
      </c>
      <c r="K266" s="18" t="s">
        <v>13</v>
      </c>
      <c r="L266" s="18" t="s">
        <v>522</v>
      </c>
      <c r="M266" s="18" t="s">
        <v>195</v>
      </c>
      <c r="N266" s="18" t="s">
        <v>336</v>
      </c>
      <c r="O266" s="18" t="s">
        <v>337</v>
      </c>
      <c r="P266" s="18" t="s">
        <v>337</v>
      </c>
      <c r="Q266" s="18" t="s">
        <v>337</v>
      </c>
      <c r="R266" s="18" t="s">
        <v>338</v>
      </c>
      <c r="S266" s="18" t="s">
        <v>339</v>
      </c>
      <c r="T266" s="18">
        <v>40</v>
      </c>
      <c r="U266" s="18">
        <v>0</v>
      </c>
      <c r="V266" s="18" t="s">
        <v>340</v>
      </c>
      <c r="W266" s="18">
        <v>0</v>
      </c>
      <c r="X266" s="18">
        <v>0.62</v>
      </c>
      <c r="Y266" s="18">
        <v>0.62</v>
      </c>
      <c r="Z266" s="18">
        <v>0</v>
      </c>
      <c r="AA266" s="18">
        <v>0</v>
      </c>
      <c r="AB266" s="19">
        <v>0</v>
      </c>
      <c r="AC266" s="19">
        <v>889017.3268561234</v>
      </c>
      <c r="AD266" s="19">
        <v>2905392.8820249354</v>
      </c>
      <c r="AE266" s="19">
        <v>156935.11202343489</v>
      </c>
      <c r="AF266" s="19">
        <v>0</v>
      </c>
      <c r="AG266" s="19">
        <v>0</v>
      </c>
      <c r="AH266" s="19">
        <v>0</v>
      </c>
      <c r="AI266" s="16"/>
      <c r="AJ266" s="16"/>
      <c r="AK266" s="16"/>
    </row>
    <row r="267" spans="1:37" s="1" customFormat="1" x14ac:dyDescent="0.2">
      <c r="A267"/>
      <c r="B267" s="18"/>
      <c r="C267" s="18" t="s">
        <v>757</v>
      </c>
      <c r="D267" s="18" t="s">
        <v>413</v>
      </c>
      <c r="E267" s="18" t="s">
        <v>12</v>
      </c>
      <c r="F267" s="18" t="s">
        <v>199</v>
      </c>
      <c r="G267" s="18" t="s">
        <v>414</v>
      </c>
      <c r="H267" s="18" t="s">
        <v>201</v>
      </c>
      <c r="I267" s="18" t="s">
        <v>13</v>
      </c>
      <c r="J267" s="18" t="s">
        <v>13</v>
      </c>
      <c r="K267" s="18" t="s">
        <v>13</v>
      </c>
      <c r="L267" s="18" t="s">
        <v>346</v>
      </c>
      <c r="M267" s="18" t="s">
        <v>195</v>
      </c>
      <c r="N267" s="18" t="s">
        <v>336</v>
      </c>
      <c r="O267" s="18" t="s">
        <v>337</v>
      </c>
      <c r="P267" s="18" t="s">
        <v>337</v>
      </c>
      <c r="Q267" s="18" t="s">
        <v>337</v>
      </c>
      <c r="R267" s="18" t="s">
        <v>338</v>
      </c>
      <c r="S267" s="18" t="s">
        <v>339</v>
      </c>
      <c r="T267" s="18">
        <v>47.5</v>
      </c>
      <c r="U267" s="18">
        <v>0</v>
      </c>
      <c r="V267" s="18" t="s">
        <v>340</v>
      </c>
      <c r="W267" s="18">
        <v>0</v>
      </c>
      <c r="X267" s="18">
        <v>0.99</v>
      </c>
      <c r="Y267" s="18">
        <v>0</v>
      </c>
      <c r="Z267" s="18">
        <v>0</v>
      </c>
      <c r="AA267" s="18">
        <v>0</v>
      </c>
      <c r="AB267" s="19">
        <v>0</v>
      </c>
      <c r="AC267" s="19">
        <v>1760432.4970460348</v>
      </c>
      <c r="AD267" s="19">
        <v>0</v>
      </c>
      <c r="AE267" s="19">
        <v>0</v>
      </c>
      <c r="AF267" s="19">
        <v>0</v>
      </c>
      <c r="AG267" s="19">
        <v>0</v>
      </c>
      <c r="AH267" s="19">
        <v>0</v>
      </c>
      <c r="AI267" s="16"/>
      <c r="AJ267" s="16"/>
      <c r="AK267" s="16"/>
    </row>
    <row r="268" spans="1:37" s="1" customFormat="1" x14ac:dyDescent="0.2">
      <c r="A268"/>
      <c r="B268" s="18"/>
      <c r="C268" s="18" t="s">
        <v>758</v>
      </c>
      <c r="D268" s="18" t="s">
        <v>345</v>
      </c>
      <c r="E268" s="18" t="s">
        <v>12</v>
      </c>
      <c r="F268" s="18" t="s">
        <v>185</v>
      </c>
      <c r="G268" s="18" t="s">
        <v>334</v>
      </c>
      <c r="H268" s="18" t="s">
        <v>186</v>
      </c>
      <c r="I268" s="18" t="s">
        <v>13</v>
      </c>
      <c r="J268" s="18" t="s">
        <v>13</v>
      </c>
      <c r="K268" s="18" t="s">
        <v>13</v>
      </c>
      <c r="L268" s="18" t="s">
        <v>365</v>
      </c>
      <c r="M268" s="18" t="s">
        <v>195</v>
      </c>
      <c r="N268" s="18" t="s">
        <v>336</v>
      </c>
      <c r="O268" s="18" t="s">
        <v>337</v>
      </c>
      <c r="P268" s="18" t="s">
        <v>337</v>
      </c>
      <c r="Q268" s="18" t="s">
        <v>337</v>
      </c>
      <c r="R268" s="18" t="s">
        <v>338</v>
      </c>
      <c r="S268" s="18" t="s">
        <v>339</v>
      </c>
      <c r="T268" s="18">
        <v>50</v>
      </c>
      <c r="U268" s="18">
        <v>0</v>
      </c>
      <c r="V268" s="18" t="s">
        <v>340</v>
      </c>
      <c r="W268" s="18">
        <v>0</v>
      </c>
      <c r="X268" s="18">
        <v>0</v>
      </c>
      <c r="Y268" s="18">
        <v>0.58344820295983091</v>
      </c>
      <c r="Z268" s="18">
        <v>0</v>
      </c>
      <c r="AA268" s="18">
        <v>0</v>
      </c>
      <c r="AB268" s="19">
        <v>0</v>
      </c>
      <c r="AC268" s="19">
        <v>0</v>
      </c>
      <c r="AD268" s="19">
        <v>242163.56293371206</v>
      </c>
      <c r="AE268" s="19">
        <v>2262989.9704911513</v>
      </c>
      <c r="AF268" s="19">
        <v>2110000.7901019328</v>
      </c>
      <c r="AG268" s="19">
        <v>0</v>
      </c>
      <c r="AH268" s="19">
        <v>0</v>
      </c>
      <c r="AI268" s="16"/>
      <c r="AJ268" s="16"/>
      <c r="AK268" s="16"/>
    </row>
    <row r="269" spans="1:37" s="1" customFormat="1" x14ac:dyDescent="0.2">
      <c r="A269"/>
      <c r="B269" s="18"/>
      <c r="C269" s="18" t="s">
        <v>759</v>
      </c>
      <c r="D269" s="18" t="s">
        <v>598</v>
      </c>
      <c r="E269" s="18" t="s">
        <v>12</v>
      </c>
      <c r="F269" s="18" t="s">
        <v>199</v>
      </c>
      <c r="G269" s="18" t="s">
        <v>448</v>
      </c>
      <c r="H269" s="18" t="s">
        <v>211</v>
      </c>
      <c r="I269" s="18" t="s">
        <v>21</v>
      </c>
      <c r="J269" s="18" t="s">
        <v>21</v>
      </c>
      <c r="K269" s="18" t="s">
        <v>21</v>
      </c>
      <c r="L269" s="18" t="s">
        <v>439</v>
      </c>
      <c r="M269" s="18" t="s">
        <v>195</v>
      </c>
      <c r="N269" s="18" t="s">
        <v>336</v>
      </c>
      <c r="O269" s="18" t="s">
        <v>337</v>
      </c>
      <c r="P269" s="18" t="s">
        <v>337</v>
      </c>
      <c r="Q269" s="18" t="s">
        <v>337</v>
      </c>
      <c r="R269" s="18" t="s">
        <v>338</v>
      </c>
      <c r="S269" s="18" t="s">
        <v>339</v>
      </c>
      <c r="T269" s="18">
        <v>10</v>
      </c>
      <c r="U269" s="18">
        <v>0</v>
      </c>
      <c r="V269" s="18" t="s">
        <v>340</v>
      </c>
      <c r="W269" s="18">
        <v>0</v>
      </c>
      <c r="X269" s="18">
        <v>0</v>
      </c>
      <c r="Y269" s="18">
        <v>0</v>
      </c>
      <c r="Z269" s="18">
        <v>0</v>
      </c>
      <c r="AA269" s="18">
        <v>0</v>
      </c>
      <c r="AB269" s="19">
        <v>423161.0023760664</v>
      </c>
      <c r="AC269" s="19">
        <v>0</v>
      </c>
      <c r="AD269" s="19">
        <v>0</v>
      </c>
      <c r="AE269" s="19">
        <v>0</v>
      </c>
      <c r="AF269" s="19">
        <v>0</v>
      </c>
      <c r="AG269" s="19">
        <v>0</v>
      </c>
      <c r="AH269" s="19">
        <v>0</v>
      </c>
      <c r="AI269" s="16"/>
      <c r="AJ269" s="16"/>
      <c r="AK269" s="16"/>
    </row>
    <row r="270" spans="1:37" s="1" customFormat="1" x14ac:dyDescent="0.2">
      <c r="A270"/>
      <c r="B270" s="18"/>
      <c r="C270" s="18" t="s">
        <v>760</v>
      </c>
      <c r="D270" s="18" t="s">
        <v>761</v>
      </c>
      <c r="E270" s="18" t="s">
        <v>12</v>
      </c>
      <c r="F270" s="18" t="s">
        <v>221</v>
      </c>
      <c r="G270" s="18" t="s">
        <v>568</v>
      </c>
      <c r="H270" s="18" t="s">
        <v>228</v>
      </c>
      <c r="I270" s="18" t="s">
        <v>13</v>
      </c>
      <c r="J270" s="18" t="s">
        <v>13</v>
      </c>
      <c r="K270" s="18" t="s">
        <v>13</v>
      </c>
      <c r="L270" s="18" t="s">
        <v>439</v>
      </c>
      <c r="M270" s="18" t="s">
        <v>223</v>
      </c>
      <c r="N270" s="18" t="s">
        <v>514</v>
      </c>
      <c r="O270" s="18" t="s">
        <v>337</v>
      </c>
      <c r="P270" s="18" t="s">
        <v>337</v>
      </c>
      <c r="Q270" s="18" t="s">
        <v>337</v>
      </c>
      <c r="R270" s="18" t="s">
        <v>338</v>
      </c>
      <c r="S270" s="18" t="s">
        <v>339</v>
      </c>
      <c r="T270" s="18">
        <v>10</v>
      </c>
      <c r="U270" s="18">
        <v>0</v>
      </c>
      <c r="V270" s="18" t="s">
        <v>340</v>
      </c>
      <c r="W270" s="18">
        <v>0</v>
      </c>
      <c r="X270" s="18">
        <v>0</v>
      </c>
      <c r="Y270" s="18">
        <v>0</v>
      </c>
      <c r="Z270" s="18">
        <v>0</v>
      </c>
      <c r="AA270" s="18">
        <v>0</v>
      </c>
      <c r="AB270" s="19">
        <v>60926.919504593381</v>
      </c>
      <c r="AC270" s="19">
        <v>0</v>
      </c>
      <c r="AD270" s="19">
        <v>0</v>
      </c>
      <c r="AE270" s="19">
        <v>0</v>
      </c>
      <c r="AF270" s="19">
        <v>0</v>
      </c>
      <c r="AG270" s="19">
        <v>0</v>
      </c>
      <c r="AH270" s="19">
        <v>0</v>
      </c>
      <c r="AI270" s="16"/>
      <c r="AJ270" s="16"/>
      <c r="AK270" s="16"/>
    </row>
    <row r="271" spans="1:37" s="1" customFormat="1" x14ac:dyDescent="0.2">
      <c r="A271"/>
      <c r="B271" s="18"/>
      <c r="C271" s="18" t="s">
        <v>762</v>
      </c>
      <c r="D271" s="18" t="s">
        <v>763</v>
      </c>
      <c r="E271" s="18" t="s">
        <v>12</v>
      </c>
      <c r="F271" s="18" t="s">
        <v>199</v>
      </c>
      <c r="G271" s="18" t="s">
        <v>595</v>
      </c>
      <c r="H271" s="18" t="s">
        <v>230</v>
      </c>
      <c r="I271" s="18" t="s">
        <v>13</v>
      </c>
      <c r="J271" s="18" t="s">
        <v>13</v>
      </c>
      <c r="K271" s="18" t="s">
        <v>13</v>
      </c>
      <c r="L271" s="18" t="s">
        <v>365</v>
      </c>
      <c r="M271" s="18" t="s">
        <v>187</v>
      </c>
      <c r="N271" s="18" t="s">
        <v>336</v>
      </c>
      <c r="O271" s="18" t="s">
        <v>337</v>
      </c>
      <c r="P271" s="18" t="s">
        <v>337</v>
      </c>
      <c r="Q271" s="18" t="s">
        <v>337</v>
      </c>
      <c r="R271" s="18" t="s">
        <v>338</v>
      </c>
      <c r="S271" s="18" t="s">
        <v>339</v>
      </c>
      <c r="T271" s="18">
        <v>50</v>
      </c>
      <c r="U271" s="18">
        <v>0</v>
      </c>
      <c r="V271" s="18" t="s">
        <v>340</v>
      </c>
      <c r="W271" s="18">
        <v>0</v>
      </c>
      <c r="X271" s="18">
        <v>0</v>
      </c>
      <c r="Y271" s="18">
        <v>0</v>
      </c>
      <c r="Z271" s="18">
        <v>0</v>
      </c>
      <c r="AA271" s="18">
        <v>0</v>
      </c>
      <c r="AB271" s="19">
        <v>48969.358843427981</v>
      </c>
      <c r="AC271" s="19">
        <v>0</v>
      </c>
      <c r="AD271" s="19">
        <v>0</v>
      </c>
      <c r="AE271" s="19">
        <v>0</v>
      </c>
      <c r="AF271" s="19">
        <v>0</v>
      </c>
      <c r="AG271" s="19">
        <v>0</v>
      </c>
      <c r="AH271" s="19">
        <v>0</v>
      </c>
      <c r="AI271" s="16"/>
      <c r="AJ271" s="16"/>
      <c r="AK271" s="16"/>
    </row>
    <row r="272" spans="1:37" s="1" customFormat="1" x14ac:dyDescent="0.2">
      <c r="A272"/>
      <c r="B272" s="18"/>
      <c r="C272" s="18" t="s">
        <v>764</v>
      </c>
      <c r="D272" s="18" t="s">
        <v>524</v>
      </c>
      <c r="E272" s="18" t="s">
        <v>12</v>
      </c>
      <c r="F272" s="18" t="s">
        <v>221</v>
      </c>
      <c r="G272" s="18" t="s">
        <v>525</v>
      </c>
      <c r="H272" s="18" t="s">
        <v>225</v>
      </c>
      <c r="I272" s="18" t="s">
        <v>13</v>
      </c>
      <c r="J272" s="18" t="s">
        <v>13</v>
      </c>
      <c r="K272" s="18" t="s">
        <v>13</v>
      </c>
      <c r="L272" s="18" t="s">
        <v>346</v>
      </c>
      <c r="M272" s="18" t="s">
        <v>223</v>
      </c>
      <c r="N272" s="18" t="s">
        <v>514</v>
      </c>
      <c r="O272" s="18" t="s">
        <v>337</v>
      </c>
      <c r="P272" s="18" t="s">
        <v>337</v>
      </c>
      <c r="Q272" s="18" t="s">
        <v>337</v>
      </c>
      <c r="R272" s="18" t="s">
        <v>338</v>
      </c>
      <c r="S272" s="18" t="s">
        <v>339</v>
      </c>
      <c r="T272" s="18">
        <v>47.5</v>
      </c>
      <c r="U272" s="18">
        <v>0</v>
      </c>
      <c r="V272" s="18" t="s">
        <v>340</v>
      </c>
      <c r="W272" s="18">
        <v>0</v>
      </c>
      <c r="X272" s="18">
        <v>0</v>
      </c>
      <c r="Y272" s="18">
        <v>0</v>
      </c>
      <c r="Z272" s="18">
        <v>0</v>
      </c>
      <c r="AA272" s="18">
        <v>0</v>
      </c>
      <c r="AB272" s="19">
        <v>0</v>
      </c>
      <c r="AC272" s="19">
        <v>0</v>
      </c>
      <c r="AD272" s="19">
        <v>0</v>
      </c>
      <c r="AE272" s="19">
        <v>0</v>
      </c>
      <c r="AF272" s="19">
        <v>338499.52856262063</v>
      </c>
      <c r="AG272" s="19">
        <v>258138.39888453847</v>
      </c>
      <c r="AH272" s="19">
        <v>0</v>
      </c>
      <c r="AI272" s="16"/>
      <c r="AJ272" s="16"/>
      <c r="AK272" s="16"/>
    </row>
    <row r="273" spans="1:37" s="1" customFormat="1" x14ac:dyDescent="0.2">
      <c r="A273"/>
      <c r="B273" s="18"/>
      <c r="C273" s="18" t="s">
        <v>765</v>
      </c>
      <c r="D273" s="18" t="s">
        <v>766</v>
      </c>
      <c r="E273" s="18" t="s">
        <v>12</v>
      </c>
      <c r="F273" s="18" t="s">
        <v>221</v>
      </c>
      <c r="G273" s="18" t="s">
        <v>513</v>
      </c>
      <c r="H273" s="18" t="s">
        <v>222</v>
      </c>
      <c r="I273" s="18" t="s">
        <v>21</v>
      </c>
      <c r="J273" s="18" t="s">
        <v>21</v>
      </c>
      <c r="K273" s="18" t="s">
        <v>21</v>
      </c>
      <c r="L273" s="18" t="s">
        <v>335</v>
      </c>
      <c r="M273" s="18" t="s">
        <v>229</v>
      </c>
      <c r="N273" s="18" t="s">
        <v>551</v>
      </c>
      <c r="O273" s="18" t="s">
        <v>337</v>
      </c>
      <c r="P273" s="18" t="s">
        <v>337</v>
      </c>
      <c r="Q273" s="18" t="s">
        <v>337</v>
      </c>
      <c r="R273" s="18" t="s">
        <v>338</v>
      </c>
      <c r="S273" s="18" t="s">
        <v>339</v>
      </c>
      <c r="T273" s="18">
        <v>45</v>
      </c>
      <c r="U273" s="18">
        <v>0</v>
      </c>
      <c r="V273" s="18" t="s">
        <v>340</v>
      </c>
      <c r="W273" s="18">
        <v>0</v>
      </c>
      <c r="X273" s="18">
        <v>0</v>
      </c>
      <c r="Y273" s="18">
        <v>0</v>
      </c>
      <c r="Z273" s="18">
        <v>0</v>
      </c>
      <c r="AA273" s="18">
        <v>0</v>
      </c>
      <c r="AB273" s="19">
        <v>4152.9132275322136</v>
      </c>
      <c r="AC273" s="19">
        <v>58731.150683658081</v>
      </c>
      <c r="AD273" s="19">
        <v>1365389.1909138022</v>
      </c>
      <c r="AE273" s="19">
        <v>5444634.9620888289</v>
      </c>
      <c r="AF273" s="19">
        <v>0</v>
      </c>
      <c r="AG273" s="19">
        <v>0</v>
      </c>
      <c r="AH273" s="19">
        <v>0</v>
      </c>
      <c r="AI273" s="16"/>
      <c r="AJ273" s="16"/>
      <c r="AK273" s="16"/>
    </row>
    <row r="274" spans="1:37" s="1" customFormat="1" x14ac:dyDescent="0.2">
      <c r="A274"/>
      <c r="B274" s="18"/>
      <c r="C274" s="18" t="s">
        <v>767</v>
      </c>
      <c r="D274" s="18" t="s">
        <v>565</v>
      </c>
      <c r="E274" s="18" t="s">
        <v>12</v>
      </c>
      <c r="F274" s="18" t="s">
        <v>221</v>
      </c>
      <c r="G274" s="18" t="s">
        <v>521</v>
      </c>
      <c r="H274" s="18" t="s">
        <v>224</v>
      </c>
      <c r="I274" s="18" t="s">
        <v>21</v>
      </c>
      <c r="J274" s="18" t="s">
        <v>21</v>
      </c>
      <c r="K274" s="18" t="s">
        <v>21</v>
      </c>
      <c r="L274" s="18" t="s">
        <v>522</v>
      </c>
      <c r="M274" s="18" t="s">
        <v>229</v>
      </c>
      <c r="N274" s="18" t="s">
        <v>551</v>
      </c>
      <c r="O274" s="18" t="s">
        <v>337</v>
      </c>
      <c r="P274" s="18" t="s">
        <v>337</v>
      </c>
      <c r="Q274" s="18" t="s">
        <v>337</v>
      </c>
      <c r="R274" s="18" t="s">
        <v>338</v>
      </c>
      <c r="S274" s="18" t="s">
        <v>339</v>
      </c>
      <c r="T274" s="18">
        <v>40</v>
      </c>
      <c r="U274" s="18">
        <v>0</v>
      </c>
      <c r="V274" s="18" t="s">
        <v>340</v>
      </c>
      <c r="W274" s="18">
        <v>0</v>
      </c>
      <c r="X274" s="18">
        <v>0</v>
      </c>
      <c r="Y274" s="18">
        <v>0</v>
      </c>
      <c r="Z274" s="18">
        <v>0</v>
      </c>
      <c r="AA274" s="18">
        <v>0</v>
      </c>
      <c r="AB274" s="19">
        <v>16889.291491070613</v>
      </c>
      <c r="AC274" s="19">
        <v>238851.01112303423</v>
      </c>
      <c r="AD274" s="19">
        <v>5552838.4005758511</v>
      </c>
      <c r="AE274" s="19">
        <v>22142535.107056759</v>
      </c>
      <c r="AF274" s="19">
        <v>0</v>
      </c>
      <c r="AG274" s="19">
        <v>0</v>
      </c>
      <c r="AH274" s="19">
        <v>0</v>
      </c>
      <c r="AI274" s="16"/>
      <c r="AJ274" s="16"/>
      <c r="AK274" s="16"/>
    </row>
    <row r="275" spans="1:37" s="1" customFormat="1" x14ac:dyDescent="0.2">
      <c r="A275"/>
      <c r="B275" s="18"/>
      <c r="C275" s="18" t="s">
        <v>768</v>
      </c>
      <c r="D275" s="18" t="s">
        <v>549</v>
      </c>
      <c r="E275" s="18" t="s">
        <v>12</v>
      </c>
      <c r="F275" s="18" t="s">
        <v>221</v>
      </c>
      <c r="G275" s="18" t="s">
        <v>525</v>
      </c>
      <c r="H275" s="18" t="s">
        <v>225</v>
      </c>
      <c r="I275" s="18" t="s">
        <v>13</v>
      </c>
      <c r="J275" s="18" t="s">
        <v>13</v>
      </c>
      <c r="K275" s="18" t="s">
        <v>13</v>
      </c>
      <c r="L275" s="18" t="s">
        <v>346</v>
      </c>
      <c r="M275" s="18" t="s">
        <v>229</v>
      </c>
      <c r="N275" s="18" t="s">
        <v>551</v>
      </c>
      <c r="O275" s="18" t="s">
        <v>337</v>
      </c>
      <c r="P275" s="18" t="s">
        <v>337</v>
      </c>
      <c r="Q275" s="18" t="s">
        <v>337</v>
      </c>
      <c r="R275" s="18" t="s">
        <v>338</v>
      </c>
      <c r="S275" s="18" t="s">
        <v>339</v>
      </c>
      <c r="T275" s="18">
        <v>47.5</v>
      </c>
      <c r="U275" s="18">
        <v>0</v>
      </c>
      <c r="V275" s="18" t="s">
        <v>340</v>
      </c>
      <c r="W275" s="18">
        <v>0</v>
      </c>
      <c r="X275" s="18">
        <v>0</v>
      </c>
      <c r="Y275" s="18">
        <v>0</v>
      </c>
      <c r="Z275" s="18">
        <v>0</v>
      </c>
      <c r="AA275" s="18">
        <v>0</v>
      </c>
      <c r="AB275" s="19">
        <v>328.55813122643235</v>
      </c>
      <c r="AC275" s="19">
        <v>4668.7247072285818</v>
      </c>
      <c r="AD275" s="19">
        <v>109316.7844217144</v>
      </c>
      <c r="AE275" s="19">
        <v>438006.60449795931</v>
      </c>
      <c r="AF275" s="19">
        <v>0</v>
      </c>
      <c r="AG275" s="19">
        <v>0</v>
      </c>
      <c r="AH275" s="19">
        <v>0</v>
      </c>
      <c r="AI275" s="16"/>
      <c r="AJ275" s="16"/>
      <c r="AK275" s="16"/>
    </row>
    <row r="276" spans="1:37" s="1" customFormat="1" x14ac:dyDescent="0.2">
      <c r="A276"/>
      <c r="B276" s="18"/>
      <c r="C276" s="18" t="s">
        <v>769</v>
      </c>
      <c r="D276" s="18" t="s">
        <v>501</v>
      </c>
      <c r="E276" s="18" t="s">
        <v>12</v>
      </c>
      <c r="F276" s="18" t="s">
        <v>208</v>
      </c>
      <c r="G276" s="18" t="s">
        <v>502</v>
      </c>
      <c r="H276" s="18" t="s">
        <v>218</v>
      </c>
      <c r="I276" s="18" t="s">
        <v>29</v>
      </c>
      <c r="J276" s="18" t="s">
        <v>29</v>
      </c>
      <c r="K276" s="18" t="s">
        <v>29</v>
      </c>
      <c r="L276" s="18" t="s">
        <v>503</v>
      </c>
      <c r="M276" s="18" t="s">
        <v>11</v>
      </c>
      <c r="N276" s="18" t="s">
        <v>336</v>
      </c>
      <c r="O276" s="18" t="s">
        <v>337</v>
      </c>
      <c r="P276" s="18" t="s">
        <v>337</v>
      </c>
      <c r="Q276" s="18" t="s">
        <v>337</v>
      </c>
      <c r="R276" s="18" t="s">
        <v>338</v>
      </c>
      <c r="S276" s="18" t="s">
        <v>339</v>
      </c>
      <c r="T276" s="18">
        <v>7.5</v>
      </c>
      <c r="U276" s="18">
        <v>0</v>
      </c>
      <c r="V276" s="18" t="s">
        <v>436</v>
      </c>
      <c r="W276" s="18">
        <v>0</v>
      </c>
      <c r="X276" s="18">
        <v>0</v>
      </c>
      <c r="Y276" s="18">
        <v>0</v>
      </c>
      <c r="Z276" s="18">
        <v>0</v>
      </c>
      <c r="AA276" s="18">
        <v>0</v>
      </c>
      <c r="AB276" s="19">
        <v>0</v>
      </c>
      <c r="AC276" s="19">
        <v>0</v>
      </c>
      <c r="AD276" s="19">
        <v>234411.03602427477</v>
      </c>
      <c r="AE276" s="19">
        <v>0</v>
      </c>
      <c r="AF276" s="19">
        <v>0</v>
      </c>
      <c r="AG276" s="19">
        <v>0</v>
      </c>
      <c r="AH276" s="19">
        <v>0</v>
      </c>
      <c r="AI276" s="16"/>
      <c r="AJ276" s="16"/>
      <c r="AK276" s="16"/>
    </row>
    <row r="277" spans="1:37" s="1" customFormat="1" x14ac:dyDescent="0.2">
      <c r="A277"/>
      <c r="B277" s="18"/>
      <c r="C277" s="18" t="s">
        <v>770</v>
      </c>
      <c r="D277" s="18" t="s">
        <v>616</v>
      </c>
      <c r="E277" s="18" t="s">
        <v>12</v>
      </c>
      <c r="F277" s="18" t="s">
        <v>199</v>
      </c>
      <c r="G277" s="18" t="s">
        <v>622</v>
      </c>
      <c r="H277" s="18" t="s">
        <v>234</v>
      </c>
      <c r="I277" s="18" t="s">
        <v>21</v>
      </c>
      <c r="J277" s="18" t="s">
        <v>21</v>
      </c>
      <c r="K277" s="18" t="s">
        <v>21</v>
      </c>
      <c r="L277" s="18" t="s">
        <v>522</v>
      </c>
      <c r="M277" s="18" t="s">
        <v>195</v>
      </c>
      <c r="N277" s="18" t="s">
        <v>336</v>
      </c>
      <c r="O277" s="18" t="s">
        <v>337</v>
      </c>
      <c r="P277" s="18" t="s">
        <v>337</v>
      </c>
      <c r="Q277" s="18" t="s">
        <v>337</v>
      </c>
      <c r="R277" s="18" t="s">
        <v>338</v>
      </c>
      <c r="S277" s="18" t="s">
        <v>339</v>
      </c>
      <c r="T277" s="18">
        <v>40</v>
      </c>
      <c r="U277" s="18">
        <v>0</v>
      </c>
      <c r="V277" s="18" t="s">
        <v>340</v>
      </c>
      <c r="W277" s="18">
        <v>0</v>
      </c>
      <c r="X277" s="18">
        <v>0</v>
      </c>
      <c r="Y277" s="18">
        <v>0</v>
      </c>
      <c r="Z277" s="18">
        <v>0</v>
      </c>
      <c r="AA277" s="18">
        <v>0</v>
      </c>
      <c r="AB277" s="19">
        <v>0</v>
      </c>
      <c r="AC277" s="19">
        <v>0</v>
      </c>
      <c r="AD277" s="19">
        <v>0</v>
      </c>
      <c r="AE277" s="19">
        <v>0</v>
      </c>
      <c r="AF277" s="19">
        <v>0</v>
      </c>
      <c r="AG277" s="19">
        <v>0</v>
      </c>
      <c r="AH277" s="19">
        <v>767042.03909019392</v>
      </c>
      <c r="AI277" s="16"/>
      <c r="AJ277" s="16"/>
      <c r="AK277" s="16"/>
    </row>
    <row r="278" spans="1:37" s="1" customFormat="1" x14ac:dyDescent="0.2">
      <c r="A278"/>
      <c r="B278" s="18"/>
      <c r="C278" s="18" t="s">
        <v>771</v>
      </c>
      <c r="D278" s="18" t="s">
        <v>450</v>
      </c>
      <c r="E278" s="18" t="s">
        <v>12</v>
      </c>
      <c r="F278" s="18" t="s">
        <v>208</v>
      </c>
      <c r="G278" s="18" t="s">
        <v>209</v>
      </c>
      <c r="H278" s="18" t="s">
        <v>209</v>
      </c>
      <c r="I278" s="18" t="s">
        <v>25</v>
      </c>
      <c r="J278" s="18" t="s">
        <v>210</v>
      </c>
      <c r="K278" s="18" t="s">
        <v>210</v>
      </c>
      <c r="L278" s="18" t="s">
        <v>451</v>
      </c>
      <c r="M278" s="18" t="s">
        <v>11</v>
      </c>
      <c r="N278" s="18" t="s">
        <v>336</v>
      </c>
      <c r="O278" s="18" t="s">
        <v>452</v>
      </c>
      <c r="P278" s="18" t="s">
        <v>460</v>
      </c>
      <c r="Q278" s="18" t="s">
        <v>461</v>
      </c>
      <c r="R278" s="18" t="s">
        <v>338</v>
      </c>
      <c r="S278" s="18" t="s">
        <v>339</v>
      </c>
      <c r="T278" s="18">
        <v>5</v>
      </c>
      <c r="U278" s="18">
        <v>0</v>
      </c>
      <c r="V278" s="18" t="s">
        <v>436</v>
      </c>
      <c r="W278" s="18">
        <v>0</v>
      </c>
      <c r="X278" s="18">
        <v>0</v>
      </c>
      <c r="Y278" s="18">
        <v>0</v>
      </c>
      <c r="Z278" s="18">
        <v>0</v>
      </c>
      <c r="AA278" s="18">
        <v>0</v>
      </c>
      <c r="AB278" s="19">
        <v>0</v>
      </c>
      <c r="AC278" s="19">
        <v>531642.16473809979</v>
      </c>
      <c r="AD278" s="19">
        <v>0</v>
      </c>
      <c r="AE278" s="19">
        <v>0</v>
      </c>
      <c r="AF278" s="19">
        <v>0</v>
      </c>
      <c r="AG278" s="19">
        <v>0</v>
      </c>
      <c r="AH278" s="19">
        <v>0</v>
      </c>
      <c r="AI278" s="16"/>
      <c r="AJ278" s="16"/>
      <c r="AK278" s="16"/>
    </row>
    <row r="279" spans="1:37" s="1" customFormat="1" x14ac:dyDescent="0.2">
      <c r="A279"/>
      <c r="B279" s="18"/>
      <c r="C279" s="18" t="s">
        <v>772</v>
      </c>
      <c r="D279" s="18" t="s">
        <v>450</v>
      </c>
      <c r="E279" s="18" t="s">
        <v>12</v>
      </c>
      <c r="F279" s="18" t="s">
        <v>208</v>
      </c>
      <c r="G279" s="18" t="s">
        <v>209</v>
      </c>
      <c r="H279" s="18" t="s">
        <v>209</v>
      </c>
      <c r="I279" s="18" t="s">
        <v>25</v>
      </c>
      <c r="J279" s="18" t="s">
        <v>210</v>
      </c>
      <c r="K279" s="18" t="s">
        <v>210</v>
      </c>
      <c r="L279" s="18" t="s">
        <v>451</v>
      </c>
      <c r="M279" s="18" t="s">
        <v>11</v>
      </c>
      <c r="N279" s="18" t="s">
        <v>336</v>
      </c>
      <c r="O279" s="18" t="s">
        <v>452</v>
      </c>
      <c r="P279" s="18" t="s">
        <v>460</v>
      </c>
      <c r="Q279" s="18" t="s">
        <v>461</v>
      </c>
      <c r="R279" s="18" t="s">
        <v>338</v>
      </c>
      <c r="S279" s="18" t="s">
        <v>339</v>
      </c>
      <c r="T279" s="18">
        <v>5</v>
      </c>
      <c r="U279" s="18">
        <v>0</v>
      </c>
      <c r="V279" s="18" t="s">
        <v>436</v>
      </c>
      <c r="W279" s="18">
        <v>0</v>
      </c>
      <c r="X279" s="18">
        <v>0</v>
      </c>
      <c r="Y279" s="18">
        <v>0</v>
      </c>
      <c r="Z279" s="18">
        <v>0</v>
      </c>
      <c r="AA279" s="18">
        <v>0</v>
      </c>
      <c r="AB279" s="19">
        <v>0</v>
      </c>
      <c r="AC279" s="19">
        <v>159492.64942142996</v>
      </c>
      <c r="AD279" s="19">
        <v>0</v>
      </c>
      <c r="AE279" s="19">
        <v>0</v>
      </c>
      <c r="AF279" s="19">
        <v>0</v>
      </c>
      <c r="AG279" s="19">
        <v>0</v>
      </c>
      <c r="AH279" s="19">
        <v>0</v>
      </c>
      <c r="AI279" s="16"/>
      <c r="AJ279" s="16"/>
      <c r="AK279" s="16"/>
    </row>
    <row r="280" spans="1:37" s="1" customFormat="1" x14ac:dyDescent="0.2">
      <c r="A280"/>
      <c r="B280" s="18"/>
      <c r="C280" s="18" t="s">
        <v>773</v>
      </c>
      <c r="D280" s="18" t="s">
        <v>450</v>
      </c>
      <c r="E280" s="18" t="s">
        <v>12</v>
      </c>
      <c r="F280" s="18" t="s">
        <v>208</v>
      </c>
      <c r="G280" s="18" t="s">
        <v>209</v>
      </c>
      <c r="H280" s="18" t="s">
        <v>209</v>
      </c>
      <c r="I280" s="18" t="s">
        <v>25</v>
      </c>
      <c r="J280" s="18" t="s">
        <v>210</v>
      </c>
      <c r="K280" s="18" t="s">
        <v>210</v>
      </c>
      <c r="L280" s="18" t="s">
        <v>451</v>
      </c>
      <c r="M280" s="18" t="s">
        <v>11</v>
      </c>
      <c r="N280" s="18" t="s">
        <v>336</v>
      </c>
      <c r="O280" s="18" t="s">
        <v>452</v>
      </c>
      <c r="P280" s="18" t="s">
        <v>460</v>
      </c>
      <c r="Q280" s="18" t="s">
        <v>461</v>
      </c>
      <c r="R280" s="18" t="s">
        <v>338</v>
      </c>
      <c r="S280" s="18" t="s">
        <v>339</v>
      </c>
      <c r="T280" s="18">
        <v>5</v>
      </c>
      <c r="U280" s="18">
        <v>0</v>
      </c>
      <c r="V280" s="18" t="s">
        <v>436</v>
      </c>
      <c r="W280" s="18">
        <v>0</v>
      </c>
      <c r="X280" s="18">
        <v>0</v>
      </c>
      <c r="Y280" s="18">
        <v>0</v>
      </c>
      <c r="Z280" s="18">
        <v>0</v>
      </c>
      <c r="AA280" s="18">
        <v>0</v>
      </c>
      <c r="AB280" s="19">
        <v>0</v>
      </c>
      <c r="AC280" s="19">
        <v>372149.51531666989</v>
      </c>
      <c r="AD280" s="19">
        <v>0</v>
      </c>
      <c r="AE280" s="19">
        <v>0</v>
      </c>
      <c r="AF280" s="19">
        <v>0</v>
      </c>
      <c r="AG280" s="19">
        <v>0</v>
      </c>
      <c r="AH280" s="19">
        <v>0</v>
      </c>
      <c r="AI280" s="16"/>
      <c r="AJ280" s="16"/>
      <c r="AK280" s="16"/>
    </row>
    <row r="281" spans="1:37" s="1" customFormat="1" x14ac:dyDescent="0.2">
      <c r="A281"/>
      <c r="B281" s="18"/>
      <c r="C281" s="18" t="s">
        <v>774</v>
      </c>
      <c r="D281" s="18" t="s">
        <v>450</v>
      </c>
      <c r="E281" s="18" t="s">
        <v>12</v>
      </c>
      <c r="F281" s="18" t="s">
        <v>208</v>
      </c>
      <c r="G281" s="18" t="s">
        <v>209</v>
      </c>
      <c r="H281" s="18" t="s">
        <v>209</v>
      </c>
      <c r="I281" s="18" t="s">
        <v>25</v>
      </c>
      <c r="J281" s="18" t="s">
        <v>210</v>
      </c>
      <c r="K281" s="18" t="s">
        <v>210</v>
      </c>
      <c r="L281" s="18" t="s">
        <v>451</v>
      </c>
      <c r="M281" s="18" t="s">
        <v>11</v>
      </c>
      <c r="N281" s="18" t="s">
        <v>336</v>
      </c>
      <c r="O281" s="18" t="s">
        <v>452</v>
      </c>
      <c r="P281" s="18" t="s">
        <v>460</v>
      </c>
      <c r="Q281" s="18" t="s">
        <v>461</v>
      </c>
      <c r="R281" s="18" t="s">
        <v>338</v>
      </c>
      <c r="S281" s="18" t="s">
        <v>339</v>
      </c>
      <c r="T281" s="18">
        <v>5</v>
      </c>
      <c r="U281" s="18">
        <v>0</v>
      </c>
      <c r="V281" s="18" t="s">
        <v>436</v>
      </c>
      <c r="W281" s="18">
        <v>0</v>
      </c>
      <c r="X281" s="18">
        <v>0</v>
      </c>
      <c r="Y281" s="18">
        <v>0</v>
      </c>
      <c r="Z281" s="18">
        <v>0</v>
      </c>
      <c r="AA281" s="18">
        <v>0</v>
      </c>
      <c r="AB281" s="19">
        <v>0</v>
      </c>
      <c r="AC281" s="19">
        <v>584806.38121190993</v>
      </c>
      <c r="AD281" s="19">
        <v>0</v>
      </c>
      <c r="AE281" s="19">
        <v>0</v>
      </c>
      <c r="AF281" s="19">
        <v>0</v>
      </c>
      <c r="AG281" s="19">
        <v>0</v>
      </c>
      <c r="AH281" s="19">
        <v>0</v>
      </c>
      <c r="AI281" s="16"/>
      <c r="AJ281" s="16"/>
      <c r="AK281" s="16"/>
    </row>
    <row r="282" spans="1:37" s="1" customFormat="1" x14ac:dyDescent="0.2">
      <c r="A282"/>
      <c r="B282" s="18"/>
      <c r="C282" s="18" t="s">
        <v>775</v>
      </c>
      <c r="D282" s="18" t="s">
        <v>450</v>
      </c>
      <c r="E282" s="18" t="s">
        <v>12</v>
      </c>
      <c r="F282" s="18" t="s">
        <v>208</v>
      </c>
      <c r="G282" s="18" t="s">
        <v>209</v>
      </c>
      <c r="H282" s="18" t="s">
        <v>209</v>
      </c>
      <c r="I282" s="18" t="s">
        <v>25</v>
      </c>
      <c r="J282" s="18" t="s">
        <v>210</v>
      </c>
      <c r="K282" s="18" t="s">
        <v>210</v>
      </c>
      <c r="L282" s="18" t="s">
        <v>451</v>
      </c>
      <c r="M282" s="18" t="s">
        <v>11</v>
      </c>
      <c r="N282" s="18" t="s">
        <v>336</v>
      </c>
      <c r="O282" s="18" t="s">
        <v>452</v>
      </c>
      <c r="P282" s="18" t="s">
        <v>460</v>
      </c>
      <c r="Q282" s="18" t="s">
        <v>461</v>
      </c>
      <c r="R282" s="18" t="s">
        <v>338</v>
      </c>
      <c r="S282" s="18" t="s">
        <v>339</v>
      </c>
      <c r="T282" s="18">
        <v>5</v>
      </c>
      <c r="U282" s="18">
        <v>0</v>
      </c>
      <c r="V282" s="18" t="s">
        <v>436</v>
      </c>
      <c r="W282" s="18">
        <v>0</v>
      </c>
      <c r="X282" s="18">
        <v>0</v>
      </c>
      <c r="Y282" s="18">
        <v>0</v>
      </c>
      <c r="Z282" s="18">
        <v>0</v>
      </c>
      <c r="AA282" s="18">
        <v>0</v>
      </c>
      <c r="AB282" s="19">
        <v>0</v>
      </c>
      <c r="AC282" s="19">
        <v>744299.03063333977</v>
      </c>
      <c r="AD282" s="19">
        <v>106894.45795936648</v>
      </c>
      <c r="AE282" s="19">
        <v>0</v>
      </c>
      <c r="AF282" s="19">
        <v>0</v>
      </c>
      <c r="AG282" s="19">
        <v>0</v>
      </c>
      <c r="AH282" s="19">
        <v>0</v>
      </c>
      <c r="AI282" s="16"/>
      <c r="AJ282" s="16"/>
      <c r="AK282" s="16"/>
    </row>
    <row r="283" spans="1:37" s="1" customFormat="1" x14ac:dyDescent="0.2">
      <c r="A283"/>
      <c r="B283" s="18"/>
      <c r="C283" s="18" t="s">
        <v>776</v>
      </c>
      <c r="D283" s="18" t="s">
        <v>450</v>
      </c>
      <c r="E283" s="18" t="s">
        <v>12</v>
      </c>
      <c r="F283" s="18" t="s">
        <v>208</v>
      </c>
      <c r="G283" s="18" t="s">
        <v>209</v>
      </c>
      <c r="H283" s="18" t="s">
        <v>209</v>
      </c>
      <c r="I283" s="18" t="s">
        <v>25</v>
      </c>
      <c r="J283" s="18" t="s">
        <v>210</v>
      </c>
      <c r="K283" s="18" t="s">
        <v>210</v>
      </c>
      <c r="L283" s="18" t="s">
        <v>451</v>
      </c>
      <c r="M283" s="18" t="s">
        <v>11</v>
      </c>
      <c r="N283" s="18" t="s">
        <v>336</v>
      </c>
      <c r="O283" s="18" t="s">
        <v>452</v>
      </c>
      <c r="P283" s="18" t="s">
        <v>460</v>
      </c>
      <c r="Q283" s="18" t="s">
        <v>461</v>
      </c>
      <c r="R283" s="18" t="s">
        <v>338</v>
      </c>
      <c r="S283" s="18" t="s">
        <v>339</v>
      </c>
      <c r="T283" s="18">
        <v>5</v>
      </c>
      <c r="U283" s="18">
        <v>0</v>
      </c>
      <c r="V283" s="18" t="s">
        <v>436</v>
      </c>
      <c r="W283" s="18">
        <v>0</v>
      </c>
      <c r="X283" s="18">
        <v>0</v>
      </c>
      <c r="Y283" s="18">
        <v>0</v>
      </c>
      <c r="Z283" s="18">
        <v>0</v>
      </c>
      <c r="AA283" s="18">
        <v>0</v>
      </c>
      <c r="AB283" s="19">
        <v>0</v>
      </c>
      <c r="AC283" s="19">
        <v>212656.86589523996</v>
      </c>
      <c r="AD283" s="19">
        <v>320683.37387809943</v>
      </c>
      <c r="AE283" s="19">
        <v>0</v>
      </c>
      <c r="AF283" s="19">
        <v>0</v>
      </c>
      <c r="AG283" s="19">
        <v>0</v>
      </c>
      <c r="AH283" s="19">
        <v>0</v>
      </c>
      <c r="AI283" s="16"/>
      <c r="AJ283" s="16"/>
      <c r="AK283" s="16"/>
    </row>
    <row r="284" spans="1:37" s="1" customFormat="1" x14ac:dyDescent="0.2">
      <c r="A284"/>
      <c r="B284" s="18"/>
      <c r="C284" s="18" t="s">
        <v>777</v>
      </c>
      <c r="D284" s="18" t="s">
        <v>450</v>
      </c>
      <c r="E284" s="18" t="s">
        <v>12</v>
      </c>
      <c r="F284" s="18" t="s">
        <v>208</v>
      </c>
      <c r="G284" s="18" t="s">
        <v>209</v>
      </c>
      <c r="H284" s="18" t="s">
        <v>209</v>
      </c>
      <c r="I284" s="18" t="s">
        <v>25</v>
      </c>
      <c r="J284" s="18" t="s">
        <v>210</v>
      </c>
      <c r="K284" s="18" t="s">
        <v>210</v>
      </c>
      <c r="L284" s="18" t="s">
        <v>451</v>
      </c>
      <c r="M284" s="18" t="s">
        <v>11</v>
      </c>
      <c r="N284" s="18" t="s">
        <v>336</v>
      </c>
      <c r="O284" s="18" t="s">
        <v>452</v>
      </c>
      <c r="P284" s="18" t="s">
        <v>460</v>
      </c>
      <c r="Q284" s="18" t="s">
        <v>461</v>
      </c>
      <c r="R284" s="18" t="s">
        <v>338</v>
      </c>
      <c r="S284" s="18" t="s">
        <v>339</v>
      </c>
      <c r="T284" s="18">
        <v>5</v>
      </c>
      <c r="U284" s="18">
        <v>0</v>
      </c>
      <c r="V284" s="18" t="s">
        <v>436</v>
      </c>
      <c r="W284" s="18">
        <v>0</v>
      </c>
      <c r="X284" s="18">
        <v>0</v>
      </c>
      <c r="Y284" s="18">
        <v>0</v>
      </c>
      <c r="Z284" s="18">
        <v>0</v>
      </c>
      <c r="AA284" s="18">
        <v>0</v>
      </c>
      <c r="AB284" s="19">
        <v>0</v>
      </c>
      <c r="AC284" s="19">
        <v>265821.08236904989</v>
      </c>
      <c r="AD284" s="19">
        <v>534472.28979683237</v>
      </c>
      <c r="AE284" s="19">
        <v>0</v>
      </c>
      <c r="AF284" s="19">
        <v>0</v>
      </c>
      <c r="AG284" s="19">
        <v>0</v>
      </c>
      <c r="AH284" s="19">
        <v>0</v>
      </c>
      <c r="AI284" s="16"/>
      <c r="AJ284" s="16"/>
      <c r="AK284" s="16"/>
    </row>
    <row r="285" spans="1:37" s="1" customFormat="1" x14ac:dyDescent="0.2">
      <c r="A285"/>
      <c r="B285" s="18"/>
      <c r="C285" s="18" t="s">
        <v>778</v>
      </c>
      <c r="D285" s="18" t="s">
        <v>450</v>
      </c>
      <c r="E285" s="18" t="s">
        <v>12</v>
      </c>
      <c r="F285" s="18" t="s">
        <v>208</v>
      </c>
      <c r="G285" s="18" t="s">
        <v>209</v>
      </c>
      <c r="H285" s="18" t="s">
        <v>209</v>
      </c>
      <c r="I285" s="18" t="s">
        <v>25</v>
      </c>
      <c r="J285" s="18" t="s">
        <v>210</v>
      </c>
      <c r="K285" s="18" t="s">
        <v>210</v>
      </c>
      <c r="L285" s="18" t="s">
        <v>451</v>
      </c>
      <c r="M285" s="18" t="s">
        <v>11</v>
      </c>
      <c r="N285" s="18" t="s">
        <v>336</v>
      </c>
      <c r="O285" s="18" t="s">
        <v>452</v>
      </c>
      <c r="P285" s="18" t="s">
        <v>460</v>
      </c>
      <c r="Q285" s="18" t="s">
        <v>461</v>
      </c>
      <c r="R285" s="18" t="s">
        <v>338</v>
      </c>
      <c r="S285" s="18" t="s">
        <v>339</v>
      </c>
      <c r="T285" s="18">
        <v>5</v>
      </c>
      <c r="U285" s="18">
        <v>0</v>
      </c>
      <c r="V285" s="18" t="s">
        <v>436</v>
      </c>
      <c r="W285" s="18">
        <v>0</v>
      </c>
      <c r="X285" s="18">
        <v>0</v>
      </c>
      <c r="Y285" s="18">
        <v>0</v>
      </c>
      <c r="Z285" s="18">
        <v>0</v>
      </c>
      <c r="AA285" s="18">
        <v>0</v>
      </c>
      <c r="AB285" s="19">
        <v>0</v>
      </c>
      <c r="AC285" s="19">
        <v>425313.73179047991</v>
      </c>
      <c r="AD285" s="19">
        <v>641366.74775619886</v>
      </c>
      <c r="AE285" s="19">
        <v>0</v>
      </c>
      <c r="AF285" s="19">
        <v>0</v>
      </c>
      <c r="AG285" s="19">
        <v>0</v>
      </c>
      <c r="AH285" s="19">
        <v>0</v>
      </c>
      <c r="AI285" s="16"/>
      <c r="AJ285" s="16"/>
      <c r="AK285" s="16"/>
    </row>
    <row r="286" spans="1:37" s="1" customFormat="1" x14ac:dyDescent="0.2">
      <c r="A286"/>
      <c r="B286" s="18"/>
      <c r="C286" s="18" t="s">
        <v>779</v>
      </c>
      <c r="D286" s="18" t="s">
        <v>450</v>
      </c>
      <c r="E286" s="18" t="s">
        <v>12</v>
      </c>
      <c r="F286" s="18" t="s">
        <v>208</v>
      </c>
      <c r="G286" s="18" t="s">
        <v>209</v>
      </c>
      <c r="H286" s="18" t="s">
        <v>209</v>
      </c>
      <c r="I286" s="18" t="s">
        <v>25</v>
      </c>
      <c r="J286" s="18" t="s">
        <v>210</v>
      </c>
      <c r="K286" s="18" t="s">
        <v>210</v>
      </c>
      <c r="L286" s="18" t="s">
        <v>451</v>
      </c>
      <c r="M286" s="18" t="s">
        <v>11</v>
      </c>
      <c r="N286" s="18" t="s">
        <v>336</v>
      </c>
      <c r="O286" s="18" t="s">
        <v>452</v>
      </c>
      <c r="P286" s="18" t="s">
        <v>460</v>
      </c>
      <c r="Q286" s="18" t="s">
        <v>461</v>
      </c>
      <c r="R286" s="18" t="s">
        <v>338</v>
      </c>
      <c r="S286" s="18" t="s">
        <v>339</v>
      </c>
      <c r="T286" s="18">
        <v>5</v>
      </c>
      <c r="U286" s="18">
        <v>0</v>
      </c>
      <c r="V286" s="18" t="s">
        <v>436</v>
      </c>
      <c r="W286" s="18">
        <v>0</v>
      </c>
      <c r="X286" s="18">
        <v>0</v>
      </c>
      <c r="Y286" s="18">
        <v>0</v>
      </c>
      <c r="Z286" s="18">
        <v>0</v>
      </c>
      <c r="AA286" s="18">
        <v>0</v>
      </c>
      <c r="AB286" s="19">
        <v>0</v>
      </c>
      <c r="AC286" s="19">
        <v>425313.73179047991</v>
      </c>
      <c r="AD286" s="19">
        <v>0</v>
      </c>
      <c r="AE286" s="19">
        <v>0</v>
      </c>
      <c r="AF286" s="19">
        <v>0</v>
      </c>
      <c r="AG286" s="19">
        <v>0</v>
      </c>
      <c r="AH286" s="19">
        <v>0</v>
      </c>
      <c r="AI286" s="16"/>
      <c r="AJ286" s="16"/>
      <c r="AK286" s="16"/>
    </row>
    <row r="287" spans="1:37" s="1" customFormat="1" x14ac:dyDescent="0.2">
      <c r="A287"/>
      <c r="B287" s="18"/>
      <c r="C287" s="18" t="s">
        <v>780</v>
      </c>
      <c r="D287" s="18" t="s">
        <v>450</v>
      </c>
      <c r="E287" s="18" t="s">
        <v>12</v>
      </c>
      <c r="F287" s="18" t="s">
        <v>208</v>
      </c>
      <c r="G287" s="18" t="s">
        <v>209</v>
      </c>
      <c r="H287" s="18" t="s">
        <v>209</v>
      </c>
      <c r="I287" s="18" t="s">
        <v>25</v>
      </c>
      <c r="J287" s="18" t="s">
        <v>210</v>
      </c>
      <c r="K287" s="18" t="s">
        <v>210</v>
      </c>
      <c r="L287" s="18" t="s">
        <v>451</v>
      </c>
      <c r="M287" s="18" t="s">
        <v>11</v>
      </c>
      <c r="N287" s="18" t="s">
        <v>336</v>
      </c>
      <c r="O287" s="18" t="s">
        <v>781</v>
      </c>
      <c r="P287" s="18" t="s">
        <v>782</v>
      </c>
      <c r="Q287" s="18" t="s">
        <v>783</v>
      </c>
      <c r="R287" s="18" t="s">
        <v>338</v>
      </c>
      <c r="S287" s="18" t="s">
        <v>339</v>
      </c>
      <c r="T287" s="18">
        <v>5</v>
      </c>
      <c r="U287" s="18">
        <v>0</v>
      </c>
      <c r="V287" s="18" t="s">
        <v>436</v>
      </c>
      <c r="W287" s="18">
        <v>0</v>
      </c>
      <c r="X287" s="18">
        <v>0</v>
      </c>
      <c r="Y287" s="18">
        <v>0</v>
      </c>
      <c r="Z287" s="18">
        <v>0</v>
      </c>
      <c r="AA287" s="18">
        <v>0</v>
      </c>
      <c r="AB287" s="19">
        <v>160700.63534404707</v>
      </c>
      <c r="AC287" s="19">
        <v>0</v>
      </c>
      <c r="AD287" s="19">
        <v>0</v>
      </c>
      <c r="AE287" s="19">
        <v>0</v>
      </c>
      <c r="AF287" s="19">
        <v>0</v>
      </c>
      <c r="AG287" s="19">
        <v>0</v>
      </c>
      <c r="AH287" s="19">
        <v>0</v>
      </c>
      <c r="AI287" s="16"/>
      <c r="AJ287" s="16"/>
      <c r="AK287" s="16"/>
    </row>
    <row r="288" spans="1:37" s="1" customFormat="1" x14ac:dyDescent="0.2">
      <c r="A288"/>
      <c r="B288" s="18"/>
      <c r="C288" s="18" t="s">
        <v>784</v>
      </c>
      <c r="D288" s="18" t="s">
        <v>785</v>
      </c>
      <c r="E288" s="18" t="s">
        <v>12</v>
      </c>
      <c r="F288" s="18" t="s">
        <v>208</v>
      </c>
      <c r="G288" s="18" t="s">
        <v>209</v>
      </c>
      <c r="H288" s="18" t="s">
        <v>209</v>
      </c>
      <c r="I288" s="18" t="s">
        <v>25</v>
      </c>
      <c r="J288" s="18" t="s">
        <v>25</v>
      </c>
      <c r="K288" s="18" t="s">
        <v>25</v>
      </c>
      <c r="L288" s="18" t="s">
        <v>786</v>
      </c>
      <c r="M288" s="18" t="s">
        <v>11</v>
      </c>
      <c r="N288" s="18" t="s">
        <v>336</v>
      </c>
      <c r="O288" s="18" t="s">
        <v>781</v>
      </c>
      <c r="P288" s="18" t="s">
        <v>787</v>
      </c>
      <c r="Q288" s="18" t="s">
        <v>783</v>
      </c>
      <c r="R288" s="18" t="s">
        <v>338</v>
      </c>
      <c r="S288" s="18" t="s">
        <v>339</v>
      </c>
      <c r="T288" s="18">
        <v>4</v>
      </c>
      <c r="U288" s="18">
        <v>0</v>
      </c>
      <c r="V288" s="18" t="s">
        <v>436</v>
      </c>
      <c r="W288" s="18">
        <v>0</v>
      </c>
      <c r="X288" s="18">
        <v>0</v>
      </c>
      <c r="Y288" s="18">
        <v>0</v>
      </c>
      <c r="Z288" s="18">
        <v>0</v>
      </c>
      <c r="AA288" s="18">
        <v>0</v>
      </c>
      <c r="AB288" s="19">
        <v>249706.643252765</v>
      </c>
      <c r="AC288" s="19">
        <v>0</v>
      </c>
      <c r="AD288" s="19">
        <v>0</v>
      </c>
      <c r="AE288" s="19">
        <v>0</v>
      </c>
      <c r="AF288" s="19">
        <v>0</v>
      </c>
      <c r="AG288" s="19">
        <v>0</v>
      </c>
      <c r="AH288" s="19">
        <v>0</v>
      </c>
      <c r="AI288" s="16"/>
      <c r="AJ288" s="16"/>
      <c r="AK288" s="16"/>
    </row>
    <row r="289" spans="1:37" s="1" customFormat="1" x14ac:dyDescent="0.2">
      <c r="A289"/>
      <c r="B289" s="18"/>
      <c r="C289" s="18" t="s">
        <v>788</v>
      </c>
      <c r="D289" s="18" t="s">
        <v>450</v>
      </c>
      <c r="E289" s="18" t="s">
        <v>12</v>
      </c>
      <c r="F289" s="18" t="s">
        <v>208</v>
      </c>
      <c r="G289" s="18" t="s">
        <v>209</v>
      </c>
      <c r="H289" s="18" t="s">
        <v>209</v>
      </c>
      <c r="I289" s="18" t="s">
        <v>25</v>
      </c>
      <c r="J289" s="18" t="s">
        <v>210</v>
      </c>
      <c r="K289" s="18" t="s">
        <v>210</v>
      </c>
      <c r="L289" s="18" t="s">
        <v>451</v>
      </c>
      <c r="M289" s="18" t="s">
        <v>11</v>
      </c>
      <c r="N289" s="18" t="s">
        <v>336</v>
      </c>
      <c r="O289" s="18" t="s">
        <v>789</v>
      </c>
      <c r="P289" s="18" t="s">
        <v>790</v>
      </c>
      <c r="Q289" s="18" t="s">
        <v>783</v>
      </c>
      <c r="R289" s="18" t="s">
        <v>338</v>
      </c>
      <c r="S289" s="18" t="s">
        <v>339</v>
      </c>
      <c r="T289" s="18">
        <v>5</v>
      </c>
      <c r="U289" s="18">
        <v>0</v>
      </c>
      <c r="V289" s="18" t="s">
        <v>436</v>
      </c>
      <c r="W289" s="18">
        <v>0</v>
      </c>
      <c r="X289" s="18">
        <v>0</v>
      </c>
      <c r="Y289" s="18">
        <v>0</v>
      </c>
      <c r="Z289" s="18">
        <v>0</v>
      </c>
      <c r="AA289" s="18">
        <v>0</v>
      </c>
      <c r="AB289" s="19">
        <v>71297.160720106855</v>
      </c>
      <c r="AC289" s="19">
        <v>0</v>
      </c>
      <c r="AD289" s="19">
        <v>0</v>
      </c>
      <c r="AE289" s="19">
        <v>0</v>
      </c>
      <c r="AF289" s="19">
        <v>0</v>
      </c>
      <c r="AG289" s="19">
        <v>0</v>
      </c>
      <c r="AH289" s="19">
        <v>0</v>
      </c>
      <c r="AI289" s="16"/>
      <c r="AJ289" s="16"/>
      <c r="AK289" s="16"/>
    </row>
    <row r="290" spans="1:37" s="1" customFormat="1" x14ac:dyDescent="0.2">
      <c r="A290"/>
      <c r="B290" s="18"/>
      <c r="C290" s="18" t="s">
        <v>791</v>
      </c>
      <c r="D290" s="18" t="s">
        <v>450</v>
      </c>
      <c r="E290" s="18" t="s">
        <v>12</v>
      </c>
      <c r="F290" s="18" t="s">
        <v>208</v>
      </c>
      <c r="G290" s="18" t="s">
        <v>209</v>
      </c>
      <c r="H290" s="18" t="s">
        <v>209</v>
      </c>
      <c r="I290" s="18" t="s">
        <v>25</v>
      </c>
      <c r="J290" s="18" t="s">
        <v>210</v>
      </c>
      <c r="K290" s="18" t="s">
        <v>210</v>
      </c>
      <c r="L290" s="18" t="s">
        <v>451</v>
      </c>
      <c r="M290" s="18" t="s">
        <v>11</v>
      </c>
      <c r="N290" s="18" t="s">
        <v>336</v>
      </c>
      <c r="O290" s="18" t="s">
        <v>789</v>
      </c>
      <c r="P290" s="18" t="s">
        <v>790</v>
      </c>
      <c r="Q290" s="18" t="s">
        <v>783</v>
      </c>
      <c r="R290" s="18" t="s">
        <v>338</v>
      </c>
      <c r="S290" s="18" t="s">
        <v>339</v>
      </c>
      <c r="T290" s="18">
        <v>5</v>
      </c>
      <c r="U290" s="18">
        <v>0</v>
      </c>
      <c r="V290" s="18" t="s">
        <v>436</v>
      </c>
      <c r="W290" s="18">
        <v>0</v>
      </c>
      <c r="X290" s="18">
        <v>0</v>
      </c>
      <c r="Y290" s="18">
        <v>0</v>
      </c>
      <c r="Z290" s="18">
        <v>0</v>
      </c>
      <c r="AA290" s="18">
        <v>0</v>
      </c>
      <c r="AB290" s="19">
        <v>542506.24241315085</v>
      </c>
      <c r="AC290" s="19">
        <v>0</v>
      </c>
      <c r="AD290" s="19">
        <v>0</v>
      </c>
      <c r="AE290" s="19">
        <v>0</v>
      </c>
      <c r="AF290" s="19">
        <v>0</v>
      </c>
      <c r="AG290" s="19">
        <v>0</v>
      </c>
      <c r="AH290" s="19">
        <v>0</v>
      </c>
      <c r="AI290" s="16"/>
      <c r="AJ290" s="16"/>
      <c r="AK290" s="16"/>
    </row>
    <row r="291" spans="1:37" s="1" customFormat="1" x14ac:dyDescent="0.2">
      <c r="A291"/>
      <c r="B291" s="18"/>
      <c r="C291" s="18" t="s">
        <v>792</v>
      </c>
      <c r="D291" s="18" t="s">
        <v>450</v>
      </c>
      <c r="E291" s="18" t="s">
        <v>12</v>
      </c>
      <c r="F291" s="18" t="s">
        <v>208</v>
      </c>
      <c r="G291" s="18" t="s">
        <v>209</v>
      </c>
      <c r="H291" s="18" t="s">
        <v>209</v>
      </c>
      <c r="I291" s="18" t="s">
        <v>25</v>
      </c>
      <c r="J291" s="18" t="s">
        <v>210</v>
      </c>
      <c r="K291" s="18" t="s">
        <v>210</v>
      </c>
      <c r="L291" s="18" t="s">
        <v>451</v>
      </c>
      <c r="M291" s="18" t="s">
        <v>11</v>
      </c>
      <c r="N291" s="18" t="s">
        <v>336</v>
      </c>
      <c r="O291" s="18" t="s">
        <v>789</v>
      </c>
      <c r="P291" s="18" t="s">
        <v>790</v>
      </c>
      <c r="Q291" s="18" t="s">
        <v>783</v>
      </c>
      <c r="R291" s="18" t="s">
        <v>338</v>
      </c>
      <c r="S291" s="18" t="s">
        <v>339</v>
      </c>
      <c r="T291" s="18">
        <v>5</v>
      </c>
      <c r="U291" s="18">
        <v>0</v>
      </c>
      <c r="V291" s="18" t="s">
        <v>436</v>
      </c>
      <c r="W291" s="18">
        <v>0</v>
      </c>
      <c r="X291" s="18">
        <v>0</v>
      </c>
      <c r="Y291" s="18">
        <v>0</v>
      </c>
      <c r="Z291" s="18">
        <v>0</v>
      </c>
      <c r="AA291" s="18">
        <v>0</v>
      </c>
      <c r="AB291" s="19">
        <v>18594.562128743732</v>
      </c>
      <c r="AC291" s="19">
        <v>0</v>
      </c>
      <c r="AD291" s="19">
        <v>0</v>
      </c>
      <c r="AE291" s="19">
        <v>0</v>
      </c>
      <c r="AF291" s="19">
        <v>0</v>
      </c>
      <c r="AG291" s="19">
        <v>0</v>
      </c>
      <c r="AH291" s="19">
        <v>0</v>
      </c>
      <c r="AI291" s="16"/>
      <c r="AJ291" s="16"/>
      <c r="AK291" s="16"/>
    </row>
    <row r="292" spans="1:37" s="1" customFormat="1" x14ac:dyDescent="0.2">
      <c r="A292"/>
      <c r="B292" s="18"/>
      <c r="C292" s="18" t="s">
        <v>793</v>
      </c>
      <c r="D292" s="18" t="s">
        <v>450</v>
      </c>
      <c r="E292" s="18" t="s">
        <v>12</v>
      </c>
      <c r="F292" s="18" t="s">
        <v>208</v>
      </c>
      <c r="G292" s="18" t="s">
        <v>209</v>
      </c>
      <c r="H292" s="18" t="s">
        <v>209</v>
      </c>
      <c r="I292" s="18" t="s">
        <v>25</v>
      </c>
      <c r="J292" s="18" t="s">
        <v>210</v>
      </c>
      <c r="K292" s="18" t="s">
        <v>210</v>
      </c>
      <c r="L292" s="18" t="s">
        <v>451</v>
      </c>
      <c r="M292" s="18" t="s">
        <v>11</v>
      </c>
      <c r="N292" s="18" t="s">
        <v>336</v>
      </c>
      <c r="O292" s="18" t="s">
        <v>794</v>
      </c>
      <c r="P292" s="18" t="s">
        <v>795</v>
      </c>
      <c r="Q292" s="18" t="s">
        <v>783</v>
      </c>
      <c r="R292" s="18" t="s">
        <v>338</v>
      </c>
      <c r="S292" s="18" t="s">
        <v>339</v>
      </c>
      <c r="T292" s="18">
        <v>5</v>
      </c>
      <c r="U292" s="18">
        <v>0</v>
      </c>
      <c r="V292" s="18" t="s">
        <v>436</v>
      </c>
      <c r="W292" s="18">
        <v>0</v>
      </c>
      <c r="X292" s="18">
        <v>0</v>
      </c>
      <c r="Y292" s="18">
        <v>0</v>
      </c>
      <c r="Z292" s="18">
        <v>0</v>
      </c>
      <c r="AA292" s="18">
        <v>0</v>
      </c>
      <c r="AB292" s="19">
        <v>18594.562128743732</v>
      </c>
      <c r="AC292" s="19">
        <v>0</v>
      </c>
      <c r="AD292" s="19">
        <v>0</v>
      </c>
      <c r="AE292" s="19">
        <v>0</v>
      </c>
      <c r="AF292" s="19">
        <v>0</v>
      </c>
      <c r="AG292" s="19">
        <v>0</v>
      </c>
      <c r="AH292" s="19">
        <v>0</v>
      </c>
      <c r="AI292" s="16"/>
      <c r="AJ292" s="16"/>
      <c r="AK292" s="16"/>
    </row>
    <row r="293" spans="1:37" s="1" customFormat="1" x14ac:dyDescent="0.2">
      <c r="A293"/>
      <c r="B293" s="18"/>
      <c r="C293" s="18" t="s">
        <v>796</v>
      </c>
      <c r="D293" s="18" t="s">
        <v>450</v>
      </c>
      <c r="E293" s="18" t="s">
        <v>12</v>
      </c>
      <c r="F293" s="18" t="s">
        <v>208</v>
      </c>
      <c r="G293" s="18" t="s">
        <v>209</v>
      </c>
      <c r="H293" s="18" t="s">
        <v>209</v>
      </c>
      <c r="I293" s="18" t="s">
        <v>25</v>
      </c>
      <c r="J293" s="18" t="s">
        <v>210</v>
      </c>
      <c r="K293" s="18" t="s">
        <v>210</v>
      </c>
      <c r="L293" s="18" t="s">
        <v>451</v>
      </c>
      <c r="M293" s="18" t="s">
        <v>11</v>
      </c>
      <c r="N293" s="18" t="s">
        <v>336</v>
      </c>
      <c r="O293" s="18" t="s">
        <v>781</v>
      </c>
      <c r="P293" s="18" t="s">
        <v>797</v>
      </c>
      <c r="Q293" s="18" t="s">
        <v>783</v>
      </c>
      <c r="R293" s="18" t="s">
        <v>338</v>
      </c>
      <c r="S293" s="18" t="s">
        <v>339</v>
      </c>
      <c r="T293" s="18">
        <v>5</v>
      </c>
      <c r="U293" s="18">
        <v>0</v>
      </c>
      <c r="V293" s="18" t="s">
        <v>436</v>
      </c>
      <c r="W293" s="18">
        <v>0</v>
      </c>
      <c r="X293" s="18">
        <v>0</v>
      </c>
      <c r="Y293" s="18">
        <v>0</v>
      </c>
      <c r="Z293" s="18">
        <v>0</v>
      </c>
      <c r="AA293" s="18">
        <v>0</v>
      </c>
      <c r="AB293" s="19">
        <v>80996.789521255108</v>
      </c>
      <c r="AC293" s="19">
        <v>0</v>
      </c>
      <c r="AD293" s="19">
        <v>0</v>
      </c>
      <c r="AE293" s="19">
        <v>0</v>
      </c>
      <c r="AF293" s="19">
        <v>0</v>
      </c>
      <c r="AG293" s="19">
        <v>0</v>
      </c>
      <c r="AH293" s="19">
        <v>0</v>
      </c>
      <c r="AI293" s="16"/>
      <c r="AJ293" s="16"/>
      <c r="AK293" s="16"/>
    </row>
    <row r="294" spans="1:37" s="1" customFormat="1" x14ac:dyDescent="0.2">
      <c r="A294"/>
      <c r="B294" s="18"/>
      <c r="C294" s="18" t="s">
        <v>798</v>
      </c>
      <c r="D294" s="18" t="s">
        <v>450</v>
      </c>
      <c r="E294" s="18" t="s">
        <v>12</v>
      </c>
      <c r="F294" s="18" t="s">
        <v>208</v>
      </c>
      <c r="G294" s="18" t="s">
        <v>209</v>
      </c>
      <c r="H294" s="18" t="s">
        <v>209</v>
      </c>
      <c r="I294" s="18" t="s">
        <v>25</v>
      </c>
      <c r="J294" s="18" t="s">
        <v>210</v>
      </c>
      <c r="K294" s="18" t="s">
        <v>210</v>
      </c>
      <c r="L294" s="18" t="s">
        <v>451</v>
      </c>
      <c r="M294" s="18" t="s">
        <v>11</v>
      </c>
      <c r="N294" s="18" t="s">
        <v>336</v>
      </c>
      <c r="O294" s="18" t="s">
        <v>781</v>
      </c>
      <c r="P294" s="18" t="s">
        <v>799</v>
      </c>
      <c r="Q294" s="18" t="s">
        <v>800</v>
      </c>
      <c r="R294" s="18" t="s">
        <v>338</v>
      </c>
      <c r="S294" s="18" t="s">
        <v>339</v>
      </c>
      <c r="T294" s="18">
        <v>5</v>
      </c>
      <c r="U294" s="18">
        <v>0</v>
      </c>
      <c r="V294" s="18" t="s">
        <v>436</v>
      </c>
      <c r="W294" s="18">
        <v>0</v>
      </c>
      <c r="X294" s="18">
        <v>0</v>
      </c>
      <c r="Y294" s="18">
        <v>0</v>
      </c>
      <c r="Z294" s="18">
        <v>0</v>
      </c>
      <c r="AA294" s="18">
        <v>0</v>
      </c>
      <c r="AB294" s="19">
        <v>5062.3695395504819</v>
      </c>
      <c r="AC294" s="19">
        <v>0</v>
      </c>
      <c r="AD294" s="19">
        <v>0</v>
      </c>
      <c r="AE294" s="19">
        <v>0</v>
      </c>
      <c r="AF294" s="19">
        <v>0</v>
      </c>
      <c r="AG294" s="19">
        <v>0</v>
      </c>
      <c r="AH294" s="19">
        <v>0</v>
      </c>
      <c r="AI294" s="16"/>
      <c r="AJ294" s="16"/>
      <c r="AK294" s="16"/>
    </row>
    <row r="295" spans="1:37" s="1" customFormat="1" x14ac:dyDescent="0.2">
      <c r="A295"/>
      <c r="B295" s="18"/>
      <c r="C295" s="18" t="s">
        <v>801</v>
      </c>
      <c r="D295" s="18" t="s">
        <v>785</v>
      </c>
      <c r="E295" s="18" t="s">
        <v>12</v>
      </c>
      <c r="F295" s="18" t="s">
        <v>208</v>
      </c>
      <c r="G295" s="18" t="s">
        <v>209</v>
      </c>
      <c r="H295" s="18" t="s">
        <v>209</v>
      </c>
      <c r="I295" s="18" t="s">
        <v>25</v>
      </c>
      <c r="J295" s="18" t="s">
        <v>25</v>
      </c>
      <c r="K295" s="18" t="s">
        <v>25</v>
      </c>
      <c r="L295" s="18" t="s">
        <v>786</v>
      </c>
      <c r="M295" s="18" t="s">
        <v>11</v>
      </c>
      <c r="N295" s="18" t="s">
        <v>336</v>
      </c>
      <c r="O295" s="18" t="s">
        <v>781</v>
      </c>
      <c r="P295" s="18" t="s">
        <v>802</v>
      </c>
      <c r="Q295" s="18" t="s">
        <v>783</v>
      </c>
      <c r="R295" s="18" t="s">
        <v>338</v>
      </c>
      <c r="S295" s="18" t="s">
        <v>339</v>
      </c>
      <c r="T295" s="18">
        <v>4</v>
      </c>
      <c r="U295" s="18">
        <v>0</v>
      </c>
      <c r="V295" s="18" t="s">
        <v>436</v>
      </c>
      <c r="W295" s="18">
        <v>0</v>
      </c>
      <c r="X295" s="18">
        <v>0</v>
      </c>
      <c r="Y295" s="18">
        <v>0</v>
      </c>
      <c r="Z295" s="18">
        <v>0</v>
      </c>
      <c r="AA295" s="18">
        <v>0</v>
      </c>
      <c r="AB295" s="19">
        <v>238990.83681102848</v>
      </c>
      <c r="AC295" s="19">
        <v>0</v>
      </c>
      <c r="AD295" s="19">
        <v>0</v>
      </c>
      <c r="AE295" s="19">
        <v>0</v>
      </c>
      <c r="AF295" s="19">
        <v>0</v>
      </c>
      <c r="AG295" s="19">
        <v>0</v>
      </c>
      <c r="AH295" s="19">
        <v>0</v>
      </c>
      <c r="AI295" s="16"/>
      <c r="AJ295" s="16"/>
      <c r="AK295" s="16"/>
    </row>
    <row r="296" spans="1:37" s="1" customFormat="1" x14ac:dyDescent="0.2">
      <c r="A296"/>
      <c r="B296" s="18"/>
      <c r="C296" s="18" t="s">
        <v>803</v>
      </c>
      <c r="D296" s="18" t="s">
        <v>450</v>
      </c>
      <c r="E296" s="18" t="s">
        <v>12</v>
      </c>
      <c r="F296" s="18" t="s">
        <v>208</v>
      </c>
      <c r="G296" s="18" t="s">
        <v>209</v>
      </c>
      <c r="H296" s="18" t="s">
        <v>209</v>
      </c>
      <c r="I296" s="18" t="s">
        <v>25</v>
      </c>
      <c r="J296" s="18" t="s">
        <v>210</v>
      </c>
      <c r="K296" s="18" t="s">
        <v>210</v>
      </c>
      <c r="L296" s="18" t="s">
        <v>451</v>
      </c>
      <c r="M296" s="18" t="s">
        <v>11</v>
      </c>
      <c r="N296" s="18" t="s">
        <v>336</v>
      </c>
      <c r="O296" s="18" t="s">
        <v>781</v>
      </c>
      <c r="P296" s="18" t="s">
        <v>804</v>
      </c>
      <c r="Q296" s="18" t="s">
        <v>783</v>
      </c>
      <c r="R296" s="18" t="s">
        <v>338</v>
      </c>
      <c r="S296" s="18" t="s">
        <v>339</v>
      </c>
      <c r="T296" s="18">
        <v>5</v>
      </c>
      <c r="U296" s="18">
        <v>0</v>
      </c>
      <c r="V296" s="18" t="s">
        <v>436</v>
      </c>
      <c r="W296" s="18">
        <v>0</v>
      </c>
      <c r="X296" s="18">
        <v>0</v>
      </c>
      <c r="Y296" s="18">
        <v>0</v>
      </c>
      <c r="Z296" s="18">
        <v>0</v>
      </c>
      <c r="AA296" s="18">
        <v>0</v>
      </c>
      <c r="AB296" s="19">
        <v>58186.665369041177</v>
      </c>
      <c r="AC296" s="19">
        <v>0</v>
      </c>
      <c r="AD296" s="19">
        <v>0</v>
      </c>
      <c r="AE296" s="19">
        <v>0</v>
      </c>
      <c r="AF296" s="19">
        <v>0</v>
      </c>
      <c r="AG296" s="19">
        <v>0</v>
      </c>
      <c r="AH296" s="19">
        <v>0</v>
      </c>
      <c r="AI296" s="16"/>
      <c r="AJ296" s="16"/>
      <c r="AK296" s="16"/>
    </row>
    <row r="297" spans="1:37" s="1" customFormat="1" x14ac:dyDescent="0.2">
      <c r="A297"/>
      <c r="B297" s="18"/>
      <c r="C297" s="18" t="s">
        <v>805</v>
      </c>
      <c r="D297" s="18" t="s">
        <v>785</v>
      </c>
      <c r="E297" s="18" t="s">
        <v>12</v>
      </c>
      <c r="F297" s="18" t="s">
        <v>208</v>
      </c>
      <c r="G297" s="18" t="s">
        <v>209</v>
      </c>
      <c r="H297" s="18" t="s">
        <v>209</v>
      </c>
      <c r="I297" s="18" t="s">
        <v>25</v>
      </c>
      <c r="J297" s="18" t="s">
        <v>25</v>
      </c>
      <c r="K297" s="18" t="s">
        <v>25</v>
      </c>
      <c r="L297" s="18" t="s">
        <v>786</v>
      </c>
      <c r="M297" s="18" t="s">
        <v>11</v>
      </c>
      <c r="N297" s="18" t="s">
        <v>336</v>
      </c>
      <c r="O297" s="18" t="s">
        <v>781</v>
      </c>
      <c r="P297" s="18" t="s">
        <v>797</v>
      </c>
      <c r="Q297" s="18" t="s">
        <v>783</v>
      </c>
      <c r="R297" s="18" t="s">
        <v>338</v>
      </c>
      <c r="S297" s="18" t="s">
        <v>339</v>
      </c>
      <c r="T297" s="18">
        <v>4</v>
      </c>
      <c r="U297" s="18">
        <v>0</v>
      </c>
      <c r="V297" s="18" t="s">
        <v>436</v>
      </c>
      <c r="W297" s="18">
        <v>0</v>
      </c>
      <c r="X297" s="18">
        <v>0</v>
      </c>
      <c r="Y297" s="18">
        <v>0</v>
      </c>
      <c r="Z297" s="18">
        <v>0</v>
      </c>
      <c r="AA297" s="18">
        <v>0</v>
      </c>
      <c r="AB297" s="19">
        <v>258297.06336943316</v>
      </c>
      <c r="AC297" s="19">
        <v>0</v>
      </c>
      <c r="AD297" s="19">
        <v>0</v>
      </c>
      <c r="AE297" s="19">
        <v>0</v>
      </c>
      <c r="AF297" s="19">
        <v>0</v>
      </c>
      <c r="AG297" s="19">
        <v>0</v>
      </c>
      <c r="AH297" s="19">
        <v>0</v>
      </c>
      <c r="AI297" s="16"/>
      <c r="AJ297" s="16"/>
      <c r="AK297" s="16"/>
    </row>
    <row r="298" spans="1:37" s="1" customFormat="1" x14ac:dyDescent="0.2">
      <c r="A298"/>
      <c r="B298" s="18"/>
      <c r="C298" s="18" t="s">
        <v>806</v>
      </c>
      <c r="D298" s="18" t="s">
        <v>785</v>
      </c>
      <c r="E298" s="18" t="s">
        <v>12</v>
      </c>
      <c r="F298" s="18" t="s">
        <v>208</v>
      </c>
      <c r="G298" s="18" t="s">
        <v>209</v>
      </c>
      <c r="H298" s="18" t="s">
        <v>209</v>
      </c>
      <c r="I298" s="18" t="s">
        <v>25</v>
      </c>
      <c r="J298" s="18" t="s">
        <v>25</v>
      </c>
      <c r="K298" s="18" t="s">
        <v>25</v>
      </c>
      <c r="L298" s="18" t="s">
        <v>786</v>
      </c>
      <c r="M298" s="18" t="s">
        <v>11</v>
      </c>
      <c r="N298" s="18" t="s">
        <v>336</v>
      </c>
      <c r="O298" s="18" t="s">
        <v>781</v>
      </c>
      <c r="P298" s="18" t="s">
        <v>804</v>
      </c>
      <c r="Q298" s="18" t="s">
        <v>783</v>
      </c>
      <c r="R298" s="18" t="s">
        <v>338</v>
      </c>
      <c r="S298" s="18" t="s">
        <v>339</v>
      </c>
      <c r="T298" s="18">
        <v>4</v>
      </c>
      <c r="U298" s="18">
        <v>0</v>
      </c>
      <c r="V298" s="18" t="s">
        <v>436</v>
      </c>
      <c r="W298" s="18">
        <v>0</v>
      </c>
      <c r="X298" s="18">
        <v>0</v>
      </c>
      <c r="Y298" s="18">
        <v>0</v>
      </c>
      <c r="Z298" s="18">
        <v>0</v>
      </c>
      <c r="AA298" s="18">
        <v>0</v>
      </c>
      <c r="AB298" s="19">
        <v>317761.92585377215</v>
      </c>
      <c r="AC298" s="19">
        <v>0</v>
      </c>
      <c r="AD298" s="19">
        <v>0</v>
      </c>
      <c r="AE298" s="19">
        <v>0</v>
      </c>
      <c r="AF298" s="19">
        <v>0</v>
      </c>
      <c r="AG298" s="19">
        <v>0</v>
      </c>
      <c r="AH298" s="19">
        <v>0</v>
      </c>
      <c r="AI298" s="16"/>
      <c r="AJ298" s="16"/>
      <c r="AK298" s="16"/>
    </row>
    <row r="299" spans="1:37" s="1" customFormat="1" x14ac:dyDescent="0.2">
      <c r="A299"/>
      <c r="B299" s="18"/>
      <c r="C299" s="18" t="s">
        <v>807</v>
      </c>
      <c r="D299" s="18" t="s">
        <v>785</v>
      </c>
      <c r="E299" s="18" t="s">
        <v>12</v>
      </c>
      <c r="F299" s="18" t="s">
        <v>208</v>
      </c>
      <c r="G299" s="18" t="s">
        <v>209</v>
      </c>
      <c r="H299" s="18" t="s">
        <v>209</v>
      </c>
      <c r="I299" s="18" t="s">
        <v>25</v>
      </c>
      <c r="J299" s="18" t="s">
        <v>25</v>
      </c>
      <c r="K299" s="18" t="s">
        <v>25</v>
      </c>
      <c r="L299" s="18" t="s">
        <v>786</v>
      </c>
      <c r="M299" s="18" t="s">
        <v>11</v>
      </c>
      <c r="N299" s="18" t="s">
        <v>336</v>
      </c>
      <c r="O299" s="18" t="s">
        <v>781</v>
      </c>
      <c r="P299" s="18" t="s">
        <v>787</v>
      </c>
      <c r="Q299" s="18" t="s">
        <v>783</v>
      </c>
      <c r="R299" s="18" t="s">
        <v>338</v>
      </c>
      <c r="S299" s="18" t="s">
        <v>339</v>
      </c>
      <c r="T299" s="18">
        <v>4</v>
      </c>
      <c r="U299" s="18">
        <v>0</v>
      </c>
      <c r="V299" s="18" t="s">
        <v>436</v>
      </c>
      <c r="W299" s="18">
        <v>0</v>
      </c>
      <c r="X299" s="18">
        <v>0</v>
      </c>
      <c r="Y299" s="18">
        <v>0</v>
      </c>
      <c r="Z299" s="18">
        <v>0</v>
      </c>
      <c r="AA299" s="18">
        <v>0</v>
      </c>
      <c r="AB299" s="19">
        <v>380562.35122109414</v>
      </c>
      <c r="AC299" s="19">
        <v>0</v>
      </c>
      <c r="AD299" s="19">
        <v>0</v>
      </c>
      <c r="AE299" s="19">
        <v>0</v>
      </c>
      <c r="AF299" s="19">
        <v>0</v>
      </c>
      <c r="AG299" s="19">
        <v>0</v>
      </c>
      <c r="AH299" s="19">
        <v>0</v>
      </c>
      <c r="AI299" s="16"/>
      <c r="AJ299" s="16"/>
      <c r="AK299" s="16"/>
    </row>
    <row r="300" spans="1:37" s="1" customFormat="1" x14ac:dyDescent="0.2">
      <c r="A300"/>
      <c r="B300" s="18"/>
      <c r="C300" s="18" t="s">
        <v>808</v>
      </c>
      <c r="D300" s="18" t="s">
        <v>450</v>
      </c>
      <c r="E300" s="18" t="s">
        <v>12</v>
      </c>
      <c r="F300" s="18" t="s">
        <v>208</v>
      </c>
      <c r="G300" s="18" t="s">
        <v>209</v>
      </c>
      <c r="H300" s="18" t="s">
        <v>209</v>
      </c>
      <c r="I300" s="18" t="s">
        <v>25</v>
      </c>
      <c r="J300" s="18" t="s">
        <v>210</v>
      </c>
      <c r="K300" s="18" t="s">
        <v>210</v>
      </c>
      <c r="L300" s="18" t="s">
        <v>451</v>
      </c>
      <c r="M300" s="18" t="s">
        <v>11</v>
      </c>
      <c r="N300" s="18" t="s">
        <v>336</v>
      </c>
      <c r="O300" s="18" t="s">
        <v>452</v>
      </c>
      <c r="P300" s="18" t="s">
        <v>809</v>
      </c>
      <c r="Q300" s="18" t="s">
        <v>783</v>
      </c>
      <c r="R300" s="18" t="s">
        <v>338</v>
      </c>
      <c r="S300" s="18" t="s">
        <v>339</v>
      </c>
      <c r="T300" s="18">
        <v>5</v>
      </c>
      <c r="U300" s="18">
        <v>0</v>
      </c>
      <c r="V300" s="18" t="s">
        <v>436</v>
      </c>
      <c r="W300" s="18">
        <v>0</v>
      </c>
      <c r="X300" s="18">
        <v>0</v>
      </c>
      <c r="Y300" s="18">
        <v>0</v>
      </c>
      <c r="Z300" s="18">
        <v>0</v>
      </c>
      <c r="AA300" s="18">
        <v>0</v>
      </c>
      <c r="AB300" s="19">
        <v>48345.861534733696</v>
      </c>
      <c r="AC300" s="19">
        <v>0</v>
      </c>
      <c r="AD300" s="19">
        <v>0</v>
      </c>
      <c r="AE300" s="19">
        <v>0</v>
      </c>
      <c r="AF300" s="19">
        <v>0</v>
      </c>
      <c r="AG300" s="19">
        <v>0</v>
      </c>
      <c r="AH300" s="19">
        <v>0</v>
      </c>
      <c r="AI300" s="16"/>
      <c r="AJ300" s="16"/>
      <c r="AK300" s="16"/>
    </row>
    <row r="301" spans="1:37" s="1" customFormat="1" x14ac:dyDescent="0.2">
      <c r="A301"/>
      <c r="B301" s="18"/>
      <c r="C301" s="18" t="s">
        <v>810</v>
      </c>
      <c r="D301" s="18" t="s">
        <v>785</v>
      </c>
      <c r="E301" s="18" t="s">
        <v>12</v>
      </c>
      <c r="F301" s="18" t="s">
        <v>208</v>
      </c>
      <c r="G301" s="18" t="s">
        <v>209</v>
      </c>
      <c r="H301" s="18" t="s">
        <v>209</v>
      </c>
      <c r="I301" s="18" t="s">
        <v>25</v>
      </c>
      <c r="J301" s="18" t="s">
        <v>25</v>
      </c>
      <c r="K301" s="18" t="s">
        <v>25</v>
      </c>
      <c r="L301" s="18" t="s">
        <v>786</v>
      </c>
      <c r="M301" s="18" t="s">
        <v>11</v>
      </c>
      <c r="N301" s="18" t="s">
        <v>336</v>
      </c>
      <c r="O301" s="18" t="s">
        <v>781</v>
      </c>
      <c r="P301" s="18" t="s">
        <v>802</v>
      </c>
      <c r="Q301" s="18" t="s">
        <v>783</v>
      </c>
      <c r="R301" s="18" t="s">
        <v>338</v>
      </c>
      <c r="S301" s="18" t="s">
        <v>339</v>
      </c>
      <c r="T301" s="18">
        <v>4</v>
      </c>
      <c r="U301" s="18">
        <v>0</v>
      </c>
      <c r="V301" s="18" t="s">
        <v>436</v>
      </c>
      <c r="W301" s="18">
        <v>0</v>
      </c>
      <c r="X301" s="18">
        <v>0</v>
      </c>
      <c r="Y301" s="18">
        <v>0</v>
      </c>
      <c r="Z301" s="18">
        <v>0</v>
      </c>
      <c r="AA301" s="18">
        <v>0</v>
      </c>
      <c r="AB301" s="19">
        <v>81708.357505267268</v>
      </c>
      <c r="AC301" s="19">
        <v>0</v>
      </c>
      <c r="AD301" s="19">
        <v>0</v>
      </c>
      <c r="AE301" s="19">
        <v>0</v>
      </c>
      <c r="AF301" s="19">
        <v>0</v>
      </c>
      <c r="AG301" s="19">
        <v>0</v>
      </c>
      <c r="AH301" s="19">
        <v>0</v>
      </c>
      <c r="AI301" s="16"/>
      <c r="AJ301" s="16"/>
      <c r="AK301" s="16"/>
    </row>
    <row r="302" spans="1:37" s="1" customFormat="1" x14ac:dyDescent="0.2">
      <c r="A302"/>
      <c r="B302" s="18"/>
      <c r="C302" s="18" t="s">
        <v>811</v>
      </c>
      <c r="D302" s="18" t="s">
        <v>785</v>
      </c>
      <c r="E302" s="18" t="s">
        <v>12</v>
      </c>
      <c r="F302" s="18" t="s">
        <v>208</v>
      </c>
      <c r="G302" s="18" t="s">
        <v>209</v>
      </c>
      <c r="H302" s="18" t="s">
        <v>209</v>
      </c>
      <c r="I302" s="18" t="s">
        <v>25</v>
      </c>
      <c r="J302" s="18" t="s">
        <v>25</v>
      </c>
      <c r="K302" s="18" t="s">
        <v>25</v>
      </c>
      <c r="L302" s="18" t="s">
        <v>786</v>
      </c>
      <c r="M302" s="18" t="s">
        <v>11</v>
      </c>
      <c r="N302" s="18" t="s">
        <v>336</v>
      </c>
      <c r="O302" s="18" t="s">
        <v>781</v>
      </c>
      <c r="P302" s="18" t="s">
        <v>787</v>
      </c>
      <c r="Q302" s="18" t="s">
        <v>783</v>
      </c>
      <c r="R302" s="18" t="s">
        <v>338</v>
      </c>
      <c r="S302" s="18" t="s">
        <v>339</v>
      </c>
      <c r="T302" s="18">
        <v>4</v>
      </c>
      <c r="U302" s="18">
        <v>0</v>
      </c>
      <c r="V302" s="18" t="s">
        <v>436</v>
      </c>
      <c r="W302" s="18">
        <v>0</v>
      </c>
      <c r="X302" s="18">
        <v>0</v>
      </c>
      <c r="Y302" s="18">
        <v>0</v>
      </c>
      <c r="Z302" s="18">
        <v>0</v>
      </c>
      <c r="AA302" s="18">
        <v>0</v>
      </c>
      <c r="AB302" s="19">
        <v>62074.125539859248</v>
      </c>
      <c r="AC302" s="19">
        <v>0</v>
      </c>
      <c r="AD302" s="19">
        <v>0</v>
      </c>
      <c r="AE302" s="19">
        <v>0</v>
      </c>
      <c r="AF302" s="19">
        <v>0</v>
      </c>
      <c r="AG302" s="19">
        <v>0</v>
      </c>
      <c r="AH302" s="19">
        <v>0</v>
      </c>
      <c r="AI302" s="16"/>
      <c r="AJ302" s="16"/>
      <c r="AK302" s="16"/>
    </row>
    <row r="303" spans="1:37" s="1" customFormat="1" x14ac:dyDescent="0.2">
      <c r="A303"/>
      <c r="B303" s="18"/>
      <c r="C303" s="18" t="s">
        <v>812</v>
      </c>
      <c r="D303" s="18" t="s">
        <v>450</v>
      </c>
      <c r="E303" s="18" t="s">
        <v>12</v>
      </c>
      <c r="F303" s="18" t="s">
        <v>208</v>
      </c>
      <c r="G303" s="18" t="s">
        <v>209</v>
      </c>
      <c r="H303" s="18" t="s">
        <v>209</v>
      </c>
      <c r="I303" s="18" t="s">
        <v>25</v>
      </c>
      <c r="J303" s="18" t="s">
        <v>210</v>
      </c>
      <c r="K303" s="18" t="s">
        <v>210</v>
      </c>
      <c r="L303" s="18" t="s">
        <v>451</v>
      </c>
      <c r="M303" s="18" t="s">
        <v>11</v>
      </c>
      <c r="N303" s="18" t="s">
        <v>336</v>
      </c>
      <c r="O303" s="18" t="s">
        <v>789</v>
      </c>
      <c r="P303" s="18" t="s">
        <v>790</v>
      </c>
      <c r="Q303" s="18" t="s">
        <v>783</v>
      </c>
      <c r="R303" s="18" t="s">
        <v>338</v>
      </c>
      <c r="S303" s="18" t="s">
        <v>339</v>
      </c>
      <c r="T303" s="18">
        <v>5</v>
      </c>
      <c r="U303" s="18">
        <v>0</v>
      </c>
      <c r="V303" s="18" t="s">
        <v>436</v>
      </c>
      <c r="W303" s="18">
        <v>0</v>
      </c>
      <c r="X303" s="18">
        <v>0</v>
      </c>
      <c r="Y303" s="18">
        <v>0</v>
      </c>
      <c r="Z303" s="18">
        <v>0</v>
      </c>
      <c r="AA303" s="18">
        <v>0</v>
      </c>
      <c r="AB303" s="19">
        <v>56921.546287277284</v>
      </c>
      <c r="AC303" s="19">
        <v>0</v>
      </c>
      <c r="AD303" s="19">
        <v>0</v>
      </c>
      <c r="AE303" s="19">
        <v>0</v>
      </c>
      <c r="AF303" s="19">
        <v>0</v>
      </c>
      <c r="AG303" s="19">
        <v>0</v>
      </c>
      <c r="AH303" s="19">
        <v>0</v>
      </c>
      <c r="AI303" s="16"/>
      <c r="AJ303" s="16"/>
      <c r="AK303" s="16"/>
    </row>
    <row r="304" spans="1:37" s="1" customFormat="1" x14ac:dyDescent="0.2">
      <c r="A304"/>
      <c r="B304" s="18"/>
      <c r="C304" s="18" t="s">
        <v>813</v>
      </c>
      <c r="D304" s="18" t="s">
        <v>450</v>
      </c>
      <c r="E304" s="18" t="s">
        <v>12</v>
      </c>
      <c r="F304" s="18" t="s">
        <v>208</v>
      </c>
      <c r="G304" s="18" t="s">
        <v>209</v>
      </c>
      <c r="H304" s="18" t="s">
        <v>209</v>
      </c>
      <c r="I304" s="18" t="s">
        <v>25</v>
      </c>
      <c r="J304" s="18" t="s">
        <v>210</v>
      </c>
      <c r="K304" s="18" t="s">
        <v>210</v>
      </c>
      <c r="L304" s="18" t="s">
        <v>451</v>
      </c>
      <c r="M304" s="18" t="s">
        <v>11</v>
      </c>
      <c r="N304" s="18" t="s">
        <v>336</v>
      </c>
      <c r="O304" s="18" t="s">
        <v>781</v>
      </c>
      <c r="P304" s="18" t="s">
        <v>799</v>
      </c>
      <c r="Q304" s="18" t="s">
        <v>800</v>
      </c>
      <c r="R304" s="18" t="s">
        <v>338</v>
      </c>
      <c r="S304" s="18" t="s">
        <v>339</v>
      </c>
      <c r="T304" s="18">
        <v>5</v>
      </c>
      <c r="U304" s="18">
        <v>0</v>
      </c>
      <c r="V304" s="18" t="s">
        <v>436</v>
      </c>
      <c r="W304" s="18">
        <v>0</v>
      </c>
      <c r="X304" s="18">
        <v>0</v>
      </c>
      <c r="Y304" s="18">
        <v>0</v>
      </c>
      <c r="Z304" s="18">
        <v>0</v>
      </c>
      <c r="AA304" s="18">
        <v>0</v>
      </c>
      <c r="AB304" s="19">
        <v>115399.22602573501</v>
      </c>
      <c r="AC304" s="19">
        <v>0</v>
      </c>
      <c r="AD304" s="19">
        <v>0</v>
      </c>
      <c r="AE304" s="19">
        <v>0</v>
      </c>
      <c r="AF304" s="19">
        <v>0</v>
      </c>
      <c r="AG304" s="19">
        <v>0</v>
      </c>
      <c r="AH304" s="19">
        <v>0</v>
      </c>
      <c r="AI304" s="16"/>
      <c r="AJ304" s="16"/>
      <c r="AK304" s="16"/>
    </row>
    <row r="305" spans="1:37" s="1" customFormat="1" x14ac:dyDescent="0.2">
      <c r="A305"/>
      <c r="B305" s="18"/>
      <c r="C305" s="18" t="s">
        <v>814</v>
      </c>
      <c r="D305" s="18" t="s">
        <v>450</v>
      </c>
      <c r="E305" s="18" t="s">
        <v>12</v>
      </c>
      <c r="F305" s="18" t="s">
        <v>208</v>
      </c>
      <c r="G305" s="18" t="s">
        <v>209</v>
      </c>
      <c r="H305" s="18" t="s">
        <v>209</v>
      </c>
      <c r="I305" s="18" t="s">
        <v>25</v>
      </c>
      <c r="J305" s="18" t="s">
        <v>210</v>
      </c>
      <c r="K305" s="18" t="s">
        <v>210</v>
      </c>
      <c r="L305" s="18" t="s">
        <v>451</v>
      </c>
      <c r="M305" s="18" t="s">
        <v>11</v>
      </c>
      <c r="N305" s="18" t="s">
        <v>336</v>
      </c>
      <c r="O305" s="18" t="s">
        <v>781</v>
      </c>
      <c r="P305" s="18" t="s">
        <v>782</v>
      </c>
      <c r="Q305" s="18" t="s">
        <v>783</v>
      </c>
      <c r="R305" s="18" t="s">
        <v>338</v>
      </c>
      <c r="S305" s="18" t="s">
        <v>339</v>
      </c>
      <c r="T305" s="18">
        <v>5</v>
      </c>
      <c r="U305" s="18">
        <v>0</v>
      </c>
      <c r="V305" s="18" t="s">
        <v>436</v>
      </c>
      <c r="W305" s="18">
        <v>0</v>
      </c>
      <c r="X305" s="18">
        <v>0</v>
      </c>
      <c r="Y305" s="18">
        <v>0</v>
      </c>
      <c r="Z305" s="18">
        <v>0</v>
      </c>
      <c r="AA305" s="18">
        <v>0</v>
      </c>
      <c r="AB305" s="19">
        <v>17460.293838890364</v>
      </c>
      <c r="AC305" s="19">
        <v>0</v>
      </c>
      <c r="AD305" s="19">
        <v>0</v>
      </c>
      <c r="AE305" s="19">
        <v>0</v>
      </c>
      <c r="AF305" s="19">
        <v>0</v>
      </c>
      <c r="AG305" s="19">
        <v>0</v>
      </c>
      <c r="AH305" s="19">
        <v>0</v>
      </c>
      <c r="AI305" s="16"/>
      <c r="AJ305" s="16"/>
      <c r="AK305" s="16"/>
    </row>
    <row r="306" spans="1:37" s="1" customFormat="1" x14ac:dyDescent="0.2">
      <c r="A306"/>
      <c r="B306" s="18"/>
      <c r="C306" s="18" t="s">
        <v>815</v>
      </c>
      <c r="D306" s="18" t="s">
        <v>450</v>
      </c>
      <c r="E306" s="18" t="s">
        <v>12</v>
      </c>
      <c r="F306" s="18" t="s">
        <v>208</v>
      </c>
      <c r="G306" s="18" t="s">
        <v>209</v>
      </c>
      <c r="H306" s="18" t="s">
        <v>209</v>
      </c>
      <c r="I306" s="18" t="s">
        <v>25</v>
      </c>
      <c r="J306" s="18" t="s">
        <v>210</v>
      </c>
      <c r="K306" s="18" t="s">
        <v>210</v>
      </c>
      <c r="L306" s="18" t="s">
        <v>451</v>
      </c>
      <c r="M306" s="18" t="s">
        <v>11</v>
      </c>
      <c r="N306" s="18" t="s">
        <v>336</v>
      </c>
      <c r="O306" s="18" t="s">
        <v>789</v>
      </c>
      <c r="P306" s="18" t="s">
        <v>790</v>
      </c>
      <c r="Q306" s="18" t="s">
        <v>783</v>
      </c>
      <c r="R306" s="18" t="s">
        <v>338</v>
      </c>
      <c r="S306" s="18" t="s">
        <v>339</v>
      </c>
      <c r="T306" s="18">
        <v>5</v>
      </c>
      <c r="U306" s="18">
        <v>0</v>
      </c>
      <c r="V306" s="18" t="s">
        <v>436</v>
      </c>
      <c r="W306" s="18">
        <v>0</v>
      </c>
      <c r="X306" s="18">
        <v>0</v>
      </c>
      <c r="Y306" s="18">
        <v>0</v>
      </c>
      <c r="Z306" s="18">
        <v>0</v>
      </c>
      <c r="AA306" s="18">
        <v>0</v>
      </c>
      <c r="AB306" s="19">
        <v>74378.248514974926</v>
      </c>
      <c r="AC306" s="19">
        <v>0</v>
      </c>
      <c r="AD306" s="19">
        <v>0</v>
      </c>
      <c r="AE306" s="19">
        <v>0</v>
      </c>
      <c r="AF306" s="19">
        <v>0</v>
      </c>
      <c r="AG306" s="19">
        <v>0</v>
      </c>
      <c r="AH306" s="19">
        <v>0</v>
      </c>
      <c r="AI306" s="16"/>
      <c r="AJ306" s="16"/>
      <c r="AK306" s="16"/>
    </row>
    <row r="307" spans="1:37" s="1" customFormat="1" x14ac:dyDescent="0.2">
      <c r="A307"/>
      <c r="B307" s="18"/>
      <c r="C307" s="18" t="s">
        <v>816</v>
      </c>
      <c r="D307" s="18" t="s">
        <v>450</v>
      </c>
      <c r="E307" s="18" t="s">
        <v>12</v>
      </c>
      <c r="F307" s="18" t="s">
        <v>208</v>
      </c>
      <c r="G307" s="18" t="s">
        <v>209</v>
      </c>
      <c r="H307" s="18" t="s">
        <v>209</v>
      </c>
      <c r="I307" s="18" t="s">
        <v>25</v>
      </c>
      <c r="J307" s="18" t="s">
        <v>210</v>
      </c>
      <c r="K307" s="18" t="s">
        <v>210</v>
      </c>
      <c r="L307" s="18" t="s">
        <v>451</v>
      </c>
      <c r="M307" s="18" t="s">
        <v>11</v>
      </c>
      <c r="N307" s="18" t="s">
        <v>336</v>
      </c>
      <c r="O307" s="18" t="s">
        <v>781</v>
      </c>
      <c r="P307" s="18" t="s">
        <v>817</v>
      </c>
      <c r="Q307" s="18" t="s">
        <v>783</v>
      </c>
      <c r="R307" s="18" t="s">
        <v>338</v>
      </c>
      <c r="S307" s="18" t="s">
        <v>339</v>
      </c>
      <c r="T307" s="18">
        <v>5</v>
      </c>
      <c r="U307" s="18">
        <v>0</v>
      </c>
      <c r="V307" s="18" t="s">
        <v>436</v>
      </c>
      <c r="W307" s="18">
        <v>0</v>
      </c>
      <c r="X307" s="18">
        <v>0</v>
      </c>
      <c r="Y307" s="18">
        <v>0</v>
      </c>
      <c r="Z307" s="18">
        <v>0</v>
      </c>
      <c r="AA307" s="18">
        <v>0</v>
      </c>
      <c r="AB307" s="19">
        <v>151272.74292851085</v>
      </c>
      <c r="AC307" s="19">
        <v>0</v>
      </c>
      <c r="AD307" s="19">
        <v>0</v>
      </c>
      <c r="AE307" s="19">
        <v>0</v>
      </c>
      <c r="AF307" s="19">
        <v>0</v>
      </c>
      <c r="AG307" s="19">
        <v>0</v>
      </c>
      <c r="AH307" s="19">
        <v>0</v>
      </c>
      <c r="AI307" s="16"/>
      <c r="AJ307" s="16"/>
      <c r="AK307" s="16"/>
    </row>
    <row r="308" spans="1:37" s="1" customFormat="1" x14ac:dyDescent="0.2">
      <c r="A308"/>
      <c r="B308" s="18"/>
      <c r="C308" s="18" t="s">
        <v>818</v>
      </c>
      <c r="D308" s="18" t="s">
        <v>450</v>
      </c>
      <c r="E308" s="18" t="s">
        <v>12</v>
      </c>
      <c r="F308" s="18" t="s">
        <v>208</v>
      </c>
      <c r="G308" s="18" t="s">
        <v>209</v>
      </c>
      <c r="H308" s="18" t="s">
        <v>209</v>
      </c>
      <c r="I308" s="18" t="s">
        <v>25</v>
      </c>
      <c r="J308" s="18" t="s">
        <v>210</v>
      </c>
      <c r="K308" s="18" t="s">
        <v>210</v>
      </c>
      <c r="L308" s="18" t="s">
        <v>451</v>
      </c>
      <c r="M308" s="18" t="s">
        <v>11</v>
      </c>
      <c r="N308" s="18" t="s">
        <v>336</v>
      </c>
      <c r="O308" s="18" t="s">
        <v>789</v>
      </c>
      <c r="P308" s="18" t="s">
        <v>790</v>
      </c>
      <c r="Q308" s="18" t="s">
        <v>783</v>
      </c>
      <c r="R308" s="18" t="s">
        <v>338</v>
      </c>
      <c r="S308" s="18" t="s">
        <v>339</v>
      </c>
      <c r="T308" s="18">
        <v>5</v>
      </c>
      <c r="U308" s="18">
        <v>0</v>
      </c>
      <c r="V308" s="18" t="s">
        <v>436</v>
      </c>
      <c r="W308" s="18">
        <v>0</v>
      </c>
      <c r="X308" s="18">
        <v>0</v>
      </c>
      <c r="Y308" s="18">
        <v>0</v>
      </c>
      <c r="Z308" s="18">
        <v>0</v>
      </c>
      <c r="AA308" s="18">
        <v>0</v>
      </c>
      <c r="AB308" s="19">
        <v>14875.649702994986</v>
      </c>
      <c r="AC308" s="19">
        <v>0</v>
      </c>
      <c r="AD308" s="19">
        <v>0</v>
      </c>
      <c r="AE308" s="19">
        <v>0</v>
      </c>
      <c r="AF308" s="19">
        <v>0</v>
      </c>
      <c r="AG308" s="19">
        <v>0</v>
      </c>
      <c r="AH308" s="19">
        <v>0</v>
      </c>
      <c r="AI308" s="16"/>
      <c r="AJ308" s="16"/>
      <c r="AK308" s="16"/>
    </row>
    <row r="309" spans="1:37" s="1" customFormat="1" x14ac:dyDescent="0.2">
      <c r="A309"/>
      <c r="B309" s="18"/>
      <c r="C309" s="18" t="s">
        <v>819</v>
      </c>
      <c r="D309" s="18" t="s">
        <v>450</v>
      </c>
      <c r="E309" s="18" t="s">
        <v>12</v>
      </c>
      <c r="F309" s="18" t="s">
        <v>208</v>
      </c>
      <c r="G309" s="18" t="s">
        <v>209</v>
      </c>
      <c r="H309" s="18" t="s">
        <v>209</v>
      </c>
      <c r="I309" s="18" t="s">
        <v>25</v>
      </c>
      <c r="J309" s="18" t="s">
        <v>210</v>
      </c>
      <c r="K309" s="18" t="s">
        <v>210</v>
      </c>
      <c r="L309" s="18" t="s">
        <v>451</v>
      </c>
      <c r="M309" s="18" t="s">
        <v>11</v>
      </c>
      <c r="N309" s="18" t="s">
        <v>336</v>
      </c>
      <c r="O309" s="18" t="s">
        <v>789</v>
      </c>
      <c r="P309" s="18" t="s">
        <v>790</v>
      </c>
      <c r="Q309" s="18" t="s">
        <v>783</v>
      </c>
      <c r="R309" s="18" t="s">
        <v>338</v>
      </c>
      <c r="S309" s="18" t="s">
        <v>339</v>
      </c>
      <c r="T309" s="18">
        <v>5</v>
      </c>
      <c r="U309" s="18">
        <v>0</v>
      </c>
      <c r="V309" s="18" t="s">
        <v>436</v>
      </c>
      <c r="W309" s="18">
        <v>0</v>
      </c>
      <c r="X309" s="18">
        <v>0</v>
      </c>
      <c r="Y309" s="18">
        <v>0</v>
      </c>
      <c r="Z309" s="18">
        <v>0</v>
      </c>
      <c r="AA309" s="18">
        <v>0</v>
      </c>
      <c r="AB309" s="19">
        <v>23014.584903474981</v>
      </c>
      <c r="AC309" s="19">
        <v>0</v>
      </c>
      <c r="AD309" s="19">
        <v>0</v>
      </c>
      <c r="AE309" s="19">
        <v>0</v>
      </c>
      <c r="AF309" s="19">
        <v>0</v>
      </c>
      <c r="AG309" s="19">
        <v>0</v>
      </c>
      <c r="AH309" s="19">
        <v>0</v>
      </c>
      <c r="AI309" s="16"/>
      <c r="AJ309" s="16"/>
      <c r="AK309" s="16"/>
    </row>
    <row r="310" spans="1:37" s="1" customFormat="1" x14ac:dyDescent="0.2">
      <c r="A310"/>
      <c r="B310" s="18"/>
      <c r="C310" s="18" t="s">
        <v>820</v>
      </c>
      <c r="D310" s="18" t="s">
        <v>450</v>
      </c>
      <c r="E310" s="18" t="s">
        <v>12</v>
      </c>
      <c r="F310" s="18" t="s">
        <v>208</v>
      </c>
      <c r="G310" s="18" t="s">
        <v>209</v>
      </c>
      <c r="H310" s="18" t="s">
        <v>209</v>
      </c>
      <c r="I310" s="18" t="s">
        <v>25</v>
      </c>
      <c r="J310" s="18" t="s">
        <v>210</v>
      </c>
      <c r="K310" s="18" t="s">
        <v>210</v>
      </c>
      <c r="L310" s="18" t="s">
        <v>451</v>
      </c>
      <c r="M310" s="18" t="s">
        <v>11</v>
      </c>
      <c r="N310" s="18" t="s">
        <v>336</v>
      </c>
      <c r="O310" s="18" t="s">
        <v>789</v>
      </c>
      <c r="P310" s="18" t="s">
        <v>790</v>
      </c>
      <c r="Q310" s="18" t="s">
        <v>783</v>
      </c>
      <c r="R310" s="18" t="s">
        <v>338</v>
      </c>
      <c r="S310" s="18" t="s">
        <v>339</v>
      </c>
      <c r="T310" s="18">
        <v>5</v>
      </c>
      <c r="U310" s="18">
        <v>0</v>
      </c>
      <c r="V310" s="18" t="s">
        <v>436</v>
      </c>
      <c r="W310" s="18">
        <v>0</v>
      </c>
      <c r="X310" s="18">
        <v>0</v>
      </c>
      <c r="Y310" s="18">
        <v>0</v>
      </c>
      <c r="Z310" s="18">
        <v>0</v>
      </c>
      <c r="AA310" s="18">
        <v>0</v>
      </c>
      <c r="AB310" s="19">
        <v>60371.455759832475</v>
      </c>
      <c r="AC310" s="19">
        <v>0</v>
      </c>
      <c r="AD310" s="19">
        <v>0</v>
      </c>
      <c r="AE310" s="19">
        <v>0</v>
      </c>
      <c r="AF310" s="19">
        <v>0</v>
      </c>
      <c r="AG310" s="19">
        <v>0</v>
      </c>
      <c r="AH310" s="19">
        <v>0</v>
      </c>
      <c r="AI310" s="16"/>
      <c r="AJ310" s="16"/>
      <c r="AK310" s="16"/>
    </row>
    <row r="311" spans="1:37" s="1" customFormat="1" x14ac:dyDescent="0.2">
      <c r="A311"/>
      <c r="B311" s="18"/>
      <c r="C311" s="18" t="s">
        <v>821</v>
      </c>
      <c r="D311" s="18" t="s">
        <v>785</v>
      </c>
      <c r="E311" s="18" t="s">
        <v>12</v>
      </c>
      <c r="F311" s="18" t="s">
        <v>208</v>
      </c>
      <c r="G311" s="18" t="s">
        <v>209</v>
      </c>
      <c r="H311" s="18" t="s">
        <v>209</v>
      </c>
      <c r="I311" s="18" t="s">
        <v>25</v>
      </c>
      <c r="J311" s="18" t="s">
        <v>25</v>
      </c>
      <c r="K311" s="18" t="s">
        <v>25</v>
      </c>
      <c r="L311" s="18" t="s">
        <v>786</v>
      </c>
      <c r="M311" s="18" t="s">
        <v>11</v>
      </c>
      <c r="N311" s="18" t="s">
        <v>336</v>
      </c>
      <c r="O311" s="18" t="s">
        <v>781</v>
      </c>
      <c r="P311" s="18" t="s">
        <v>804</v>
      </c>
      <c r="Q311" s="18" t="s">
        <v>783</v>
      </c>
      <c r="R311" s="18" t="s">
        <v>338</v>
      </c>
      <c r="S311" s="18" t="s">
        <v>339</v>
      </c>
      <c r="T311" s="18">
        <v>4</v>
      </c>
      <c r="U311" s="18">
        <v>0</v>
      </c>
      <c r="V311" s="18" t="s">
        <v>436</v>
      </c>
      <c r="W311" s="18">
        <v>0</v>
      </c>
      <c r="X311" s="18">
        <v>0</v>
      </c>
      <c r="Y311" s="18">
        <v>0</v>
      </c>
      <c r="Z311" s="18">
        <v>0</v>
      </c>
      <c r="AA311" s="18">
        <v>0</v>
      </c>
      <c r="AB311" s="19">
        <v>319029.29120700486</v>
      </c>
      <c r="AC311" s="19">
        <v>0</v>
      </c>
      <c r="AD311" s="19">
        <v>0</v>
      </c>
      <c r="AE311" s="19">
        <v>0</v>
      </c>
      <c r="AF311" s="19">
        <v>0</v>
      </c>
      <c r="AG311" s="19">
        <v>0</v>
      </c>
      <c r="AH311" s="19">
        <v>0</v>
      </c>
      <c r="AI311" s="16"/>
      <c r="AJ311" s="16"/>
      <c r="AK311" s="16"/>
    </row>
    <row r="312" spans="1:37" s="1" customFormat="1" x14ac:dyDescent="0.2">
      <c r="A312"/>
      <c r="B312" s="18"/>
      <c r="C312" s="18" t="s">
        <v>822</v>
      </c>
      <c r="D312" s="18" t="s">
        <v>450</v>
      </c>
      <c r="E312" s="18" t="s">
        <v>12</v>
      </c>
      <c r="F312" s="18" t="s">
        <v>208</v>
      </c>
      <c r="G312" s="18" t="s">
        <v>209</v>
      </c>
      <c r="H312" s="18" t="s">
        <v>209</v>
      </c>
      <c r="I312" s="18" t="s">
        <v>25</v>
      </c>
      <c r="J312" s="18" t="s">
        <v>210</v>
      </c>
      <c r="K312" s="18" t="s">
        <v>210</v>
      </c>
      <c r="L312" s="18" t="s">
        <v>451</v>
      </c>
      <c r="M312" s="18" t="s">
        <v>11</v>
      </c>
      <c r="N312" s="18" t="s">
        <v>336</v>
      </c>
      <c r="O312" s="18" t="s">
        <v>452</v>
      </c>
      <c r="P312" s="18" t="s">
        <v>823</v>
      </c>
      <c r="Q312" s="18" t="s">
        <v>461</v>
      </c>
      <c r="R312" s="18" t="s">
        <v>338</v>
      </c>
      <c r="S312" s="18" t="s">
        <v>339</v>
      </c>
      <c r="T312" s="18">
        <v>5</v>
      </c>
      <c r="U312" s="18">
        <v>0</v>
      </c>
      <c r="V312" s="18" t="s">
        <v>436</v>
      </c>
      <c r="W312" s="18">
        <v>0</v>
      </c>
      <c r="X312" s="18">
        <v>0</v>
      </c>
      <c r="Y312" s="18">
        <v>0</v>
      </c>
      <c r="Z312" s="18">
        <v>0</v>
      </c>
      <c r="AA312" s="18">
        <v>0</v>
      </c>
      <c r="AB312" s="19">
        <v>1012563.6756751308</v>
      </c>
      <c r="AC312" s="19">
        <v>0</v>
      </c>
      <c r="AD312" s="19">
        <v>0</v>
      </c>
      <c r="AE312" s="19">
        <v>0</v>
      </c>
      <c r="AF312" s="19">
        <v>0</v>
      </c>
      <c r="AG312" s="19">
        <v>0</v>
      </c>
      <c r="AH312" s="19">
        <v>0</v>
      </c>
      <c r="AI312" s="16"/>
      <c r="AJ312" s="16"/>
      <c r="AK312" s="16"/>
    </row>
    <row r="313" spans="1:37" s="1" customFormat="1" x14ac:dyDescent="0.2">
      <c r="A313"/>
      <c r="B313" s="18"/>
      <c r="C313" s="18" t="s">
        <v>824</v>
      </c>
      <c r="D313" s="18" t="s">
        <v>785</v>
      </c>
      <c r="E313" s="18" t="s">
        <v>12</v>
      </c>
      <c r="F313" s="18" t="s">
        <v>208</v>
      </c>
      <c r="G313" s="18" t="s">
        <v>209</v>
      </c>
      <c r="H313" s="18" t="s">
        <v>209</v>
      </c>
      <c r="I313" s="18" t="s">
        <v>25</v>
      </c>
      <c r="J313" s="18" t="s">
        <v>25</v>
      </c>
      <c r="K313" s="18" t="s">
        <v>25</v>
      </c>
      <c r="L313" s="18" t="s">
        <v>786</v>
      </c>
      <c r="M313" s="18" t="s">
        <v>11</v>
      </c>
      <c r="N313" s="18" t="s">
        <v>336</v>
      </c>
      <c r="O313" s="18" t="s">
        <v>794</v>
      </c>
      <c r="P313" s="18" t="s">
        <v>825</v>
      </c>
      <c r="Q313" s="18" t="s">
        <v>783</v>
      </c>
      <c r="R313" s="18" t="s">
        <v>338</v>
      </c>
      <c r="S313" s="18" t="s">
        <v>339</v>
      </c>
      <c r="T313" s="18">
        <v>4</v>
      </c>
      <c r="U313" s="18">
        <v>0</v>
      </c>
      <c r="V313" s="18" t="s">
        <v>436</v>
      </c>
      <c r="W313" s="18">
        <v>0</v>
      </c>
      <c r="X313" s="18">
        <v>0</v>
      </c>
      <c r="Y313" s="18">
        <v>0</v>
      </c>
      <c r="Z313" s="18">
        <v>0</v>
      </c>
      <c r="AA313" s="18">
        <v>0</v>
      </c>
      <c r="AB313" s="19">
        <v>4359.131137260938</v>
      </c>
      <c r="AC313" s="19">
        <v>0</v>
      </c>
      <c r="AD313" s="19">
        <v>0</v>
      </c>
      <c r="AE313" s="19">
        <v>0</v>
      </c>
      <c r="AF313" s="19">
        <v>0</v>
      </c>
      <c r="AG313" s="19">
        <v>0</v>
      </c>
      <c r="AH313" s="19">
        <v>0</v>
      </c>
      <c r="AI313" s="16"/>
      <c r="AJ313" s="16"/>
      <c r="AK313" s="16"/>
    </row>
    <row r="314" spans="1:37" s="1" customFormat="1" x14ac:dyDescent="0.2">
      <c r="A314"/>
      <c r="B314" s="18"/>
      <c r="C314" s="18" t="s">
        <v>826</v>
      </c>
      <c r="D314" s="18" t="s">
        <v>450</v>
      </c>
      <c r="E314" s="18" t="s">
        <v>12</v>
      </c>
      <c r="F314" s="18" t="s">
        <v>208</v>
      </c>
      <c r="G314" s="18" t="s">
        <v>209</v>
      </c>
      <c r="H314" s="18" t="s">
        <v>209</v>
      </c>
      <c r="I314" s="18" t="s">
        <v>25</v>
      </c>
      <c r="J314" s="18" t="s">
        <v>210</v>
      </c>
      <c r="K314" s="18" t="s">
        <v>210</v>
      </c>
      <c r="L314" s="18" t="s">
        <v>451</v>
      </c>
      <c r="M314" s="18" t="s">
        <v>11</v>
      </c>
      <c r="N314" s="18" t="s">
        <v>336</v>
      </c>
      <c r="O314" s="18" t="s">
        <v>452</v>
      </c>
      <c r="P314" s="18" t="s">
        <v>823</v>
      </c>
      <c r="Q314" s="18" t="s">
        <v>783</v>
      </c>
      <c r="R314" s="18" t="s">
        <v>338</v>
      </c>
      <c r="S314" s="18" t="s">
        <v>339</v>
      </c>
      <c r="T314" s="18">
        <v>5</v>
      </c>
      <c r="U314" s="18">
        <v>0</v>
      </c>
      <c r="V314" s="18" t="s">
        <v>436</v>
      </c>
      <c r="W314" s="18">
        <v>0</v>
      </c>
      <c r="X314" s="18">
        <v>0</v>
      </c>
      <c r="Y314" s="18">
        <v>0</v>
      </c>
      <c r="Z314" s="18">
        <v>0</v>
      </c>
      <c r="AA314" s="18">
        <v>0</v>
      </c>
      <c r="AB314" s="19">
        <v>50509.389165575485</v>
      </c>
      <c r="AC314" s="19">
        <v>0</v>
      </c>
      <c r="AD314" s="19">
        <v>0</v>
      </c>
      <c r="AE314" s="19">
        <v>0</v>
      </c>
      <c r="AF314" s="19">
        <v>0</v>
      </c>
      <c r="AG314" s="19">
        <v>0</v>
      </c>
      <c r="AH314" s="19">
        <v>0</v>
      </c>
      <c r="AI314" s="16"/>
      <c r="AJ314" s="16"/>
      <c r="AK314" s="16"/>
    </row>
    <row r="315" spans="1:37" s="1" customFormat="1" x14ac:dyDescent="0.2">
      <c r="A315"/>
      <c r="B315" s="18"/>
      <c r="C315" s="18" t="s">
        <v>827</v>
      </c>
      <c r="D315" s="18" t="s">
        <v>450</v>
      </c>
      <c r="E315" s="18" t="s">
        <v>12</v>
      </c>
      <c r="F315" s="18" t="s">
        <v>208</v>
      </c>
      <c r="G315" s="18" t="s">
        <v>209</v>
      </c>
      <c r="H315" s="18" t="s">
        <v>209</v>
      </c>
      <c r="I315" s="18" t="s">
        <v>25</v>
      </c>
      <c r="J315" s="18" t="s">
        <v>210</v>
      </c>
      <c r="K315" s="18" t="s">
        <v>210</v>
      </c>
      <c r="L315" s="18" t="s">
        <v>451</v>
      </c>
      <c r="M315" s="18" t="s">
        <v>11</v>
      </c>
      <c r="N315" s="18" t="s">
        <v>336</v>
      </c>
      <c r="O315" s="18" t="s">
        <v>781</v>
      </c>
      <c r="P315" s="18" t="s">
        <v>817</v>
      </c>
      <c r="Q315" s="18" t="s">
        <v>783</v>
      </c>
      <c r="R315" s="18" t="s">
        <v>338</v>
      </c>
      <c r="S315" s="18" t="s">
        <v>339</v>
      </c>
      <c r="T315" s="18">
        <v>5</v>
      </c>
      <c r="U315" s="18">
        <v>0</v>
      </c>
      <c r="V315" s="18" t="s">
        <v>436</v>
      </c>
      <c r="W315" s="18">
        <v>0</v>
      </c>
      <c r="X315" s="18">
        <v>0</v>
      </c>
      <c r="Y315" s="18">
        <v>0</v>
      </c>
      <c r="Z315" s="18">
        <v>0</v>
      </c>
      <c r="AA315" s="18">
        <v>0</v>
      </c>
      <c r="AB315" s="19">
        <v>27891.843193115597</v>
      </c>
      <c r="AC315" s="19">
        <v>0</v>
      </c>
      <c r="AD315" s="19">
        <v>0</v>
      </c>
      <c r="AE315" s="19">
        <v>0</v>
      </c>
      <c r="AF315" s="19">
        <v>0</v>
      </c>
      <c r="AG315" s="19">
        <v>0</v>
      </c>
      <c r="AH315" s="19">
        <v>0</v>
      </c>
      <c r="AI315" s="16"/>
      <c r="AJ315" s="16"/>
      <c r="AK315" s="16"/>
    </row>
    <row r="316" spans="1:37" s="1" customFormat="1" x14ac:dyDescent="0.2">
      <c r="A316"/>
      <c r="B316" s="18"/>
      <c r="C316" s="18" t="s">
        <v>828</v>
      </c>
      <c r="D316" s="18" t="s">
        <v>450</v>
      </c>
      <c r="E316" s="18" t="s">
        <v>12</v>
      </c>
      <c r="F316" s="18" t="s">
        <v>208</v>
      </c>
      <c r="G316" s="18" t="s">
        <v>209</v>
      </c>
      <c r="H316" s="18" t="s">
        <v>209</v>
      </c>
      <c r="I316" s="18" t="s">
        <v>25</v>
      </c>
      <c r="J316" s="18" t="s">
        <v>210</v>
      </c>
      <c r="K316" s="18" t="s">
        <v>210</v>
      </c>
      <c r="L316" s="18" t="s">
        <v>451</v>
      </c>
      <c r="M316" s="18" t="s">
        <v>11</v>
      </c>
      <c r="N316" s="18" t="s">
        <v>336</v>
      </c>
      <c r="O316" s="18" t="s">
        <v>789</v>
      </c>
      <c r="P316" s="18" t="s">
        <v>790</v>
      </c>
      <c r="Q316" s="18" t="s">
        <v>783</v>
      </c>
      <c r="R316" s="18" t="s">
        <v>338</v>
      </c>
      <c r="S316" s="18" t="s">
        <v>339</v>
      </c>
      <c r="T316" s="18">
        <v>5</v>
      </c>
      <c r="U316" s="18">
        <v>0</v>
      </c>
      <c r="V316" s="18" t="s">
        <v>436</v>
      </c>
      <c r="W316" s="18">
        <v>0</v>
      </c>
      <c r="X316" s="18">
        <v>0</v>
      </c>
      <c r="Y316" s="18">
        <v>0</v>
      </c>
      <c r="Z316" s="18">
        <v>0</v>
      </c>
      <c r="AA316" s="18">
        <v>0</v>
      </c>
      <c r="AB316" s="19">
        <v>185945.6212874373</v>
      </c>
      <c r="AC316" s="19">
        <v>0</v>
      </c>
      <c r="AD316" s="19">
        <v>0</v>
      </c>
      <c r="AE316" s="19">
        <v>0</v>
      </c>
      <c r="AF316" s="19">
        <v>0</v>
      </c>
      <c r="AG316" s="19">
        <v>0</v>
      </c>
      <c r="AH316" s="19">
        <v>0</v>
      </c>
      <c r="AI316" s="16"/>
      <c r="AJ316" s="16"/>
      <c r="AK316" s="16"/>
    </row>
    <row r="317" spans="1:37" s="1" customFormat="1" x14ac:dyDescent="0.2">
      <c r="A317"/>
      <c r="B317" s="18"/>
      <c r="C317" s="18" t="s">
        <v>829</v>
      </c>
      <c r="D317" s="18" t="s">
        <v>450</v>
      </c>
      <c r="E317" s="18" t="s">
        <v>12</v>
      </c>
      <c r="F317" s="18" t="s">
        <v>208</v>
      </c>
      <c r="G317" s="18" t="s">
        <v>209</v>
      </c>
      <c r="H317" s="18" t="s">
        <v>209</v>
      </c>
      <c r="I317" s="18" t="s">
        <v>25</v>
      </c>
      <c r="J317" s="18" t="s">
        <v>210</v>
      </c>
      <c r="K317" s="18" t="s">
        <v>210</v>
      </c>
      <c r="L317" s="18" t="s">
        <v>451</v>
      </c>
      <c r="M317" s="18" t="s">
        <v>11</v>
      </c>
      <c r="N317" s="18" t="s">
        <v>336</v>
      </c>
      <c r="O317" s="18" t="s">
        <v>781</v>
      </c>
      <c r="P317" s="18" t="s">
        <v>817</v>
      </c>
      <c r="Q317" s="18" t="s">
        <v>783</v>
      </c>
      <c r="R317" s="18" t="s">
        <v>338</v>
      </c>
      <c r="S317" s="18" t="s">
        <v>339</v>
      </c>
      <c r="T317" s="18">
        <v>5</v>
      </c>
      <c r="U317" s="18">
        <v>0</v>
      </c>
      <c r="V317" s="18" t="s">
        <v>436</v>
      </c>
      <c r="W317" s="18">
        <v>0</v>
      </c>
      <c r="X317" s="18">
        <v>0</v>
      </c>
      <c r="Y317" s="18">
        <v>0</v>
      </c>
      <c r="Z317" s="18">
        <v>0</v>
      </c>
      <c r="AA317" s="18">
        <v>0</v>
      </c>
      <c r="AB317" s="19">
        <v>241729.30767366852</v>
      </c>
      <c r="AC317" s="19">
        <v>0</v>
      </c>
      <c r="AD317" s="19">
        <v>0</v>
      </c>
      <c r="AE317" s="19">
        <v>0</v>
      </c>
      <c r="AF317" s="19">
        <v>0</v>
      </c>
      <c r="AG317" s="19">
        <v>0</v>
      </c>
      <c r="AH317" s="19">
        <v>0</v>
      </c>
      <c r="AI317" s="16"/>
      <c r="AJ317" s="16"/>
      <c r="AK317" s="16"/>
    </row>
    <row r="318" spans="1:37" s="1" customFormat="1" x14ac:dyDescent="0.2">
      <c r="A318"/>
      <c r="B318" s="18"/>
      <c r="C318" s="18" t="s">
        <v>830</v>
      </c>
      <c r="D318" s="18" t="s">
        <v>450</v>
      </c>
      <c r="E318" s="18" t="s">
        <v>12</v>
      </c>
      <c r="F318" s="18" t="s">
        <v>208</v>
      </c>
      <c r="G318" s="18" t="s">
        <v>209</v>
      </c>
      <c r="H318" s="18" t="s">
        <v>209</v>
      </c>
      <c r="I318" s="18" t="s">
        <v>25</v>
      </c>
      <c r="J318" s="18" t="s">
        <v>210</v>
      </c>
      <c r="K318" s="18" t="s">
        <v>210</v>
      </c>
      <c r="L318" s="18" t="s">
        <v>451</v>
      </c>
      <c r="M318" s="18" t="s">
        <v>11</v>
      </c>
      <c r="N318" s="18" t="s">
        <v>336</v>
      </c>
      <c r="O318" s="18" t="s">
        <v>789</v>
      </c>
      <c r="P318" s="18" t="s">
        <v>790</v>
      </c>
      <c r="Q318" s="18" t="s">
        <v>783</v>
      </c>
      <c r="R318" s="18" t="s">
        <v>338</v>
      </c>
      <c r="S318" s="18" t="s">
        <v>339</v>
      </c>
      <c r="T318" s="18">
        <v>5</v>
      </c>
      <c r="U318" s="18">
        <v>0</v>
      </c>
      <c r="V318" s="18" t="s">
        <v>436</v>
      </c>
      <c r="W318" s="18">
        <v>0</v>
      </c>
      <c r="X318" s="18">
        <v>0</v>
      </c>
      <c r="Y318" s="18">
        <v>0</v>
      </c>
      <c r="Z318" s="18">
        <v>0</v>
      </c>
      <c r="AA318" s="18">
        <v>0</v>
      </c>
      <c r="AB318" s="19">
        <v>159.21474626825739</v>
      </c>
      <c r="AC318" s="19">
        <v>0</v>
      </c>
      <c r="AD318" s="19">
        <v>0</v>
      </c>
      <c r="AE318" s="19">
        <v>0</v>
      </c>
      <c r="AF318" s="19">
        <v>0</v>
      </c>
      <c r="AG318" s="19">
        <v>0</v>
      </c>
      <c r="AH318" s="19">
        <v>0</v>
      </c>
      <c r="AI318" s="16"/>
      <c r="AJ318" s="16"/>
      <c r="AK318" s="16"/>
    </row>
    <row r="319" spans="1:37" s="1" customFormat="1" x14ac:dyDescent="0.2">
      <c r="A319"/>
      <c r="B319" s="18"/>
      <c r="C319" s="18" t="s">
        <v>831</v>
      </c>
      <c r="D319" s="18" t="s">
        <v>785</v>
      </c>
      <c r="E319" s="18" t="s">
        <v>12</v>
      </c>
      <c r="F319" s="18" t="s">
        <v>208</v>
      </c>
      <c r="G319" s="18" t="s">
        <v>209</v>
      </c>
      <c r="H319" s="18" t="s">
        <v>209</v>
      </c>
      <c r="I319" s="18" t="s">
        <v>25</v>
      </c>
      <c r="J319" s="18" t="s">
        <v>25</v>
      </c>
      <c r="K319" s="18" t="s">
        <v>25</v>
      </c>
      <c r="L319" s="18" t="s">
        <v>786</v>
      </c>
      <c r="M319" s="18" t="s">
        <v>11</v>
      </c>
      <c r="N319" s="18" t="s">
        <v>336</v>
      </c>
      <c r="O319" s="18" t="s">
        <v>781</v>
      </c>
      <c r="P319" s="18" t="s">
        <v>797</v>
      </c>
      <c r="Q319" s="18" t="s">
        <v>783</v>
      </c>
      <c r="R319" s="18" t="s">
        <v>338</v>
      </c>
      <c r="S319" s="18" t="s">
        <v>339</v>
      </c>
      <c r="T319" s="18">
        <v>4</v>
      </c>
      <c r="U319" s="18">
        <v>0</v>
      </c>
      <c r="V319" s="18" t="s">
        <v>436</v>
      </c>
      <c r="W319" s="18">
        <v>0</v>
      </c>
      <c r="X319" s="18">
        <v>0</v>
      </c>
      <c r="Y319" s="18">
        <v>0</v>
      </c>
      <c r="Z319" s="18">
        <v>0</v>
      </c>
      <c r="AA319" s="18">
        <v>0</v>
      </c>
      <c r="AB319" s="19">
        <v>0</v>
      </c>
      <c r="AC319" s="19">
        <v>297881.98062508658</v>
      </c>
      <c r="AD319" s="19">
        <v>0</v>
      </c>
      <c r="AE319" s="19">
        <v>0</v>
      </c>
      <c r="AF319" s="19">
        <v>0</v>
      </c>
      <c r="AG319" s="19">
        <v>0</v>
      </c>
      <c r="AH319" s="19">
        <v>0</v>
      </c>
      <c r="AI319" s="16"/>
      <c r="AJ319" s="16"/>
      <c r="AK319" s="16"/>
    </row>
    <row r="320" spans="1:37" s="1" customFormat="1" x14ac:dyDescent="0.2">
      <c r="A320"/>
      <c r="B320" s="18"/>
      <c r="C320" s="18" t="s">
        <v>832</v>
      </c>
      <c r="D320" s="18" t="s">
        <v>450</v>
      </c>
      <c r="E320" s="18" t="s">
        <v>12</v>
      </c>
      <c r="F320" s="18" t="s">
        <v>208</v>
      </c>
      <c r="G320" s="18" t="s">
        <v>209</v>
      </c>
      <c r="H320" s="18" t="s">
        <v>209</v>
      </c>
      <c r="I320" s="18" t="s">
        <v>25</v>
      </c>
      <c r="J320" s="18" t="s">
        <v>210</v>
      </c>
      <c r="K320" s="18" t="s">
        <v>210</v>
      </c>
      <c r="L320" s="18" t="s">
        <v>451</v>
      </c>
      <c r="M320" s="18" t="s">
        <v>11</v>
      </c>
      <c r="N320" s="18" t="s">
        <v>336</v>
      </c>
      <c r="O320" s="18" t="s">
        <v>789</v>
      </c>
      <c r="P320" s="18" t="s">
        <v>790</v>
      </c>
      <c r="Q320" s="18" t="s">
        <v>783</v>
      </c>
      <c r="R320" s="18" t="s">
        <v>338</v>
      </c>
      <c r="S320" s="18" t="s">
        <v>339</v>
      </c>
      <c r="T320" s="18">
        <v>5</v>
      </c>
      <c r="U320" s="18">
        <v>0</v>
      </c>
      <c r="V320" s="18" t="s">
        <v>436</v>
      </c>
      <c r="W320" s="18">
        <v>0</v>
      </c>
      <c r="X320" s="18">
        <v>0</v>
      </c>
      <c r="Y320" s="18">
        <v>0</v>
      </c>
      <c r="Z320" s="18">
        <v>0</v>
      </c>
      <c r="AA320" s="18">
        <v>0</v>
      </c>
      <c r="AB320" s="19">
        <v>0</v>
      </c>
      <c r="AC320" s="19">
        <v>298570.23971691687</v>
      </c>
      <c r="AD320" s="19">
        <v>0</v>
      </c>
      <c r="AE320" s="19">
        <v>0</v>
      </c>
      <c r="AF320" s="19">
        <v>0</v>
      </c>
      <c r="AG320" s="19">
        <v>0</v>
      </c>
      <c r="AH320" s="19">
        <v>0</v>
      </c>
      <c r="AI320" s="16"/>
      <c r="AJ320" s="16"/>
      <c r="AK320" s="16"/>
    </row>
    <row r="321" spans="1:37" s="1" customFormat="1" x14ac:dyDescent="0.2">
      <c r="A321"/>
      <c r="B321" s="18"/>
      <c r="C321" s="18" t="s">
        <v>833</v>
      </c>
      <c r="D321" s="18" t="s">
        <v>450</v>
      </c>
      <c r="E321" s="18" t="s">
        <v>12</v>
      </c>
      <c r="F321" s="18" t="s">
        <v>208</v>
      </c>
      <c r="G321" s="18" t="s">
        <v>209</v>
      </c>
      <c r="H321" s="18" t="s">
        <v>209</v>
      </c>
      <c r="I321" s="18" t="s">
        <v>25</v>
      </c>
      <c r="J321" s="18" t="s">
        <v>210</v>
      </c>
      <c r="K321" s="18" t="s">
        <v>210</v>
      </c>
      <c r="L321" s="18" t="s">
        <v>451</v>
      </c>
      <c r="M321" s="18" t="s">
        <v>11</v>
      </c>
      <c r="N321" s="18" t="s">
        <v>336</v>
      </c>
      <c r="O321" s="18" t="s">
        <v>789</v>
      </c>
      <c r="P321" s="18" t="s">
        <v>834</v>
      </c>
      <c r="Q321" s="18" t="s">
        <v>783</v>
      </c>
      <c r="R321" s="18" t="s">
        <v>338</v>
      </c>
      <c r="S321" s="18" t="s">
        <v>339</v>
      </c>
      <c r="T321" s="18">
        <v>5</v>
      </c>
      <c r="U321" s="18">
        <v>0</v>
      </c>
      <c r="V321" s="18" t="s">
        <v>436</v>
      </c>
      <c r="W321" s="18">
        <v>0</v>
      </c>
      <c r="X321" s="18">
        <v>0</v>
      </c>
      <c r="Y321" s="18">
        <v>0</v>
      </c>
      <c r="Z321" s="18">
        <v>0</v>
      </c>
      <c r="AA321" s="18">
        <v>0</v>
      </c>
      <c r="AB321" s="19">
        <v>0</v>
      </c>
      <c r="AC321" s="19">
        <v>91474.457193270398</v>
      </c>
      <c r="AD321" s="19">
        <v>0</v>
      </c>
      <c r="AE321" s="19">
        <v>0</v>
      </c>
      <c r="AF321" s="19">
        <v>0</v>
      </c>
      <c r="AG321" s="19">
        <v>0</v>
      </c>
      <c r="AH321" s="19">
        <v>0</v>
      </c>
      <c r="AI321" s="16"/>
      <c r="AJ321" s="16"/>
      <c r="AK321" s="16"/>
    </row>
    <row r="322" spans="1:37" s="1" customFormat="1" x14ac:dyDescent="0.2">
      <c r="A322"/>
      <c r="B322" s="18"/>
      <c r="C322" s="18" t="s">
        <v>835</v>
      </c>
      <c r="D322" s="18" t="s">
        <v>450</v>
      </c>
      <c r="E322" s="18" t="s">
        <v>12</v>
      </c>
      <c r="F322" s="18" t="s">
        <v>208</v>
      </c>
      <c r="G322" s="18" t="s">
        <v>209</v>
      </c>
      <c r="H322" s="18" t="s">
        <v>209</v>
      </c>
      <c r="I322" s="18" t="s">
        <v>25</v>
      </c>
      <c r="J322" s="18" t="s">
        <v>210</v>
      </c>
      <c r="K322" s="18" t="s">
        <v>210</v>
      </c>
      <c r="L322" s="18" t="s">
        <v>451</v>
      </c>
      <c r="M322" s="18" t="s">
        <v>11</v>
      </c>
      <c r="N322" s="18" t="s">
        <v>336</v>
      </c>
      <c r="O322" s="18" t="s">
        <v>789</v>
      </c>
      <c r="P322" s="18" t="s">
        <v>790</v>
      </c>
      <c r="Q322" s="18" t="s">
        <v>783</v>
      </c>
      <c r="R322" s="18" t="s">
        <v>338</v>
      </c>
      <c r="S322" s="18" t="s">
        <v>339</v>
      </c>
      <c r="T322" s="18">
        <v>5</v>
      </c>
      <c r="U322" s="18">
        <v>0</v>
      </c>
      <c r="V322" s="18" t="s">
        <v>436</v>
      </c>
      <c r="W322" s="18">
        <v>0</v>
      </c>
      <c r="X322" s="18">
        <v>0</v>
      </c>
      <c r="Y322" s="18">
        <v>0</v>
      </c>
      <c r="Z322" s="18">
        <v>0</v>
      </c>
      <c r="AA322" s="18">
        <v>0</v>
      </c>
      <c r="AB322" s="19">
        <v>0</v>
      </c>
      <c r="AC322" s="19">
        <v>55981.919946921917</v>
      </c>
      <c r="AD322" s="19">
        <v>0</v>
      </c>
      <c r="AE322" s="19">
        <v>0</v>
      </c>
      <c r="AF322" s="19">
        <v>0</v>
      </c>
      <c r="AG322" s="19">
        <v>0</v>
      </c>
      <c r="AH322" s="19">
        <v>0</v>
      </c>
      <c r="AI322" s="16"/>
      <c r="AJ322" s="16"/>
      <c r="AK322" s="16"/>
    </row>
    <row r="323" spans="1:37" s="1" customFormat="1" x14ac:dyDescent="0.2">
      <c r="A323"/>
      <c r="B323" s="18"/>
      <c r="C323" s="18" t="s">
        <v>836</v>
      </c>
      <c r="D323" s="18" t="s">
        <v>450</v>
      </c>
      <c r="E323" s="18" t="s">
        <v>12</v>
      </c>
      <c r="F323" s="18" t="s">
        <v>208</v>
      </c>
      <c r="G323" s="18" t="s">
        <v>209</v>
      </c>
      <c r="H323" s="18" t="s">
        <v>209</v>
      </c>
      <c r="I323" s="18" t="s">
        <v>25</v>
      </c>
      <c r="J323" s="18" t="s">
        <v>210</v>
      </c>
      <c r="K323" s="18" t="s">
        <v>210</v>
      </c>
      <c r="L323" s="18" t="s">
        <v>451</v>
      </c>
      <c r="M323" s="18" t="s">
        <v>11</v>
      </c>
      <c r="N323" s="18" t="s">
        <v>336</v>
      </c>
      <c r="O323" s="18" t="s">
        <v>781</v>
      </c>
      <c r="P323" s="18" t="s">
        <v>782</v>
      </c>
      <c r="Q323" s="18" t="s">
        <v>783</v>
      </c>
      <c r="R323" s="18" t="s">
        <v>338</v>
      </c>
      <c r="S323" s="18" t="s">
        <v>339</v>
      </c>
      <c r="T323" s="18">
        <v>5</v>
      </c>
      <c r="U323" s="18">
        <v>0</v>
      </c>
      <c r="V323" s="18" t="s">
        <v>436</v>
      </c>
      <c r="W323" s="18">
        <v>0</v>
      </c>
      <c r="X323" s="18">
        <v>0</v>
      </c>
      <c r="Y323" s="18">
        <v>0</v>
      </c>
      <c r="Z323" s="18">
        <v>0</v>
      </c>
      <c r="AA323" s="18">
        <v>0</v>
      </c>
      <c r="AB323" s="19">
        <v>0</v>
      </c>
      <c r="AC323" s="19">
        <v>119428.09588676677</v>
      </c>
      <c r="AD323" s="19">
        <v>0</v>
      </c>
      <c r="AE323" s="19">
        <v>0</v>
      </c>
      <c r="AF323" s="19">
        <v>0</v>
      </c>
      <c r="AG323" s="19">
        <v>0</v>
      </c>
      <c r="AH323" s="19">
        <v>0</v>
      </c>
      <c r="AI323" s="16"/>
      <c r="AJ323" s="16"/>
      <c r="AK323" s="16"/>
    </row>
    <row r="324" spans="1:37" s="1" customFormat="1" x14ac:dyDescent="0.2">
      <c r="A324"/>
      <c r="B324" s="18"/>
      <c r="C324" s="18" t="s">
        <v>837</v>
      </c>
      <c r="D324" s="18" t="s">
        <v>450</v>
      </c>
      <c r="E324" s="18" t="s">
        <v>12</v>
      </c>
      <c r="F324" s="18" t="s">
        <v>208</v>
      </c>
      <c r="G324" s="18" t="s">
        <v>209</v>
      </c>
      <c r="H324" s="18" t="s">
        <v>209</v>
      </c>
      <c r="I324" s="18" t="s">
        <v>25</v>
      </c>
      <c r="J324" s="18" t="s">
        <v>210</v>
      </c>
      <c r="K324" s="18" t="s">
        <v>210</v>
      </c>
      <c r="L324" s="18" t="s">
        <v>451</v>
      </c>
      <c r="M324" s="18" t="s">
        <v>11</v>
      </c>
      <c r="N324" s="18" t="s">
        <v>336</v>
      </c>
      <c r="O324" s="18" t="s">
        <v>781</v>
      </c>
      <c r="P324" s="18" t="s">
        <v>817</v>
      </c>
      <c r="Q324" s="18" t="s">
        <v>783</v>
      </c>
      <c r="R324" s="18" t="s">
        <v>338</v>
      </c>
      <c r="S324" s="18" t="s">
        <v>339</v>
      </c>
      <c r="T324" s="18">
        <v>5</v>
      </c>
      <c r="U324" s="18">
        <v>0</v>
      </c>
      <c r="V324" s="18" t="s">
        <v>436</v>
      </c>
      <c r="W324" s="18">
        <v>0</v>
      </c>
      <c r="X324" s="18">
        <v>0</v>
      </c>
      <c r="Y324" s="18">
        <v>0</v>
      </c>
      <c r="Z324" s="18">
        <v>0</v>
      </c>
      <c r="AA324" s="18">
        <v>0</v>
      </c>
      <c r="AB324" s="19">
        <v>0</v>
      </c>
      <c r="AC324" s="19">
        <v>335891.51968153153</v>
      </c>
      <c r="AD324" s="19">
        <v>0</v>
      </c>
      <c r="AE324" s="19">
        <v>0</v>
      </c>
      <c r="AF324" s="19">
        <v>0</v>
      </c>
      <c r="AG324" s="19">
        <v>0</v>
      </c>
      <c r="AH324" s="19">
        <v>0</v>
      </c>
      <c r="AI324" s="16"/>
      <c r="AJ324" s="16"/>
      <c r="AK324" s="16"/>
    </row>
    <row r="325" spans="1:37" s="1" customFormat="1" x14ac:dyDescent="0.2">
      <c r="A325"/>
      <c r="B325" s="18"/>
      <c r="C325" s="18" t="s">
        <v>838</v>
      </c>
      <c r="D325" s="18" t="s">
        <v>450</v>
      </c>
      <c r="E325" s="18" t="s">
        <v>12</v>
      </c>
      <c r="F325" s="18" t="s">
        <v>208</v>
      </c>
      <c r="G325" s="18" t="s">
        <v>209</v>
      </c>
      <c r="H325" s="18" t="s">
        <v>209</v>
      </c>
      <c r="I325" s="18" t="s">
        <v>25</v>
      </c>
      <c r="J325" s="18" t="s">
        <v>210</v>
      </c>
      <c r="K325" s="18" t="s">
        <v>210</v>
      </c>
      <c r="L325" s="18" t="s">
        <v>451</v>
      </c>
      <c r="M325" s="18" t="s">
        <v>11</v>
      </c>
      <c r="N325" s="18" t="s">
        <v>336</v>
      </c>
      <c r="O325" s="18" t="s">
        <v>789</v>
      </c>
      <c r="P325" s="18" t="s">
        <v>839</v>
      </c>
      <c r="Q325" s="18" t="s">
        <v>783</v>
      </c>
      <c r="R325" s="18" t="s">
        <v>338</v>
      </c>
      <c r="S325" s="18" t="s">
        <v>339</v>
      </c>
      <c r="T325" s="18">
        <v>5</v>
      </c>
      <c r="U325" s="18">
        <v>0</v>
      </c>
      <c r="V325" s="18" t="s">
        <v>436</v>
      </c>
      <c r="W325" s="18">
        <v>0</v>
      </c>
      <c r="X325" s="18">
        <v>0</v>
      </c>
      <c r="Y325" s="18">
        <v>0</v>
      </c>
      <c r="Z325" s="18">
        <v>0</v>
      </c>
      <c r="AA325" s="18">
        <v>0</v>
      </c>
      <c r="AB325" s="19">
        <v>0</v>
      </c>
      <c r="AC325" s="19">
        <v>186606.39982307304</v>
      </c>
      <c r="AD325" s="19">
        <v>0</v>
      </c>
      <c r="AE325" s="19">
        <v>0</v>
      </c>
      <c r="AF325" s="19">
        <v>0</v>
      </c>
      <c r="AG325" s="19">
        <v>0</v>
      </c>
      <c r="AH325" s="19">
        <v>0</v>
      </c>
      <c r="AI325" s="16"/>
      <c r="AJ325" s="16"/>
      <c r="AK325" s="16"/>
    </row>
    <row r="326" spans="1:37" s="1" customFormat="1" x14ac:dyDescent="0.2">
      <c r="A326"/>
      <c r="B326" s="18"/>
      <c r="C326" s="18" t="s">
        <v>840</v>
      </c>
      <c r="D326" s="18" t="s">
        <v>785</v>
      </c>
      <c r="E326" s="18" t="s">
        <v>12</v>
      </c>
      <c r="F326" s="18" t="s">
        <v>208</v>
      </c>
      <c r="G326" s="18" t="s">
        <v>209</v>
      </c>
      <c r="H326" s="18" t="s">
        <v>209</v>
      </c>
      <c r="I326" s="18" t="s">
        <v>25</v>
      </c>
      <c r="J326" s="18" t="s">
        <v>25</v>
      </c>
      <c r="K326" s="18" t="s">
        <v>25</v>
      </c>
      <c r="L326" s="18" t="s">
        <v>786</v>
      </c>
      <c r="M326" s="18" t="s">
        <v>11</v>
      </c>
      <c r="N326" s="18" t="s">
        <v>336</v>
      </c>
      <c r="O326" s="18" t="s">
        <v>781</v>
      </c>
      <c r="P326" s="18" t="s">
        <v>797</v>
      </c>
      <c r="Q326" s="18" t="s">
        <v>783</v>
      </c>
      <c r="R326" s="18" t="s">
        <v>338</v>
      </c>
      <c r="S326" s="18" t="s">
        <v>339</v>
      </c>
      <c r="T326" s="18">
        <v>4</v>
      </c>
      <c r="U326" s="18">
        <v>0</v>
      </c>
      <c r="V326" s="18" t="s">
        <v>436</v>
      </c>
      <c r="W326" s="18">
        <v>0</v>
      </c>
      <c r="X326" s="18">
        <v>0</v>
      </c>
      <c r="Y326" s="18">
        <v>0</v>
      </c>
      <c r="Z326" s="18">
        <v>0</v>
      </c>
      <c r="AA326" s="18">
        <v>0</v>
      </c>
      <c r="AB326" s="19">
        <v>0</v>
      </c>
      <c r="AC326" s="19">
        <v>372352.47578135825</v>
      </c>
      <c r="AD326" s="19">
        <v>0</v>
      </c>
      <c r="AE326" s="19">
        <v>0</v>
      </c>
      <c r="AF326" s="19">
        <v>0</v>
      </c>
      <c r="AG326" s="19">
        <v>0</v>
      </c>
      <c r="AH326" s="19">
        <v>0</v>
      </c>
      <c r="AI326" s="16"/>
      <c r="AJ326" s="16"/>
      <c r="AK326" s="16"/>
    </row>
    <row r="327" spans="1:37" s="1" customFormat="1" x14ac:dyDescent="0.2">
      <c r="A327"/>
      <c r="B327" s="18"/>
      <c r="C327" s="18" t="s">
        <v>841</v>
      </c>
      <c r="D327" s="18" t="s">
        <v>450</v>
      </c>
      <c r="E327" s="18" t="s">
        <v>12</v>
      </c>
      <c r="F327" s="18" t="s">
        <v>208</v>
      </c>
      <c r="G327" s="18" t="s">
        <v>209</v>
      </c>
      <c r="H327" s="18" t="s">
        <v>209</v>
      </c>
      <c r="I327" s="18" t="s">
        <v>25</v>
      </c>
      <c r="J327" s="18" t="s">
        <v>210</v>
      </c>
      <c r="K327" s="18" t="s">
        <v>210</v>
      </c>
      <c r="L327" s="18" t="s">
        <v>451</v>
      </c>
      <c r="M327" s="18" t="s">
        <v>11</v>
      </c>
      <c r="N327" s="18" t="s">
        <v>336</v>
      </c>
      <c r="O327" s="18" t="s">
        <v>781</v>
      </c>
      <c r="P327" s="18" t="s">
        <v>802</v>
      </c>
      <c r="Q327" s="18" t="s">
        <v>783</v>
      </c>
      <c r="R327" s="18" t="s">
        <v>338</v>
      </c>
      <c r="S327" s="18" t="s">
        <v>339</v>
      </c>
      <c r="T327" s="18">
        <v>5</v>
      </c>
      <c r="U327" s="18">
        <v>0</v>
      </c>
      <c r="V327" s="18" t="s">
        <v>436</v>
      </c>
      <c r="W327" s="18">
        <v>0</v>
      </c>
      <c r="X327" s="18">
        <v>0</v>
      </c>
      <c r="Y327" s="18">
        <v>0</v>
      </c>
      <c r="Z327" s="18">
        <v>0</v>
      </c>
      <c r="AA327" s="18">
        <v>0</v>
      </c>
      <c r="AB327" s="19">
        <v>0</v>
      </c>
      <c r="AC327" s="19">
        <v>485176.63953998993</v>
      </c>
      <c r="AD327" s="19">
        <v>0</v>
      </c>
      <c r="AE327" s="19">
        <v>0</v>
      </c>
      <c r="AF327" s="19">
        <v>0</v>
      </c>
      <c r="AG327" s="19">
        <v>0</v>
      </c>
      <c r="AH327" s="19">
        <v>0</v>
      </c>
      <c r="AI327" s="16"/>
      <c r="AJ327" s="16"/>
      <c r="AK327" s="16"/>
    </row>
    <row r="328" spans="1:37" s="1" customFormat="1" x14ac:dyDescent="0.2">
      <c r="A328"/>
      <c r="B328" s="18"/>
      <c r="C328" s="18" t="s">
        <v>842</v>
      </c>
      <c r="D328" s="18" t="s">
        <v>785</v>
      </c>
      <c r="E328" s="18" t="s">
        <v>12</v>
      </c>
      <c r="F328" s="18" t="s">
        <v>208</v>
      </c>
      <c r="G328" s="18" t="s">
        <v>209</v>
      </c>
      <c r="H328" s="18" t="s">
        <v>209</v>
      </c>
      <c r="I328" s="18" t="s">
        <v>25</v>
      </c>
      <c r="J328" s="18" t="s">
        <v>25</v>
      </c>
      <c r="K328" s="18" t="s">
        <v>25</v>
      </c>
      <c r="L328" s="18" t="s">
        <v>786</v>
      </c>
      <c r="M328" s="18" t="s">
        <v>11</v>
      </c>
      <c r="N328" s="18" t="s">
        <v>336</v>
      </c>
      <c r="O328" s="18" t="s">
        <v>781</v>
      </c>
      <c r="P328" s="18" t="s">
        <v>802</v>
      </c>
      <c r="Q328" s="18" t="s">
        <v>783</v>
      </c>
      <c r="R328" s="18" t="s">
        <v>338</v>
      </c>
      <c r="S328" s="18" t="s">
        <v>339</v>
      </c>
      <c r="T328" s="18">
        <v>4</v>
      </c>
      <c r="U328" s="18">
        <v>0</v>
      </c>
      <c r="V328" s="18" t="s">
        <v>436</v>
      </c>
      <c r="W328" s="18">
        <v>0</v>
      </c>
      <c r="X328" s="18">
        <v>0</v>
      </c>
      <c r="Y328" s="18">
        <v>0</v>
      </c>
      <c r="Z328" s="18">
        <v>0</v>
      </c>
      <c r="AA328" s="18">
        <v>0</v>
      </c>
      <c r="AB328" s="19">
        <v>0</v>
      </c>
      <c r="AC328" s="19">
        <v>148940.99031254329</v>
      </c>
      <c r="AD328" s="19">
        <v>0</v>
      </c>
      <c r="AE328" s="19">
        <v>0</v>
      </c>
      <c r="AF328" s="19">
        <v>0</v>
      </c>
      <c r="AG328" s="19">
        <v>0</v>
      </c>
      <c r="AH328" s="19">
        <v>0</v>
      </c>
      <c r="AI328" s="16"/>
      <c r="AJ328" s="16"/>
      <c r="AK328" s="16"/>
    </row>
    <row r="329" spans="1:37" s="1" customFormat="1" x14ac:dyDescent="0.2">
      <c r="A329"/>
      <c r="B329" s="18"/>
      <c r="C329" s="18" t="s">
        <v>843</v>
      </c>
      <c r="D329" s="18" t="s">
        <v>450</v>
      </c>
      <c r="E329" s="18" t="s">
        <v>12</v>
      </c>
      <c r="F329" s="18" t="s">
        <v>208</v>
      </c>
      <c r="G329" s="18" t="s">
        <v>209</v>
      </c>
      <c r="H329" s="18" t="s">
        <v>209</v>
      </c>
      <c r="I329" s="18" t="s">
        <v>25</v>
      </c>
      <c r="J329" s="18" t="s">
        <v>210</v>
      </c>
      <c r="K329" s="18" t="s">
        <v>210</v>
      </c>
      <c r="L329" s="18" t="s">
        <v>451</v>
      </c>
      <c r="M329" s="18" t="s">
        <v>11</v>
      </c>
      <c r="N329" s="18" t="s">
        <v>336</v>
      </c>
      <c r="O329" s="18" t="s">
        <v>781</v>
      </c>
      <c r="P329" s="18" t="s">
        <v>802</v>
      </c>
      <c r="Q329" s="18" t="s">
        <v>783</v>
      </c>
      <c r="R329" s="18" t="s">
        <v>338</v>
      </c>
      <c r="S329" s="18" t="s">
        <v>339</v>
      </c>
      <c r="T329" s="18">
        <v>5</v>
      </c>
      <c r="U329" s="18">
        <v>0</v>
      </c>
      <c r="V329" s="18" t="s">
        <v>436</v>
      </c>
      <c r="W329" s="18">
        <v>0</v>
      </c>
      <c r="X329" s="18">
        <v>0</v>
      </c>
      <c r="Y329" s="18">
        <v>0</v>
      </c>
      <c r="Z329" s="18">
        <v>0</v>
      </c>
      <c r="AA329" s="18">
        <v>0</v>
      </c>
      <c r="AB329" s="19">
        <v>0</v>
      </c>
      <c r="AC329" s="19">
        <v>104126.37110127477</v>
      </c>
      <c r="AD329" s="19">
        <v>0</v>
      </c>
      <c r="AE329" s="19">
        <v>0</v>
      </c>
      <c r="AF329" s="19">
        <v>0</v>
      </c>
      <c r="AG329" s="19">
        <v>0</v>
      </c>
      <c r="AH329" s="19">
        <v>0</v>
      </c>
      <c r="AI329" s="16"/>
      <c r="AJ329" s="16"/>
      <c r="AK329" s="16"/>
    </row>
    <row r="330" spans="1:37" s="1" customFormat="1" x14ac:dyDescent="0.2">
      <c r="A330"/>
      <c r="B330" s="18"/>
      <c r="C330" s="18" t="s">
        <v>844</v>
      </c>
      <c r="D330" s="18" t="s">
        <v>450</v>
      </c>
      <c r="E330" s="18" t="s">
        <v>12</v>
      </c>
      <c r="F330" s="18" t="s">
        <v>208</v>
      </c>
      <c r="G330" s="18" t="s">
        <v>209</v>
      </c>
      <c r="H330" s="18" t="s">
        <v>209</v>
      </c>
      <c r="I330" s="18" t="s">
        <v>25</v>
      </c>
      <c r="J330" s="18" t="s">
        <v>210</v>
      </c>
      <c r="K330" s="18" t="s">
        <v>210</v>
      </c>
      <c r="L330" s="18" t="s">
        <v>451</v>
      </c>
      <c r="M330" s="18" t="s">
        <v>11</v>
      </c>
      <c r="N330" s="18" t="s">
        <v>336</v>
      </c>
      <c r="O330" s="18" t="s">
        <v>781</v>
      </c>
      <c r="P330" s="18" t="s">
        <v>804</v>
      </c>
      <c r="Q330" s="18" t="s">
        <v>783</v>
      </c>
      <c r="R330" s="18" t="s">
        <v>338</v>
      </c>
      <c r="S330" s="18" t="s">
        <v>339</v>
      </c>
      <c r="T330" s="18">
        <v>5</v>
      </c>
      <c r="U330" s="18">
        <v>0</v>
      </c>
      <c r="V330" s="18" t="s">
        <v>436</v>
      </c>
      <c r="W330" s="18">
        <v>0</v>
      </c>
      <c r="X330" s="18">
        <v>0</v>
      </c>
      <c r="Y330" s="18">
        <v>0</v>
      </c>
      <c r="Z330" s="18">
        <v>0</v>
      </c>
      <c r="AA330" s="18">
        <v>0</v>
      </c>
      <c r="AB330" s="19">
        <v>0</v>
      </c>
      <c r="AC330" s="19">
        <v>232810.14441926594</v>
      </c>
      <c r="AD330" s="19">
        <v>0</v>
      </c>
      <c r="AE330" s="19">
        <v>0</v>
      </c>
      <c r="AF330" s="19">
        <v>0</v>
      </c>
      <c r="AG330" s="19">
        <v>0</v>
      </c>
      <c r="AH330" s="19">
        <v>0</v>
      </c>
      <c r="AI330" s="16"/>
      <c r="AJ330" s="16"/>
      <c r="AK330" s="16"/>
    </row>
    <row r="331" spans="1:37" s="1" customFormat="1" x14ac:dyDescent="0.2">
      <c r="A331"/>
      <c r="B331" s="18"/>
      <c r="C331" s="18" t="s">
        <v>845</v>
      </c>
      <c r="D331" s="18" t="s">
        <v>785</v>
      </c>
      <c r="E331" s="18" t="s">
        <v>12</v>
      </c>
      <c r="F331" s="18" t="s">
        <v>208</v>
      </c>
      <c r="G331" s="18" t="s">
        <v>209</v>
      </c>
      <c r="H331" s="18" t="s">
        <v>209</v>
      </c>
      <c r="I331" s="18" t="s">
        <v>25</v>
      </c>
      <c r="J331" s="18" t="s">
        <v>25</v>
      </c>
      <c r="K331" s="18" t="s">
        <v>25</v>
      </c>
      <c r="L331" s="18" t="s">
        <v>786</v>
      </c>
      <c r="M331" s="18" t="s">
        <v>11</v>
      </c>
      <c r="N331" s="18" t="s">
        <v>336</v>
      </c>
      <c r="O331" s="18" t="s">
        <v>781</v>
      </c>
      <c r="P331" s="18" t="s">
        <v>804</v>
      </c>
      <c r="Q331" s="18" t="s">
        <v>783</v>
      </c>
      <c r="R331" s="18" t="s">
        <v>338</v>
      </c>
      <c r="S331" s="18" t="s">
        <v>339</v>
      </c>
      <c r="T331" s="18">
        <v>4</v>
      </c>
      <c r="U331" s="18">
        <v>0</v>
      </c>
      <c r="V331" s="18" t="s">
        <v>436</v>
      </c>
      <c r="W331" s="18">
        <v>0</v>
      </c>
      <c r="X331" s="18">
        <v>0</v>
      </c>
      <c r="Y331" s="18">
        <v>0</v>
      </c>
      <c r="Z331" s="18">
        <v>0</v>
      </c>
      <c r="AA331" s="18">
        <v>0</v>
      </c>
      <c r="AB331" s="19">
        <v>0</v>
      </c>
      <c r="AC331" s="19">
        <v>186176.23789067913</v>
      </c>
      <c r="AD331" s="19">
        <v>0</v>
      </c>
      <c r="AE331" s="19">
        <v>0</v>
      </c>
      <c r="AF331" s="19">
        <v>0</v>
      </c>
      <c r="AG331" s="19">
        <v>0</v>
      </c>
      <c r="AH331" s="19">
        <v>0</v>
      </c>
      <c r="AI331" s="16"/>
      <c r="AJ331" s="16"/>
      <c r="AK331" s="16"/>
    </row>
    <row r="332" spans="1:37" s="1" customFormat="1" x14ac:dyDescent="0.2">
      <c r="A332"/>
      <c r="B332" s="18"/>
      <c r="C332" s="18" t="s">
        <v>846</v>
      </c>
      <c r="D332" s="18" t="s">
        <v>785</v>
      </c>
      <c r="E332" s="18" t="s">
        <v>12</v>
      </c>
      <c r="F332" s="18" t="s">
        <v>208</v>
      </c>
      <c r="G332" s="18" t="s">
        <v>209</v>
      </c>
      <c r="H332" s="18" t="s">
        <v>209</v>
      </c>
      <c r="I332" s="18" t="s">
        <v>25</v>
      </c>
      <c r="J332" s="18" t="s">
        <v>25</v>
      </c>
      <c r="K332" s="18" t="s">
        <v>25</v>
      </c>
      <c r="L332" s="18" t="s">
        <v>786</v>
      </c>
      <c r="M332" s="18" t="s">
        <v>11</v>
      </c>
      <c r="N332" s="18" t="s">
        <v>336</v>
      </c>
      <c r="O332" s="18" t="s">
        <v>781</v>
      </c>
      <c r="P332" s="18" t="s">
        <v>804</v>
      </c>
      <c r="Q332" s="18" t="s">
        <v>783</v>
      </c>
      <c r="R332" s="18" t="s">
        <v>338</v>
      </c>
      <c r="S332" s="18" t="s">
        <v>339</v>
      </c>
      <c r="T332" s="18">
        <v>4</v>
      </c>
      <c r="U332" s="18">
        <v>0</v>
      </c>
      <c r="V332" s="18" t="s">
        <v>436</v>
      </c>
      <c r="W332" s="18">
        <v>0</v>
      </c>
      <c r="X332" s="18">
        <v>0</v>
      </c>
      <c r="Y332" s="18">
        <v>0</v>
      </c>
      <c r="Z332" s="18">
        <v>0</v>
      </c>
      <c r="AA332" s="18">
        <v>0</v>
      </c>
      <c r="AB332" s="19">
        <v>0</v>
      </c>
      <c r="AC332" s="19">
        <v>186176.23789067913</v>
      </c>
      <c r="AD332" s="19">
        <v>0</v>
      </c>
      <c r="AE332" s="19">
        <v>0</v>
      </c>
      <c r="AF332" s="19">
        <v>0</v>
      </c>
      <c r="AG332" s="19">
        <v>0</v>
      </c>
      <c r="AH332" s="19">
        <v>0</v>
      </c>
      <c r="AI332" s="16"/>
      <c r="AJ332" s="16"/>
      <c r="AK332" s="16"/>
    </row>
    <row r="333" spans="1:37" s="1" customFormat="1" x14ac:dyDescent="0.2">
      <c r="A333"/>
      <c r="B333" s="18"/>
      <c r="C333" s="18" t="s">
        <v>847</v>
      </c>
      <c r="D333" s="18" t="s">
        <v>785</v>
      </c>
      <c r="E333" s="18" t="s">
        <v>12</v>
      </c>
      <c r="F333" s="18" t="s">
        <v>208</v>
      </c>
      <c r="G333" s="18" t="s">
        <v>209</v>
      </c>
      <c r="H333" s="18" t="s">
        <v>209</v>
      </c>
      <c r="I333" s="18" t="s">
        <v>25</v>
      </c>
      <c r="J333" s="18" t="s">
        <v>25</v>
      </c>
      <c r="K333" s="18" t="s">
        <v>25</v>
      </c>
      <c r="L333" s="18" t="s">
        <v>786</v>
      </c>
      <c r="M333" s="18" t="s">
        <v>11</v>
      </c>
      <c r="N333" s="18" t="s">
        <v>336</v>
      </c>
      <c r="O333" s="18" t="s">
        <v>781</v>
      </c>
      <c r="P333" s="18" t="s">
        <v>787</v>
      </c>
      <c r="Q333" s="18" t="s">
        <v>783</v>
      </c>
      <c r="R333" s="18" t="s">
        <v>338</v>
      </c>
      <c r="S333" s="18" t="s">
        <v>339</v>
      </c>
      <c r="T333" s="18">
        <v>4</v>
      </c>
      <c r="U333" s="18">
        <v>0</v>
      </c>
      <c r="V333" s="18" t="s">
        <v>436</v>
      </c>
      <c r="W333" s="18">
        <v>0</v>
      </c>
      <c r="X333" s="18">
        <v>0</v>
      </c>
      <c r="Y333" s="18">
        <v>0</v>
      </c>
      <c r="Z333" s="18">
        <v>0</v>
      </c>
      <c r="AA333" s="18">
        <v>0</v>
      </c>
      <c r="AB333" s="19">
        <v>0</v>
      </c>
      <c r="AC333" s="19">
        <v>372352.47578135825</v>
      </c>
      <c r="AD333" s="19">
        <v>0</v>
      </c>
      <c r="AE333" s="19">
        <v>0</v>
      </c>
      <c r="AF333" s="19">
        <v>0</v>
      </c>
      <c r="AG333" s="19">
        <v>0</v>
      </c>
      <c r="AH333" s="19">
        <v>0</v>
      </c>
      <c r="AI333" s="16"/>
      <c r="AJ333" s="16"/>
      <c r="AK333" s="16"/>
    </row>
    <row r="334" spans="1:37" s="1" customFormat="1" x14ac:dyDescent="0.2">
      <c r="A334"/>
      <c r="B334" s="18"/>
      <c r="C334" s="18" t="s">
        <v>848</v>
      </c>
      <c r="D334" s="18" t="s">
        <v>450</v>
      </c>
      <c r="E334" s="18" t="s">
        <v>12</v>
      </c>
      <c r="F334" s="18" t="s">
        <v>208</v>
      </c>
      <c r="G334" s="18" t="s">
        <v>209</v>
      </c>
      <c r="H334" s="18" t="s">
        <v>209</v>
      </c>
      <c r="I334" s="18" t="s">
        <v>25</v>
      </c>
      <c r="J334" s="18" t="s">
        <v>210</v>
      </c>
      <c r="K334" s="18" t="s">
        <v>210</v>
      </c>
      <c r="L334" s="18" t="s">
        <v>451</v>
      </c>
      <c r="M334" s="18" t="s">
        <v>11</v>
      </c>
      <c r="N334" s="18" t="s">
        <v>336</v>
      </c>
      <c r="O334" s="18" t="s">
        <v>781</v>
      </c>
      <c r="P334" s="18" t="s">
        <v>849</v>
      </c>
      <c r="Q334" s="18" t="s">
        <v>783</v>
      </c>
      <c r="R334" s="18" t="s">
        <v>338</v>
      </c>
      <c r="S334" s="18" t="s">
        <v>339</v>
      </c>
      <c r="T334" s="18">
        <v>5</v>
      </c>
      <c r="U334" s="18">
        <v>0</v>
      </c>
      <c r="V334" s="18" t="s">
        <v>436</v>
      </c>
      <c r="W334" s="18">
        <v>0</v>
      </c>
      <c r="X334" s="18">
        <v>0</v>
      </c>
      <c r="Y334" s="18">
        <v>0</v>
      </c>
      <c r="Z334" s="18">
        <v>0</v>
      </c>
      <c r="AA334" s="18">
        <v>0</v>
      </c>
      <c r="AB334" s="19">
        <v>0</v>
      </c>
      <c r="AC334" s="19">
        <v>261248.95975230224</v>
      </c>
      <c r="AD334" s="19">
        <v>0</v>
      </c>
      <c r="AE334" s="19">
        <v>0</v>
      </c>
      <c r="AF334" s="19">
        <v>0</v>
      </c>
      <c r="AG334" s="19">
        <v>0</v>
      </c>
      <c r="AH334" s="19">
        <v>0</v>
      </c>
      <c r="AI334" s="16"/>
      <c r="AJ334" s="16"/>
      <c r="AK334" s="16"/>
    </row>
    <row r="335" spans="1:37" s="1" customFormat="1" x14ac:dyDescent="0.2">
      <c r="A335"/>
      <c r="B335" s="18"/>
      <c r="C335" s="18" t="s">
        <v>850</v>
      </c>
      <c r="D335" s="18" t="s">
        <v>450</v>
      </c>
      <c r="E335" s="18" t="s">
        <v>12</v>
      </c>
      <c r="F335" s="18" t="s">
        <v>208</v>
      </c>
      <c r="G335" s="18" t="s">
        <v>209</v>
      </c>
      <c r="H335" s="18" t="s">
        <v>209</v>
      </c>
      <c r="I335" s="18" t="s">
        <v>25</v>
      </c>
      <c r="J335" s="18" t="s">
        <v>210</v>
      </c>
      <c r="K335" s="18" t="s">
        <v>210</v>
      </c>
      <c r="L335" s="18" t="s">
        <v>451</v>
      </c>
      <c r="M335" s="18" t="s">
        <v>11</v>
      </c>
      <c r="N335" s="18" t="s">
        <v>336</v>
      </c>
      <c r="O335" s="18" t="s">
        <v>794</v>
      </c>
      <c r="P335" s="18" t="s">
        <v>795</v>
      </c>
      <c r="Q335" s="18" t="s">
        <v>783</v>
      </c>
      <c r="R335" s="18" t="s">
        <v>338</v>
      </c>
      <c r="S335" s="18" t="s">
        <v>339</v>
      </c>
      <c r="T335" s="18">
        <v>5</v>
      </c>
      <c r="U335" s="18">
        <v>0</v>
      </c>
      <c r="V335" s="18" t="s">
        <v>436</v>
      </c>
      <c r="W335" s="18">
        <v>0</v>
      </c>
      <c r="X335" s="18">
        <v>0</v>
      </c>
      <c r="Y335" s="18">
        <v>0</v>
      </c>
      <c r="Z335" s="18">
        <v>0</v>
      </c>
      <c r="AA335" s="18">
        <v>0</v>
      </c>
      <c r="AB335" s="19">
        <v>0</v>
      </c>
      <c r="AC335" s="19">
        <v>746425.59929229214</v>
      </c>
      <c r="AD335" s="19">
        <v>0</v>
      </c>
      <c r="AE335" s="19">
        <v>0</v>
      </c>
      <c r="AF335" s="19">
        <v>0</v>
      </c>
      <c r="AG335" s="19">
        <v>0</v>
      </c>
      <c r="AH335" s="19">
        <v>0</v>
      </c>
      <c r="AI335" s="16"/>
      <c r="AJ335" s="16"/>
      <c r="AK335" s="16"/>
    </row>
    <row r="336" spans="1:37" s="1" customFormat="1" x14ac:dyDescent="0.2">
      <c r="A336"/>
      <c r="B336" s="18"/>
      <c r="C336" s="18" t="s">
        <v>851</v>
      </c>
      <c r="D336" s="18" t="s">
        <v>450</v>
      </c>
      <c r="E336" s="18" t="s">
        <v>12</v>
      </c>
      <c r="F336" s="18" t="s">
        <v>208</v>
      </c>
      <c r="G336" s="18" t="s">
        <v>209</v>
      </c>
      <c r="H336" s="18" t="s">
        <v>209</v>
      </c>
      <c r="I336" s="18" t="s">
        <v>25</v>
      </c>
      <c r="J336" s="18" t="s">
        <v>210</v>
      </c>
      <c r="K336" s="18" t="s">
        <v>210</v>
      </c>
      <c r="L336" s="18" t="s">
        <v>451</v>
      </c>
      <c r="M336" s="18" t="s">
        <v>11</v>
      </c>
      <c r="N336" s="18" t="s">
        <v>336</v>
      </c>
      <c r="O336" s="18" t="s">
        <v>452</v>
      </c>
      <c r="P336" s="18" t="s">
        <v>809</v>
      </c>
      <c r="Q336" s="18" t="s">
        <v>457</v>
      </c>
      <c r="R336" s="18" t="s">
        <v>338</v>
      </c>
      <c r="S336" s="18" t="s">
        <v>339</v>
      </c>
      <c r="T336" s="18">
        <v>5</v>
      </c>
      <c r="U336" s="18">
        <v>0</v>
      </c>
      <c r="V336" s="18" t="s">
        <v>436</v>
      </c>
      <c r="W336" s="18">
        <v>0</v>
      </c>
      <c r="X336" s="18">
        <v>0</v>
      </c>
      <c r="Y336" s="18">
        <v>0</v>
      </c>
      <c r="Z336" s="18">
        <v>0</v>
      </c>
      <c r="AA336" s="18">
        <v>0</v>
      </c>
      <c r="AB336" s="19">
        <v>0</v>
      </c>
      <c r="AC336" s="19">
        <v>20825.274220254953</v>
      </c>
      <c r="AD336" s="19">
        <v>0</v>
      </c>
      <c r="AE336" s="19">
        <v>0</v>
      </c>
      <c r="AF336" s="19">
        <v>0</v>
      </c>
      <c r="AG336" s="19">
        <v>0</v>
      </c>
      <c r="AH336" s="19">
        <v>0</v>
      </c>
      <c r="AI336" s="16"/>
      <c r="AJ336" s="16"/>
      <c r="AK336" s="16"/>
    </row>
    <row r="337" spans="1:37" s="1" customFormat="1" x14ac:dyDescent="0.2">
      <c r="A337"/>
      <c r="B337" s="18"/>
      <c r="C337" s="18" t="s">
        <v>852</v>
      </c>
      <c r="D337" s="18" t="s">
        <v>450</v>
      </c>
      <c r="E337" s="18" t="s">
        <v>12</v>
      </c>
      <c r="F337" s="18" t="s">
        <v>208</v>
      </c>
      <c r="G337" s="18" t="s">
        <v>209</v>
      </c>
      <c r="H337" s="18" t="s">
        <v>209</v>
      </c>
      <c r="I337" s="18" t="s">
        <v>25</v>
      </c>
      <c r="J337" s="18" t="s">
        <v>210</v>
      </c>
      <c r="K337" s="18" t="s">
        <v>210</v>
      </c>
      <c r="L337" s="18" t="s">
        <v>451</v>
      </c>
      <c r="M337" s="18" t="s">
        <v>11</v>
      </c>
      <c r="N337" s="18" t="s">
        <v>336</v>
      </c>
      <c r="O337" s="18" t="s">
        <v>789</v>
      </c>
      <c r="P337" s="18" t="s">
        <v>790</v>
      </c>
      <c r="Q337" s="18" t="s">
        <v>783</v>
      </c>
      <c r="R337" s="18" t="s">
        <v>338</v>
      </c>
      <c r="S337" s="18" t="s">
        <v>339</v>
      </c>
      <c r="T337" s="18">
        <v>5</v>
      </c>
      <c r="U337" s="18">
        <v>0</v>
      </c>
      <c r="V337" s="18" t="s">
        <v>436</v>
      </c>
      <c r="W337" s="18">
        <v>0</v>
      </c>
      <c r="X337" s="18">
        <v>0</v>
      </c>
      <c r="Y337" s="18">
        <v>0</v>
      </c>
      <c r="Z337" s="18">
        <v>0</v>
      </c>
      <c r="AA337" s="18">
        <v>0</v>
      </c>
      <c r="AB337" s="19">
        <v>0</v>
      </c>
      <c r="AC337" s="19">
        <v>246320.44776645643</v>
      </c>
      <c r="AD337" s="19">
        <v>0</v>
      </c>
      <c r="AE337" s="19">
        <v>0</v>
      </c>
      <c r="AF337" s="19">
        <v>0</v>
      </c>
      <c r="AG337" s="19">
        <v>0</v>
      </c>
      <c r="AH337" s="19">
        <v>0</v>
      </c>
      <c r="AI337" s="16"/>
      <c r="AJ337" s="16"/>
      <c r="AK337" s="16"/>
    </row>
    <row r="338" spans="1:37" s="1" customFormat="1" x14ac:dyDescent="0.2">
      <c r="A338"/>
      <c r="B338" s="18"/>
      <c r="C338" s="18" t="s">
        <v>853</v>
      </c>
      <c r="D338" s="18" t="s">
        <v>450</v>
      </c>
      <c r="E338" s="18" t="s">
        <v>12</v>
      </c>
      <c r="F338" s="18" t="s">
        <v>208</v>
      </c>
      <c r="G338" s="18" t="s">
        <v>209</v>
      </c>
      <c r="H338" s="18" t="s">
        <v>209</v>
      </c>
      <c r="I338" s="18" t="s">
        <v>25</v>
      </c>
      <c r="J338" s="18" t="s">
        <v>210</v>
      </c>
      <c r="K338" s="18" t="s">
        <v>210</v>
      </c>
      <c r="L338" s="18" t="s">
        <v>451</v>
      </c>
      <c r="M338" s="18" t="s">
        <v>11</v>
      </c>
      <c r="N338" s="18" t="s">
        <v>336</v>
      </c>
      <c r="O338" s="18" t="s">
        <v>789</v>
      </c>
      <c r="P338" s="18" t="s">
        <v>834</v>
      </c>
      <c r="Q338" s="18" t="s">
        <v>457</v>
      </c>
      <c r="R338" s="18" t="s">
        <v>338</v>
      </c>
      <c r="S338" s="18" t="s">
        <v>339</v>
      </c>
      <c r="T338" s="18">
        <v>5</v>
      </c>
      <c r="U338" s="18">
        <v>0</v>
      </c>
      <c r="V338" s="18" t="s">
        <v>436</v>
      </c>
      <c r="W338" s="18">
        <v>0</v>
      </c>
      <c r="X338" s="18">
        <v>0</v>
      </c>
      <c r="Y338" s="18">
        <v>0</v>
      </c>
      <c r="Z338" s="18">
        <v>0</v>
      </c>
      <c r="AA338" s="18">
        <v>0</v>
      </c>
      <c r="AB338" s="19">
        <v>0</v>
      </c>
      <c r="AC338" s="19">
        <v>242588.31976999497</v>
      </c>
      <c r="AD338" s="19">
        <v>0</v>
      </c>
      <c r="AE338" s="19">
        <v>0</v>
      </c>
      <c r="AF338" s="19">
        <v>0</v>
      </c>
      <c r="AG338" s="19">
        <v>0</v>
      </c>
      <c r="AH338" s="19">
        <v>0</v>
      </c>
      <c r="AI338" s="16"/>
      <c r="AJ338" s="16"/>
      <c r="AK338" s="16"/>
    </row>
    <row r="339" spans="1:37" s="1" customFormat="1" x14ac:dyDescent="0.2">
      <c r="A339"/>
      <c r="B339" s="18"/>
      <c r="C339" s="18" t="s">
        <v>854</v>
      </c>
      <c r="D339" s="18" t="s">
        <v>450</v>
      </c>
      <c r="E339" s="18" t="s">
        <v>12</v>
      </c>
      <c r="F339" s="18" t="s">
        <v>208</v>
      </c>
      <c r="G339" s="18" t="s">
        <v>209</v>
      </c>
      <c r="H339" s="18" t="s">
        <v>209</v>
      </c>
      <c r="I339" s="18" t="s">
        <v>25</v>
      </c>
      <c r="J339" s="18" t="s">
        <v>210</v>
      </c>
      <c r="K339" s="18" t="s">
        <v>210</v>
      </c>
      <c r="L339" s="18" t="s">
        <v>451</v>
      </c>
      <c r="M339" s="18" t="s">
        <v>11</v>
      </c>
      <c r="N339" s="18" t="s">
        <v>336</v>
      </c>
      <c r="O339" s="18" t="s">
        <v>452</v>
      </c>
      <c r="P339" s="18" t="s">
        <v>809</v>
      </c>
      <c r="Q339" s="18" t="s">
        <v>783</v>
      </c>
      <c r="R339" s="18" t="s">
        <v>338</v>
      </c>
      <c r="S339" s="18" t="s">
        <v>339</v>
      </c>
      <c r="T339" s="18">
        <v>5</v>
      </c>
      <c r="U339" s="18">
        <v>0</v>
      </c>
      <c r="V339" s="18" t="s">
        <v>436</v>
      </c>
      <c r="W339" s="18">
        <v>0</v>
      </c>
      <c r="X339" s="18">
        <v>0</v>
      </c>
      <c r="Y339" s="18">
        <v>0</v>
      </c>
      <c r="Z339" s="18">
        <v>0</v>
      </c>
      <c r="AA339" s="18">
        <v>0</v>
      </c>
      <c r="AB339" s="19">
        <v>0</v>
      </c>
      <c r="AC339" s="19">
        <v>111963.83989384383</v>
      </c>
      <c r="AD339" s="19">
        <v>0</v>
      </c>
      <c r="AE339" s="19">
        <v>0</v>
      </c>
      <c r="AF339" s="19">
        <v>0</v>
      </c>
      <c r="AG339" s="19">
        <v>0</v>
      </c>
      <c r="AH339" s="19">
        <v>0</v>
      </c>
      <c r="AI339" s="16"/>
      <c r="AJ339" s="16"/>
      <c r="AK339" s="16"/>
    </row>
    <row r="340" spans="1:37" s="1" customFormat="1" x14ac:dyDescent="0.2">
      <c r="A340"/>
      <c r="B340" s="18"/>
      <c r="C340" s="18" t="s">
        <v>855</v>
      </c>
      <c r="D340" s="18" t="s">
        <v>450</v>
      </c>
      <c r="E340" s="18" t="s">
        <v>12</v>
      </c>
      <c r="F340" s="18" t="s">
        <v>208</v>
      </c>
      <c r="G340" s="18" t="s">
        <v>209</v>
      </c>
      <c r="H340" s="18" t="s">
        <v>209</v>
      </c>
      <c r="I340" s="18" t="s">
        <v>25</v>
      </c>
      <c r="J340" s="18" t="s">
        <v>210</v>
      </c>
      <c r="K340" s="18" t="s">
        <v>210</v>
      </c>
      <c r="L340" s="18" t="s">
        <v>451</v>
      </c>
      <c r="M340" s="18" t="s">
        <v>11</v>
      </c>
      <c r="N340" s="18" t="s">
        <v>336</v>
      </c>
      <c r="O340" s="18" t="s">
        <v>789</v>
      </c>
      <c r="P340" s="18" t="s">
        <v>790</v>
      </c>
      <c r="Q340" s="18" t="s">
        <v>783</v>
      </c>
      <c r="R340" s="18" t="s">
        <v>338</v>
      </c>
      <c r="S340" s="18" t="s">
        <v>339</v>
      </c>
      <c r="T340" s="18">
        <v>5</v>
      </c>
      <c r="U340" s="18">
        <v>0</v>
      </c>
      <c r="V340" s="18" t="s">
        <v>436</v>
      </c>
      <c r="W340" s="18">
        <v>0</v>
      </c>
      <c r="X340" s="18">
        <v>0</v>
      </c>
      <c r="Y340" s="18">
        <v>0</v>
      </c>
      <c r="Z340" s="18">
        <v>0</v>
      </c>
      <c r="AA340" s="18">
        <v>0</v>
      </c>
      <c r="AB340" s="19">
        <v>0</v>
      </c>
      <c r="AC340" s="19">
        <v>41053.407961076075</v>
      </c>
      <c r="AD340" s="19">
        <v>0</v>
      </c>
      <c r="AE340" s="19">
        <v>0</v>
      </c>
      <c r="AF340" s="19">
        <v>0</v>
      </c>
      <c r="AG340" s="19">
        <v>0</v>
      </c>
      <c r="AH340" s="19">
        <v>0</v>
      </c>
      <c r="AI340" s="16"/>
      <c r="AJ340" s="16"/>
      <c r="AK340" s="16"/>
    </row>
    <row r="341" spans="1:37" s="1" customFormat="1" x14ac:dyDescent="0.2">
      <c r="A341"/>
      <c r="B341" s="18"/>
      <c r="C341" s="18" t="s">
        <v>856</v>
      </c>
      <c r="D341" s="18" t="s">
        <v>785</v>
      </c>
      <c r="E341" s="18" t="s">
        <v>12</v>
      </c>
      <c r="F341" s="18" t="s">
        <v>208</v>
      </c>
      <c r="G341" s="18" t="s">
        <v>209</v>
      </c>
      <c r="H341" s="18" t="s">
        <v>209</v>
      </c>
      <c r="I341" s="18" t="s">
        <v>25</v>
      </c>
      <c r="J341" s="18" t="s">
        <v>25</v>
      </c>
      <c r="K341" s="18" t="s">
        <v>25</v>
      </c>
      <c r="L341" s="18" t="s">
        <v>786</v>
      </c>
      <c r="M341" s="18" t="s">
        <v>11</v>
      </c>
      <c r="N341" s="18" t="s">
        <v>336</v>
      </c>
      <c r="O341" s="18" t="s">
        <v>781</v>
      </c>
      <c r="P341" s="18" t="s">
        <v>817</v>
      </c>
      <c r="Q341" s="18" t="s">
        <v>783</v>
      </c>
      <c r="R341" s="18" t="s">
        <v>338</v>
      </c>
      <c r="S341" s="18" t="s">
        <v>339</v>
      </c>
      <c r="T341" s="18">
        <v>4</v>
      </c>
      <c r="U341" s="18">
        <v>0</v>
      </c>
      <c r="V341" s="18" t="s">
        <v>436</v>
      </c>
      <c r="W341" s="18">
        <v>0</v>
      </c>
      <c r="X341" s="18">
        <v>0</v>
      </c>
      <c r="Y341" s="18">
        <v>0</v>
      </c>
      <c r="Z341" s="18">
        <v>0</v>
      </c>
      <c r="AA341" s="18">
        <v>0</v>
      </c>
      <c r="AB341" s="19">
        <v>0</v>
      </c>
      <c r="AC341" s="19">
        <v>148940.99031254329</v>
      </c>
      <c r="AD341" s="19">
        <v>0</v>
      </c>
      <c r="AE341" s="19">
        <v>0</v>
      </c>
      <c r="AF341" s="19">
        <v>0</v>
      </c>
      <c r="AG341" s="19">
        <v>0</v>
      </c>
      <c r="AH341" s="19">
        <v>0</v>
      </c>
      <c r="AI341" s="16"/>
      <c r="AJ341" s="16"/>
      <c r="AK341" s="16"/>
    </row>
    <row r="342" spans="1:37" s="1" customFormat="1" x14ac:dyDescent="0.2">
      <c r="A342"/>
      <c r="B342" s="18"/>
      <c r="C342" s="18" t="s">
        <v>857</v>
      </c>
      <c r="D342" s="18" t="s">
        <v>450</v>
      </c>
      <c r="E342" s="18" t="s">
        <v>12</v>
      </c>
      <c r="F342" s="18" t="s">
        <v>208</v>
      </c>
      <c r="G342" s="18" t="s">
        <v>209</v>
      </c>
      <c r="H342" s="18" t="s">
        <v>209</v>
      </c>
      <c r="I342" s="18" t="s">
        <v>25</v>
      </c>
      <c r="J342" s="18" t="s">
        <v>210</v>
      </c>
      <c r="K342" s="18" t="s">
        <v>210</v>
      </c>
      <c r="L342" s="18" t="s">
        <v>451</v>
      </c>
      <c r="M342" s="18" t="s">
        <v>11</v>
      </c>
      <c r="N342" s="18" t="s">
        <v>336</v>
      </c>
      <c r="O342" s="18" t="s">
        <v>781</v>
      </c>
      <c r="P342" s="18" t="s">
        <v>849</v>
      </c>
      <c r="Q342" s="18" t="s">
        <v>783</v>
      </c>
      <c r="R342" s="18" t="s">
        <v>338</v>
      </c>
      <c r="S342" s="18" t="s">
        <v>339</v>
      </c>
      <c r="T342" s="18">
        <v>5</v>
      </c>
      <c r="U342" s="18">
        <v>0</v>
      </c>
      <c r="V342" s="18" t="s">
        <v>436</v>
      </c>
      <c r="W342" s="18">
        <v>0</v>
      </c>
      <c r="X342" s="18">
        <v>0</v>
      </c>
      <c r="Y342" s="18">
        <v>0</v>
      </c>
      <c r="Z342" s="18">
        <v>0</v>
      </c>
      <c r="AA342" s="18">
        <v>0</v>
      </c>
      <c r="AB342" s="19">
        <v>0</v>
      </c>
      <c r="AC342" s="19">
        <v>279909.5997346096</v>
      </c>
      <c r="AD342" s="19">
        <v>0</v>
      </c>
      <c r="AE342" s="19">
        <v>0</v>
      </c>
      <c r="AF342" s="19">
        <v>0</v>
      </c>
      <c r="AG342" s="19">
        <v>0</v>
      </c>
      <c r="AH342" s="19">
        <v>0</v>
      </c>
      <c r="AI342" s="16"/>
      <c r="AJ342" s="16"/>
      <c r="AK342" s="16"/>
    </row>
    <row r="343" spans="1:37" s="1" customFormat="1" x14ac:dyDescent="0.2">
      <c r="A343"/>
      <c r="B343" s="18"/>
      <c r="C343" s="18" t="s">
        <v>858</v>
      </c>
      <c r="D343" s="18" t="s">
        <v>785</v>
      </c>
      <c r="E343" s="18" t="s">
        <v>12</v>
      </c>
      <c r="F343" s="18" t="s">
        <v>208</v>
      </c>
      <c r="G343" s="18" t="s">
        <v>209</v>
      </c>
      <c r="H343" s="18" t="s">
        <v>209</v>
      </c>
      <c r="I343" s="18" t="s">
        <v>25</v>
      </c>
      <c r="J343" s="18" t="s">
        <v>25</v>
      </c>
      <c r="K343" s="18" t="s">
        <v>25</v>
      </c>
      <c r="L343" s="18" t="s">
        <v>786</v>
      </c>
      <c r="M343" s="18" t="s">
        <v>11</v>
      </c>
      <c r="N343" s="18" t="s">
        <v>336</v>
      </c>
      <c r="O343" s="18" t="s">
        <v>781</v>
      </c>
      <c r="P343" s="18" t="s">
        <v>849</v>
      </c>
      <c r="Q343" s="18" t="s">
        <v>783</v>
      </c>
      <c r="R343" s="18" t="s">
        <v>338</v>
      </c>
      <c r="S343" s="18" t="s">
        <v>339</v>
      </c>
      <c r="T343" s="18">
        <v>4</v>
      </c>
      <c r="U343" s="18">
        <v>0</v>
      </c>
      <c r="V343" s="18" t="s">
        <v>436</v>
      </c>
      <c r="W343" s="18">
        <v>0</v>
      </c>
      <c r="X343" s="18">
        <v>0</v>
      </c>
      <c r="Y343" s="18">
        <v>0</v>
      </c>
      <c r="Z343" s="18">
        <v>0</v>
      </c>
      <c r="AA343" s="18">
        <v>0</v>
      </c>
      <c r="AB343" s="19">
        <v>0</v>
      </c>
      <c r="AC343" s="19">
        <v>83779.307050805612</v>
      </c>
      <c r="AD343" s="19">
        <v>0</v>
      </c>
      <c r="AE343" s="19">
        <v>0</v>
      </c>
      <c r="AF343" s="19">
        <v>0</v>
      </c>
      <c r="AG343" s="19">
        <v>0</v>
      </c>
      <c r="AH343" s="19">
        <v>0</v>
      </c>
      <c r="AI343" s="16"/>
      <c r="AJ343" s="16"/>
      <c r="AK343" s="16"/>
    </row>
    <row r="344" spans="1:37" s="1" customFormat="1" x14ac:dyDescent="0.2">
      <c r="A344"/>
      <c r="B344" s="18"/>
      <c r="C344" s="18" t="s">
        <v>859</v>
      </c>
      <c r="D344" s="18" t="s">
        <v>450</v>
      </c>
      <c r="E344" s="18" t="s">
        <v>12</v>
      </c>
      <c r="F344" s="18" t="s">
        <v>208</v>
      </c>
      <c r="G344" s="18" t="s">
        <v>209</v>
      </c>
      <c r="H344" s="18" t="s">
        <v>209</v>
      </c>
      <c r="I344" s="18" t="s">
        <v>25</v>
      </c>
      <c r="J344" s="18" t="s">
        <v>210</v>
      </c>
      <c r="K344" s="18" t="s">
        <v>210</v>
      </c>
      <c r="L344" s="18" t="s">
        <v>451</v>
      </c>
      <c r="M344" s="18" t="s">
        <v>11</v>
      </c>
      <c r="N344" s="18" t="s">
        <v>336</v>
      </c>
      <c r="O344" s="18" t="s">
        <v>781</v>
      </c>
      <c r="P344" s="18" t="s">
        <v>817</v>
      </c>
      <c r="Q344" s="18" t="s">
        <v>783</v>
      </c>
      <c r="R344" s="18" t="s">
        <v>338</v>
      </c>
      <c r="S344" s="18" t="s">
        <v>339</v>
      </c>
      <c r="T344" s="18">
        <v>5</v>
      </c>
      <c r="U344" s="18">
        <v>0</v>
      </c>
      <c r="V344" s="18" t="s">
        <v>436</v>
      </c>
      <c r="W344" s="18">
        <v>0</v>
      </c>
      <c r="X344" s="18">
        <v>0</v>
      </c>
      <c r="Y344" s="18">
        <v>0</v>
      </c>
      <c r="Z344" s="18">
        <v>0</v>
      </c>
      <c r="AA344" s="18">
        <v>0</v>
      </c>
      <c r="AB344" s="19">
        <v>0</v>
      </c>
      <c r="AC344" s="19">
        <v>1866.0639982307307</v>
      </c>
      <c r="AD344" s="19">
        <v>0</v>
      </c>
      <c r="AE344" s="19">
        <v>0</v>
      </c>
      <c r="AF344" s="19">
        <v>0</v>
      </c>
      <c r="AG344" s="19">
        <v>0</v>
      </c>
      <c r="AH344" s="19">
        <v>0</v>
      </c>
      <c r="AI344" s="16"/>
      <c r="AJ344" s="16"/>
      <c r="AK344" s="16"/>
    </row>
    <row r="345" spans="1:37" s="1" customFormat="1" x14ac:dyDescent="0.2">
      <c r="A345"/>
      <c r="B345" s="18"/>
      <c r="C345" s="18" t="s">
        <v>860</v>
      </c>
      <c r="D345" s="18" t="s">
        <v>450</v>
      </c>
      <c r="E345" s="18" t="s">
        <v>12</v>
      </c>
      <c r="F345" s="18" t="s">
        <v>208</v>
      </c>
      <c r="G345" s="18" t="s">
        <v>209</v>
      </c>
      <c r="H345" s="18" t="s">
        <v>209</v>
      </c>
      <c r="I345" s="18" t="s">
        <v>25</v>
      </c>
      <c r="J345" s="18" t="s">
        <v>210</v>
      </c>
      <c r="K345" s="18" t="s">
        <v>210</v>
      </c>
      <c r="L345" s="18" t="s">
        <v>451</v>
      </c>
      <c r="M345" s="18" t="s">
        <v>11</v>
      </c>
      <c r="N345" s="18" t="s">
        <v>336</v>
      </c>
      <c r="O345" s="18" t="s">
        <v>452</v>
      </c>
      <c r="P345" s="18" t="s">
        <v>809</v>
      </c>
      <c r="Q345" s="18" t="s">
        <v>783</v>
      </c>
      <c r="R345" s="18" t="s">
        <v>338</v>
      </c>
      <c r="S345" s="18" t="s">
        <v>339</v>
      </c>
      <c r="T345" s="18">
        <v>5</v>
      </c>
      <c r="U345" s="18">
        <v>0</v>
      </c>
      <c r="V345" s="18" t="s">
        <v>436</v>
      </c>
      <c r="W345" s="18">
        <v>0</v>
      </c>
      <c r="X345" s="18">
        <v>0</v>
      </c>
      <c r="Y345" s="18">
        <v>0</v>
      </c>
      <c r="Z345" s="18">
        <v>0</v>
      </c>
      <c r="AA345" s="18">
        <v>0</v>
      </c>
      <c r="AB345" s="19">
        <v>0</v>
      </c>
      <c r="AC345" s="19">
        <v>74642.559929229217</v>
      </c>
      <c r="AD345" s="19">
        <v>0</v>
      </c>
      <c r="AE345" s="19">
        <v>0</v>
      </c>
      <c r="AF345" s="19">
        <v>0</v>
      </c>
      <c r="AG345" s="19">
        <v>0</v>
      </c>
      <c r="AH345" s="19">
        <v>0</v>
      </c>
      <c r="AI345" s="16"/>
      <c r="AJ345" s="16"/>
      <c r="AK345" s="16"/>
    </row>
    <row r="346" spans="1:37" s="1" customFormat="1" x14ac:dyDescent="0.2">
      <c r="A346"/>
      <c r="B346" s="18"/>
      <c r="C346" s="18" t="s">
        <v>861</v>
      </c>
      <c r="D346" s="18" t="s">
        <v>450</v>
      </c>
      <c r="E346" s="18" t="s">
        <v>12</v>
      </c>
      <c r="F346" s="18" t="s">
        <v>208</v>
      </c>
      <c r="G346" s="18" t="s">
        <v>209</v>
      </c>
      <c r="H346" s="18" t="s">
        <v>209</v>
      </c>
      <c r="I346" s="18" t="s">
        <v>25</v>
      </c>
      <c r="J346" s="18" t="s">
        <v>210</v>
      </c>
      <c r="K346" s="18" t="s">
        <v>210</v>
      </c>
      <c r="L346" s="18" t="s">
        <v>451</v>
      </c>
      <c r="M346" s="18" t="s">
        <v>11</v>
      </c>
      <c r="N346" s="18" t="s">
        <v>336</v>
      </c>
      <c r="O346" s="18" t="s">
        <v>781</v>
      </c>
      <c r="P346" s="18" t="s">
        <v>782</v>
      </c>
      <c r="Q346" s="18" t="s">
        <v>783</v>
      </c>
      <c r="R346" s="18" t="s">
        <v>338</v>
      </c>
      <c r="S346" s="18" t="s">
        <v>339</v>
      </c>
      <c r="T346" s="18">
        <v>5</v>
      </c>
      <c r="U346" s="18">
        <v>0</v>
      </c>
      <c r="V346" s="18" t="s">
        <v>436</v>
      </c>
      <c r="W346" s="18">
        <v>0</v>
      </c>
      <c r="X346" s="18">
        <v>0</v>
      </c>
      <c r="Y346" s="18">
        <v>0</v>
      </c>
      <c r="Z346" s="18">
        <v>0</v>
      </c>
      <c r="AA346" s="18">
        <v>0</v>
      </c>
      <c r="AB346" s="19">
        <v>0</v>
      </c>
      <c r="AC346" s="19">
        <v>130624.47987615112</v>
      </c>
      <c r="AD346" s="19">
        <v>0</v>
      </c>
      <c r="AE346" s="19">
        <v>0</v>
      </c>
      <c r="AF346" s="19">
        <v>0</v>
      </c>
      <c r="AG346" s="19">
        <v>0</v>
      </c>
      <c r="AH346" s="19">
        <v>0</v>
      </c>
      <c r="AI346" s="16"/>
      <c r="AJ346" s="16"/>
      <c r="AK346" s="16"/>
    </row>
    <row r="347" spans="1:37" s="1" customFormat="1" x14ac:dyDescent="0.2">
      <c r="A347"/>
      <c r="B347" s="18"/>
      <c r="C347" s="18" t="s">
        <v>862</v>
      </c>
      <c r="D347" s="18" t="s">
        <v>450</v>
      </c>
      <c r="E347" s="18" t="s">
        <v>12</v>
      </c>
      <c r="F347" s="18" t="s">
        <v>208</v>
      </c>
      <c r="G347" s="18" t="s">
        <v>209</v>
      </c>
      <c r="H347" s="18" t="s">
        <v>209</v>
      </c>
      <c r="I347" s="18" t="s">
        <v>25</v>
      </c>
      <c r="J347" s="18" t="s">
        <v>210</v>
      </c>
      <c r="K347" s="18" t="s">
        <v>210</v>
      </c>
      <c r="L347" s="18" t="s">
        <v>451</v>
      </c>
      <c r="M347" s="18" t="s">
        <v>11</v>
      </c>
      <c r="N347" s="18" t="s">
        <v>336</v>
      </c>
      <c r="O347" s="18" t="s">
        <v>781</v>
      </c>
      <c r="P347" s="18" t="s">
        <v>782</v>
      </c>
      <c r="Q347" s="18" t="s">
        <v>783</v>
      </c>
      <c r="R347" s="18" t="s">
        <v>338</v>
      </c>
      <c r="S347" s="18" t="s">
        <v>339</v>
      </c>
      <c r="T347" s="18">
        <v>5</v>
      </c>
      <c r="U347" s="18">
        <v>0</v>
      </c>
      <c r="V347" s="18" t="s">
        <v>436</v>
      </c>
      <c r="W347" s="18">
        <v>0</v>
      </c>
      <c r="X347" s="18">
        <v>0</v>
      </c>
      <c r="Y347" s="18">
        <v>0</v>
      </c>
      <c r="Z347" s="18">
        <v>0</v>
      </c>
      <c r="AA347" s="18">
        <v>0</v>
      </c>
      <c r="AB347" s="19">
        <v>0</v>
      </c>
      <c r="AC347" s="19">
        <v>74642.559929229217</v>
      </c>
      <c r="AD347" s="19">
        <v>0</v>
      </c>
      <c r="AE347" s="19">
        <v>0</v>
      </c>
      <c r="AF347" s="19">
        <v>0</v>
      </c>
      <c r="AG347" s="19">
        <v>0</v>
      </c>
      <c r="AH347" s="19">
        <v>0</v>
      </c>
      <c r="AI347" s="16"/>
      <c r="AJ347" s="16"/>
      <c r="AK347" s="16"/>
    </row>
    <row r="348" spans="1:37" s="1" customFormat="1" x14ac:dyDescent="0.2">
      <c r="A348"/>
      <c r="B348" s="18"/>
      <c r="C348" s="18" t="s">
        <v>863</v>
      </c>
      <c r="D348" s="18" t="s">
        <v>450</v>
      </c>
      <c r="E348" s="18" t="s">
        <v>12</v>
      </c>
      <c r="F348" s="18" t="s">
        <v>208</v>
      </c>
      <c r="G348" s="18" t="s">
        <v>209</v>
      </c>
      <c r="H348" s="18" t="s">
        <v>209</v>
      </c>
      <c r="I348" s="18" t="s">
        <v>25</v>
      </c>
      <c r="J348" s="18" t="s">
        <v>210</v>
      </c>
      <c r="K348" s="18" t="s">
        <v>210</v>
      </c>
      <c r="L348" s="18" t="s">
        <v>451</v>
      </c>
      <c r="M348" s="18" t="s">
        <v>11</v>
      </c>
      <c r="N348" s="18" t="s">
        <v>336</v>
      </c>
      <c r="O348" s="18" t="s">
        <v>781</v>
      </c>
      <c r="P348" s="18" t="s">
        <v>782</v>
      </c>
      <c r="Q348" s="18" t="s">
        <v>457</v>
      </c>
      <c r="R348" s="18" t="s">
        <v>338</v>
      </c>
      <c r="S348" s="18" t="s">
        <v>339</v>
      </c>
      <c r="T348" s="18">
        <v>5</v>
      </c>
      <c r="U348" s="18">
        <v>0</v>
      </c>
      <c r="V348" s="18" t="s">
        <v>436</v>
      </c>
      <c r="W348" s="18">
        <v>0</v>
      </c>
      <c r="X348" s="18">
        <v>0</v>
      </c>
      <c r="Y348" s="18">
        <v>0</v>
      </c>
      <c r="Z348" s="18">
        <v>0</v>
      </c>
      <c r="AA348" s="18">
        <v>0</v>
      </c>
      <c r="AB348" s="19">
        <v>0</v>
      </c>
      <c r="AC348" s="19">
        <v>373212.79964614607</v>
      </c>
      <c r="AD348" s="19">
        <v>0</v>
      </c>
      <c r="AE348" s="19">
        <v>0</v>
      </c>
      <c r="AF348" s="19">
        <v>0</v>
      </c>
      <c r="AG348" s="19">
        <v>0</v>
      </c>
      <c r="AH348" s="19">
        <v>0</v>
      </c>
      <c r="AI348" s="16"/>
      <c r="AJ348" s="16"/>
      <c r="AK348" s="16"/>
    </row>
    <row r="349" spans="1:37" s="1" customFormat="1" x14ac:dyDescent="0.2">
      <c r="A349"/>
      <c r="B349" s="18"/>
      <c r="C349" s="18" t="s">
        <v>864</v>
      </c>
      <c r="D349" s="18" t="s">
        <v>450</v>
      </c>
      <c r="E349" s="18" t="s">
        <v>12</v>
      </c>
      <c r="F349" s="18" t="s">
        <v>208</v>
      </c>
      <c r="G349" s="18" t="s">
        <v>209</v>
      </c>
      <c r="H349" s="18" t="s">
        <v>209</v>
      </c>
      <c r="I349" s="18" t="s">
        <v>25</v>
      </c>
      <c r="J349" s="18" t="s">
        <v>210</v>
      </c>
      <c r="K349" s="18" t="s">
        <v>210</v>
      </c>
      <c r="L349" s="18" t="s">
        <v>451</v>
      </c>
      <c r="M349" s="18" t="s">
        <v>11</v>
      </c>
      <c r="N349" s="18" t="s">
        <v>336</v>
      </c>
      <c r="O349" s="18" t="s">
        <v>781</v>
      </c>
      <c r="P349" s="18" t="s">
        <v>782</v>
      </c>
      <c r="Q349" s="18" t="s">
        <v>457</v>
      </c>
      <c r="R349" s="18" t="s">
        <v>338</v>
      </c>
      <c r="S349" s="18" t="s">
        <v>339</v>
      </c>
      <c r="T349" s="18">
        <v>5</v>
      </c>
      <c r="U349" s="18">
        <v>0</v>
      </c>
      <c r="V349" s="18" t="s">
        <v>436</v>
      </c>
      <c r="W349" s="18">
        <v>0</v>
      </c>
      <c r="X349" s="18">
        <v>0</v>
      </c>
      <c r="Y349" s="18">
        <v>0</v>
      </c>
      <c r="Z349" s="18">
        <v>0</v>
      </c>
      <c r="AA349" s="18">
        <v>0</v>
      </c>
      <c r="AB349" s="19">
        <v>0</v>
      </c>
      <c r="AC349" s="19">
        <v>373212.79964614607</v>
      </c>
      <c r="AD349" s="19">
        <v>0</v>
      </c>
      <c r="AE349" s="19">
        <v>0</v>
      </c>
      <c r="AF349" s="19">
        <v>0</v>
      </c>
      <c r="AG349" s="19">
        <v>0</v>
      </c>
      <c r="AH349" s="19">
        <v>0</v>
      </c>
      <c r="AI349" s="16"/>
      <c r="AJ349" s="16"/>
      <c r="AK349" s="16"/>
    </row>
    <row r="350" spans="1:37" s="1" customFormat="1" x14ac:dyDescent="0.2">
      <c r="A350"/>
      <c r="B350" s="18"/>
      <c r="C350" s="18" t="s">
        <v>865</v>
      </c>
      <c r="D350" s="18" t="s">
        <v>450</v>
      </c>
      <c r="E350" s="18" t="s">
        <v>12</v>
      </c>
      <c r="F350" s="18" t="s">
        <v>208</v>
      </c>
      <c r="G350" s="18" t="s">
        <v>209</v>
      </c>
      <c r="H350" s="18" t="s">
        <v>209</v>
      </c>
      <c r="I350" s="18" t="s">
        <v>25</v>
      </c>
      <c r="J350" s="18" t="s">
        <v>210</v>
      </c>
      <c r="K350" s="18" t="s">
        <v>210</v>
      </c>
      <c r="L350" s="18" t="s">
        <v>451</v>
      </c>
      <c r="M350" s="18" t="s">
        <v>11</v>
      </c>
      <c r="N350" s="18" t="s">
        <v>336</v>
      </c>
      <c r="O350" s="18" t="s">
        <v>781</v>
      </c>
      <c r="P350" s="18" t="s">
        <v>799</v>
      </c>
      <c r="Q350" s="18" t="s">
        <v>800</v>
      </c>
      <c r="R350" s="18" t="s">
        <v>338</v>
      </c>
      <c r="S350" s="18" t="s">
        <v>339</v>
      </c>
      <c r="T350" s="18">
        <v>5</v>
      </c>
      <c r="U350" s="18">
        <v>0</v>
      </c>
      <c r="V350" s="18" t="s">
        <v>436</v>
      </c>
      <c r="W350" s="18">
        <v>0</v>
      </c>
      <c r="X350" s="18">
        <v>0</v>
      </c>
      <c r="Y350" s="18">
        <v>0</v>
      </c>
      <c r="Z350" s="18">
        <v>0</v>
      </c>
      <c r="AA350" s="18">
        <v>0</v>
      </c>
      <c r="AB350" s="19">
        <v>0</v>
      </c>
      <c r="AC350" s="19">
        <v>111963.83989384383</v>
      </c>
      <c r="AD350" s="19">
        <v>0</v>
      </c>
      <c r="AE350" s="19">
        <v>0</v>
      </c>
      <c r="AF350" s="19">
        <v>0</v>
      </c>
      <c r="AG350" s="19">
        <v>0</v>
      </c>
      <c r="AH350" s="19">
        <v>0</v>
      </c>
      <c r="AI350" s="16"/>
      <c r="AJ350" s="16"/>
      <c r="AK350" s="16"/>
    </row>
    <row r="351" spans="1:37" s="1" customFormat="1" x14ac:dyDescent="0.2">
      <c r="A351"/>
      <c r="B351" s="18"/>
      <c r="C351" s="18" t="s">
        <v>866</v>
      </c>
      <c r="D351" s="18" t="s">
        <v>450</v>
      </c>
      <c r="E351" s="18" t="s">
        <v>12</v>
      </c>
      <c r="F351" s="18" t="s">
        <v>208</v>
      </c>
      <c r="G351" s="18" t="s">
        <v>209</v>
      </c>
      <c r="H351" s="18" t="s">
        <v>209</v>
      </c>
      <c r="I351" s="18" t="s">
        <v>25</v>
      </c>
      <c r="J351" s="18" t="s">
        <v>210</v>
      </c>
      <c r="K351" s="18" t="s">
        <v>210</v>
      </c>
      <c r="L351" s="18" t="s">
        <v>451</v>
      </c>
      <c r="M351" s="18" t="s">
        <v>11</v>
      </c>
      <c r="N351" s="18" t="s">
        <v>336</v>
      </c>
      <c r="O351" s="18" t="s">
        <v>781</v>
      </c>
      <c r="P351" s="18" t="s">
        <v>817</v>
      </c>
      <c r="Q351" s="18" t="s">
        <v>783</v>
      </c>
      <c r="R351" s="18" t="s">
        <v>338</v>
      </c>
      <c r="S351" s="18" t="s">
        <v>339</v>
      </c>
      <c r="T351" s="18">
        <v>5</v>
      </c>
      <c r="U351" s="18">
        <v>0</v>
      </c>
      <c r="V351" s="18" t="s">
        <v>436</v>
      </c>
      <c r="W351" s="18">
        <v>0</v>
      </c>
      <c r="X351" s="18">
        <v>0</v>
      </c>
      <c r="Y351" s="18">
        <v>0</v>
      </c>
      <c r="Z351" s="18">
        <v>0</v>
      </c>
      <c r="AA351" s="18">
        <v>0</v>
      </c>
      <c r="AB351" s="19">
        <v>0</v>
      </c>
      <c r="AC351" s="19">
        <v>701640.06333475467</v>
      </c>
      <c r="AD351" s="19">
        <v>0</v>
      </c>
      <c r="AE351" s="19">
        <v>0</v>
      </c>
      <c r="AF351" s="19">
        <v>0</v>
      </c>
      <c r="AG351" s="19">
        <v>0</v>
      </c>
      <c r="AH351" s="19">
        <v>0</v>
      </c>
      <c r="AI351" s="16"/>
      <c r="AJ351" s="16"/>
      <c r="AK351" s="16"/>
    </row>
    <row r="352" spans="1:37" s="1" customFormat="1" x14ac:dyDescent="0.2">
      <c r="A352"/>
      <c r="B352" s="18"/>
      <c r="C352" s="18" t="s">
        <v>867</v>
      </c>
      <c r="D352" s="18" t="s">
        <v>450</v>
      </c>
      <c r="E352" s="18" t="s">
        <v>12</v>
      </c>
      <c r="F352" s="18" t="s">
        <v>208</v>
      </c>
      <c r="G352" s="18" t="s">
        <v>209</v>
      </c>
      <c r="H352" s="18" t="s">
        <v>209</v>
      </c>
      <c r="I352" s="18" t="s">
        <v>25</v>
      </c>
      <c r="J352" s="18" t="s">
        <v>210</v>
      </c>
      <c r="K352" s="18" t="s">
        <v>210</v>
      </c>
      <c r="L352" s="18" t="s">
        <v>451</v>
      </c>
      <c r="M352" s="18" t="s">
        <v>11</v>
      </c>
      <c r="N352" s="18" t="s">
        <v>336</v>
      </c>
      <c r="O352" s="18" t="s">
        <v>781</v>
      </c>
      <c r="P352" s="18" t="s">
        <v>817</v>
      </c>
      <c r="Q352" s="18" t="s">
        <v>783</v>
      </c>
      <c r="R352" s="18" t="s">
        <v>338</v>
      </c>
      <c r="S352" s="18" t="s">
        <v>339</v>
      </c>
      <c r="T352" s="18">
        <v>5</v>
      </c>
      <c r="U352" s="18">
        <v>0</v>
      </c>
      <c r="V352" s="18" t="s">
        <v>436</v>
      </c>
      <c r="W352" s="18">
        <v>0</v>
      </c>
      <c r="X352" s="18">
        <v>0</v>
      </c>
      <c r="Y352" s="18">
        <v>0</v>
      </c>
      <c r="Z352" s="18">
        <v>0</v>
      </c>
      <c r="AA352" s="18">
        <v>0</v>
      </c>
      <c r="AB352" s="19">
        <v>0</v>
      </c>
      <c r="AC352" s="19">
        <v>194070.65581599597</v>
      </c>
      <c r="AD352" s="19">
        <v>0</v>
      </c>
      <c r="AE352" s="19">
        <v>0</v>
      </c>
      <c r="AF352" s="19">
        <v>0</v>
      </c>
      <c r="AG352" s="19">
        <v>0</v>
      </c>
      <c r="AH352" s="19">
        <v>0</v>
      </c>
      <c r="AI352" s="16"/>
      <c r="AJ352" s="16"/>
      <c r="AK352" s="16"/>
    </row>
    <row r="353" spans="1:37" s="1" customFormat="1" x14ac:dyDescent="0.2">
      <c r="A353"/>
      <c r="B353" s="18"/>
      <c r="C353" s="18" t="s">
        <v>868</v>
      </c>
      <c r="D353" s="18" t="s">
        <v>450</v>
      </c>
      <c r="E353" s="18" t="s">
        <v>12</v>
      </c>
      <c r="F353" s="18" t="s">
        <v>208</v>
      </c>
      <c r="G353" s="18" t="s">
        <v>209</v>
      </c>
      <c r="H353" s="18" t="s">
        <v>209</v>
      </c>
      <c r="I353" s="18" t="s">
        <v>25</v>
      </c>
      <c r="J353" s="18" t="s">
        <v>210</v>
      </c>
      <c r="K353" s="18" t="s">
        <v>210</v>
      </c>
      <c r="L353" s="18" t="s">
        <v>451</v>
      </c>
      <c r="M353" s="18" t="s">
        <v>11</v>
      </c>
      <c r="N353" s="18" t="s">
        <v>336</v>
      </c>
      <c r="O353" s="18" t="s">
        <v>781</v>
      </c>
      <c r="P353" s="18" t="s">
        <v>799</v>
      </c>
      <c r="Q353" s="18" t="s">
        <v>800</v>
      </c>
      <c r="R353" s="18" t="s">
        <v>338</v>
      </c>
      <c r="S353" s="18" t="s">
        <v>339</v>
      </c>
      <c r="T353" s="18">
        <v>5</v>
      </c>
      <c r="U353" s="18">
        <v>0</v>
      </c>
      <c r="V353" s="18" t="s">
        <v>436</v>
      </c>
      <c r="W353" s="18">
        <v>0</v>
      </c>
      <c r="X353" s="18">
        <v>0</v>
      </c>
      <c r="Y353" s="18">
        <v>0</v>
      </c>
      <c r="Z353" s="18">
        <v>0</v>
      </c>
      <c r="AA353" s="18">
        <v>0</v>
      </c>
      <c r="AB353" s="19">
        <v>0</v>
      </c>
      <c r="AC353" s="19">
        <v>727764.95930998493</v>
      </c>
      <c r="AD353" s="19">
        <v>0</v>
      </c>
      <c r="AE353" s="19">
        <v>0</v>
      </c>
      <c r="AF353" s="19">
        <v>0</v>
      </c>
      <c r="AG353" s="19">
        <v>0</v>
      </c>
      <c r="AH353" s="19">
        <v>0</v>
      </c>
      <c r="AI353" s="16"/>
      <c r="AJ353" s="16"/>
      <c r="AK353" s="16"/>
    </row>
    <row r="354" spans="1:37" s="1" customFormat="1" x14ac:dyDescent="0.2">
      <c r="A354"/>
      <c r="B354" s="18"/>
      <c r="C354" s="18" t="s">
        <v>869</v>
      </c>
      <c r="D354" s="18" t="s">
        <v>450</v>
      </c>
      <c r="E354" s="18" t="s">
        <v>12</v>
      </c>
      <c r="F354" s="18" t="s">
        <v>208</v>
      </c>
      <c r="G354" s="18" t="s">
        <v>209</v>
      </c>
      <c r="H354" s="18" t="s">
        <v>209</v>
      </c>
      <c r="I354" s="18" t="s">
        <v>25</v>
      </c>
      <c r="J354" s="18" t="s">
        <v>210</v>
      </c>
      <c r="K354" s="18" t="s">
        <v>210</v>
      </c>
      <c r="L354" s="18" t="s">
        <v>451</v>
      </c>
      <c r="M354" s="18" t="s">
        <v>11</v>
      </c>
      <c r="N354" s="18" t="s">
        <v>336</v>
      </c>
      <c r="O354" s="18" t="s">
        <v>781</v>
      </c>
      <c r="P354" s="18" t="s">
        <v>799</v>
      </c>
      <c r="Q354" s="18" t="s">
        <v>800</v>
      </c>
      <c r="R354" s="18" t="s">
        <v>338</v>
      </c>
      <c r="S354" s="18" t="s">
        <v>339</v>
      </c>
      <c r="T354" s="18">
        <v>5</v>
      </c>
      <c r="U354" s="18">
        <v>0</v>
      </c>
      <c r="V354" s="18" t="s">
        <v>436</v>
      </c>
      <c r="W354" s="18">
        <v>0</v>
      </c>
      <c r="X354" s="18">
        <v>0</v>
      </c>
      <c r="Y354" s="18">
        <v>0</v>
      </c>
      <c r="Z354" s="18">
        <v>0</v>
      </c>
      <c r="AA354" s="18">
        <v>0</v>
      </c>
      <c r="AB354" s="19">
        <v>0</v>
      </c>
      <c r="AC354" s="19">
        <v>63446.175939844834</v>
      </c>
      <c r="AD354" s="19">
        <v>0</v>
      </c>
      <c r="AE354" s="19">
        <v>0</v>
      </c>
      <c r="AF354" s="19">
        <v>0</v>
      </c>
      <c r="AG354" s="19">
        <v>0</v>
      </c>
      <c r="AH354" s="19">
        <v>0</v>
      </c>
      <c r="AI354" s="16"/>
      <c r="AJ354" s="16"/>
      <c r="AK354" s="16"/>
    </row>
    <row r="355" spans="1:37" s="1" customFormat="1" x14ac:dyDescent="0.2">
      <c r="A355"/>
      <c r="B355" s="18"/>
      <c r="C355" s="18" t="s">
        <v>870</v>
      </c>
      <c r="D355" s="18" t="s">
        <v>450</v>
      </c>
      <c r="E355" s="18" t="s">
        <v>12</v>
      </c>
      <c r="F355" s="18" t="s">
        <v>208</v>
      </c>
      <c r="G355" s="18" t="s">
        <v>209</v>
      </c>
      <c r="H355" s="18" t="s">
        <v>209</v>
      </c>
      <c r="I355" s="18" t="s">
        <v>25</v>
      </c>
      <c r="J355" s="18" t="s">
        <v>210</v>
      </c>
      <c r="K355" s="18" t="s">
        <v>210</v>
      </c>
      <c r="L355" s="18" t="s">
        <v>451</v>
      </c>
      <c r="M355" s="18" t="s">
        <v>11</v>
      </c>
      <c r="N355" s="18" t="s">
        <v>336</v>
      </c>
      <c r="O355" s="18" t="s">
        <v>781</v>
      </c>
      <c r="P355" s="18" t="s">
        <v>799</v>
      </c>
      <c r="Q355" s="18" t="s">
        <v>800</v>
      </c>
      <c r="R355" s="18" t="s">
        <v>338</v>
      </c>
      <c r="S355" s="18" t="s">
        <v>339</v>
      </c>
      <c r="T355" s="18">
        <v>5</v>
      </c>
      <c r="U355" s="18">
        <v>0</v>
      </c>
      <c r="V355" s="18" t="s">
        <v>436</v>
      </c>
      <c r="W355" s="18">
        <v>0</v>
      </c>
      <c r="X355" s="18">
        <v>0</v>
      </c>
      <c r="Y355" s="18">
        <v>0</v>
      </c>
      <c r="Z355" s="18">
        <v>0</v>
      </c>
      <c r="AA355" s="18">
        <v>0</v>
      </c>
      <c r="AB355" s="19">
        <v>0</v>
      </c>
      <c r="AC355" s="19">
        <v>227659.8077841491</v>
      </c>
      <c r="AD355" s="19">
        <v>0</v>
      </c>
      <c r="AE355" s="19">
        <v>0</v>
      </c>
      <c r="AF355" s="19">
        <v>0</v>
      </c>
      <c r="AG355" s="19">
        <v>0</v>
      </c>
      <c r="AH355" s="19">
        <v>0</v>
      </c>
      <c r="AI355" s="16"/>
      <c r="AJ355" s="16"/>
      <c r="AK355" s="16"/>
    </row>
    <row r="356" spans="1:37" s="1" customFormat="1" x14ac:dyDescent="0.2">
      <c r="A356"/>
      <c r="B356" s="18"/>
      <c r="C356" s="18" t="s">
        <v>871</v>
      </c>
      <c r="D356" s="18" t="s">
        <v>450</v>
      </c>
      <c r="E356" s="18" t="s">
        <v>12</v>
      </c>
      <c r="F356" s="18" t="s">
        <v>208</v>
      </c>
      <c r="G356" s="18" t="s">
        <v>209</v>
      </c>
      <c r="H356" s="18" t="s">
        <v>209</v>
      </c>
      <c r="I356" s="18" t="s">
        <v>25</v>
      </c>
      <c r="J356" s="18" t="s">
        <v>210</v>
      </c>
      <c r="K356" s="18" t="s">
        <v>210</v>
      </c>
      <c r="L356" s="18" t="s">
        <v>451</v>
      </c>
      <c r="M356" s="18" t="s">
        <v>11</v>
      </c>
      <c r="N356" s="18" t="s">
        <v>336</v>
      </c>
      <c r="O356" s="18" t="s">
        <v>781</v>
      </c>
      <c r="P356" s="18" t="s">
        <v>817</v>
      </c>
      <c r="Q356" s="18" t="s">
        <v>783</v>
      </c>
      <c r="R356" s="18" t="s">
        <v>338</v>
      </c>
      <c r="S356" s="18" t="s">
        <v>339</v>
      </c>
      <c r="T356" s="18">
        <v>5</v>
      </c>
      <c r="U356" s="18">
        <v>0</v>
      </c>
      <c r="V356" s="18" t="s">
        <v>436</v>
      </c>
      <c r="W356" s="18">
        <v>0</v>
      </c>
      <c r="X356" s="18">
        <v>0</v>
      </c>
      <c r="Y356" s="18">
        <v>0</v>
      </c>
      <c r="Z356" s="18">
        <v>0</v>
      </c>
      <c r="AA356" s="18">
        <v>0</v>
      </c>
      <c r="AB356" s="19">
        <v>0</v>
      </c>
      <c r="AC356" s="19">
        <v>55981.919946921917</v>
      </c>
      <c r="AD356" s="19">
        <v>0</v>
      </c>
      <c r="AE356" s="19">
        <v>0</v>
      </c>
      <c r="AF356" s="19">
        <v>0</v>
      </c>
      <c r="AG356" s="19">
        <v>0</v>
      </c>
      <c r="AH356" s="19">
        <v>0</v>
      </c>
      <c r="AI356" s="16"/>
      <c r="AJ356" s="16"/>
      <c r="AK356" s="16"/>
    </row>
    <row r="357" spans="1:37" s="1" customFormat="1" x14ac:dyDescent="0.2">
      <c r="A357"/>
      <c r="B357" s="18"/>
      <c r="C357" s="18" t="s">
        <v>872</v>
      </c>
      <c r="D357" s="18" t="s">
        <v>450</v>
      </c>
      <c r="E357" s="18" t="s">
        <v>12</v>
      </c>
      <c r="F357" s="18" t="s">
        <v>208</v>
      </c>
      <c r="G357" s="18" t="s">
        <v>209</v>
      </c>
      <c r="H357" s="18" t="s">
        <v>209</v>
      </c>
      <c r="I357" s="18" t="s">
        <v>25</v>
      </c>
      <c r="J357" s="18" t="s">
        <v>210</v>
      </c>
      <c r="K357" s="18" t="s">
        <v>210</v>
      </c>
      <c r="L357" s="18" t="s">
        <v>451</v>
      </c>
      <c r="M357" s="18" t="s">
        <v>11</v>
      </c>
      <c r="N357" s="18" t="s">
        <v>336</v>
      </c>
      <c r="O357" s="18" t="s">
        <v>781</v>
      </c>
      <c r="P357" s="18" t="s">
        <v>817</v>
      </c>
      <c r="Q357" s="18" t="s">
        <v>783</v>
      </c>
      <c r="R357" s="18" t="s">
        <v>338</v>
      </c>
      <c r="S357" s="18" t="s">
        <v>339</v>
      </c>
      <c r="T357" s="18">
        <v>5</v>
      </c>
      <c r="U357" s="18">
        <v>0</v>
      </c>
      <c r="V357" s="18" t="s">
        <v>436</v>
      </c>
      <c r="W357" s="18">
        <v>0</v>
      </c>
      <c r="X357" s="18">
        <v>0</v>
      </c>
      <c r="Y357" s="18">
        <v>0</v>
      </c>
      <c r="Z357" s="18">
        <v>0</v>
      </c>
      <c r="AA357" s="18">
        <v>0</v>
      </c>
      <c r="AB357" s="19">
        <v>0</v>
      </c>
      <c r="AC357" s="19">
        <v>55981.919946921917</v>
      </c>
      <c r="AD357" s="19">
        <v>0</v>
      </c>
      <c r="AE357" s="19">
        <v>0</v>
      </c>
      <c r="AF357" s="19">
        <v>0</v>
      </c>
      <c r="AG357" s="19">
        <v>0</v>
      </c>
      <c r="AH357" s="19">
        <v>0</v>
      </c>
      <c r="AI357" s="16"/>
      <c r="AJ357" s="16"/>
      <c r="AK357" s="16"/>
    </row>
    <row r="358" spans="1:37" s="1" customFormat="1" x14ac:dyDescent="0.2">
      <c r="A358"/>
      <c r="B358" s="18"/>
      <c r="C358" s="18" t="s">
        <v>873</v>
      </c>
      <c r="D358" s="18" t="s">
        <v>450</v>
      </c>
      <c r="E358" s="18" t="s">
        <v>12</v>
      </c>
      <c r="F358" s="18" t="s">
        <v>208</v>
      </c>
      <c r="G358" s="18" t="s">
        <v>209</v>
      </c>
      <c r="H358" s="18" t="s">
        <v>209</v>
      </c>
      <c r="I358" s="18" t="s">
        <v>25</v>
      </c>
      <c r="J358" s="18" t="s">
        <v>210</v>
      </c>
      <c r="K358" s="18" t="s">
        <v>210</v>
      </c>
      <c r="L358" s="18" t="s">
        <v>451</v>
      </c>
      <c r="M358" s="18" t="s">
        <v>11</v>
      </c>
      <c r="N358" s="18" t="s">
        <v>336</v>
      </c>
      <c r="O358" s="18" t="s">
        <v>781</v>
      </c>
      <c r="P358" s="18" t="s">
        <v>799</v>
      </c>
      <c r="Q358" s="18" t="s">
        <v>800</v>
      </c>
      <c r="R358" s="18" t="s">
        <v>338</v>
      </c>
      <c r="S358" s="18" t="s">
        <v>339</v>
      </c>
      <c r="T358" s="18">
        <v>5</v>
      </c>
      <c r="U358" s="18">
        <v>0</v>
      </c>
      <c r="V358" s="18" t="s">
        <v>436</v>
      </c>
      <c r="W358" s="18">
        <v>0</v>
      </c>
      <c r="X358" s="18">
        <v>0</v>
      </c>
      <c r="Y358" s="18">
        <v>0</v>
      </c>
      <c r="Z358" s="18">
        <v>0</v>
      </c>
      <c r="AA358" s="18">
        <v>0</v>
      </c>
      <c r="AB358" s="19">
        <v>0</v>
      </c>
      <c r="AC358" s="19">
        <v>74642.559929229217</v>
      </c>
      <c r="AD358" s="19">
        <v>0</v>
      </c>
      <c r="AE358" s="19">
        <v>0</v>
      </c>
      <c r="AF358" s="19">
        <v>0</v>
      </c>
      <c r="AG358" s="19">
        <v>0</v>
      </c>
      <c r="AH358" s="19">
        <v>0</v>
      </c>
      <c r="AI358" s="16"/>
      <c r="AJ358" s="16"/>
      <c r="AK358" s="16"/>
    </row>
    <row r="359" spans="1:37" s="1" customFormat="1" x14ac:dyDescent="0.2">
      <c r="A359"/>
      <c r="B359" s="18"/>
      <c r="C359" s="18" t="s">
        <v>874</v>
      </c>
      <c r="D359" s="18" t="s">
        <v>450</v>
      </c>
      <c r="E359" s="18" t="s">
        <v>12</v>
      </c>
      <c r="F359" s="18" t="s">
        <v>208</v>
      </c>
      <c r="G359" s="18" t="s">
        <v>209</v>
      </c>
      <c r="H359" s="18" t="s">
        <v>209</v>
      </c>
      <c r="I359" s="18" t="s">
        <v>25</v>
      </c>
      <c r="J359" s="18" t="s">
        <v>210</v>
      </c>
      <c r="K359" s="18" t="s">
        <v>210</v>
      </c>
      <c r="L359" s="18" t="s">
        <v>451</v>
      </c>
      <c r="M359" s="18" t="s">
        <v>11</v>
      </c>
      <c r="N359" s="18" t="s">
        <v>336</v>
      </c>
      <c r="O359" s="18" t="s">
        <v>781</v>
      </c>
      <c r="P359" s="18" t="s">
        <v>817</v>
      </c>
      <c r="Q359" s="18" t="s">
        <v>783</v>
      </c>
      <c r="R359" s="18" t="s">
        <v>338</v>
      </c>
      <c r="S359" s="18" t="s">
        <v>339</v>
      </c>
      <c r="T359" s="18">
        <v>5</v>
      </c>
      <c r="U359" s="18">
        <v>0</v>
      </c>
      <c r="V359" s="18" t="s">
        <v>436</v>
      </c>
      <c r="W359" s="18">
        <v>0</v>
      </c>
      <c r="X359" s="18">
        <v>0</v>
      </c>
      <c r="Y359" s="18">
        <v>0</v>
      </c>
      <c r="Z359" s="18">
        <v>0</v>
      </c>
      <c r="AA359" s="18">
        <v>0</v>
      </c>
      <c r="AB359" s="19">
        <v>0</v>
      </c>
      <c r="AC359" s="19">
        <v>111963.83989384383</v>
      </c>
      <c r="AD359" s="19">
        <v>0</v>
      </c>
      <c r="AE359" s="19">
        <v>0</v>
      </c>
      <c r="AF359" s="19">
        <v>0</v>
      </c>
      <c r="AG359" s="19">
        <v>0</v>
      </c>
      <c r="AH359" s="19">
        <v>0</v>
      </c>
      <c r="AI359" s="16"/>
      <c r="AJ359" s="16"/>
      <c r="AK359" s="16"/>
    </row>
    <row r="360" spans="1:37" s="1" customFormat="1" x14ac:dyDescent="0.2">
      <c r="A360"/>
      <c r="B360" s="18"/>
      <c r="C360" s="18" t="s">
        <v>875</v>
      </c>
      <c r="D360" s="18" t="s">
        <v>785</v>
      </c>
      <c r="E360" s="18" t="s">
        <v>12</v>
      </c>
      <c r="F360" s="18" t="s">
        <v>208</v>
      </c>
      <c r="G360" s="18" t="s">
        <v>209</v>
      </c>
      <c r="H360" s="18" t="s">
        <v>209</v>
      </c>
      <c r="I360" s="18" t="s">
        <v>25</v>
      </c>
      <c r="J360" s="18" t="s">
        <v>25</v>
      </c>
      <c r="K360" s="18" t="s">
        <v>25</v>
      </c>
      <c r="L360" s="18" t="s">
        <v>786</v>
      </c>
      <c r="M360" s="18" t="s">
        <v>11</v>
      </c>
      <c r="N360" s="18" t="s">
        <v>336</v>
      </c>
      <c r="O360" s="18" t="s">
        <v>781</v>
      </c>
      <c r="P360" s="18" t="s">
        <v>849</v>
      </c>
      <c r="Q360" s="18" t="s">
        <v>783</v>
      </c>
      <c r="R360" s="18" t="s">
        <v>338</v>
      </c>
      <c r="S360" s="18" t="s">
        <v>339</v>
      </c>
      <c r="T360" s="18">
        <v>4</v>
      </c>
      <c r="U360" s="18">
        <v>0</v>
      </c>
      <c r="V360" s="18" t="s">
        <v>436</v>
      </c>
      <c r="W360" s="18">
        <v>0</v>
      </c>
      <c r="X360" s="18">
        <v>0</v>
      </c>
      <c r="Y360" s="18">
        <v>0</v>
      </c>
      <c r="Z360" s="18">
        <v>0</v>
      </c>
      <c r="AA360" s="18">
        <v>0</v>
      </c>
      <c r="AB360" s="19">
        <v>0</v>
      </c>
      <c r="AC360" s="19">
        <v>223411.48546881494</v>
      </c>
      <c r="AD360" s="19">
        <v>0</v>
      </c>
      <c r="AE360" s="19">
        <v>0</v>
      </c>
      <c r="AF360" s="19">
        <v>0</v>
      </c>
      <c r="AG360" s="19">
        <v>0</v>
      </c>
      <c r="AH360" s="19">
        <v>0</v>
      </c>
      <c r="AI360" s="16"/>
      <c r="AJ360" s="16"/>
      <c r="AK360" s="16"/>
    </row>
    <row r="361" spans="1:37" s="1" customFormat="1" x14ac:dyDescent="0.2">
      <c r="A361"/>
      <c r="B361" s="18"/>
      <c r="C361" s="18" t="s">
        <v>876</v>
      </c>
      <c r="D361" s="18" t="s">
        <v>785</v>
      </c>
      <c r="E361" s="18" t="s">
        <v>12</v>
      </c>
      <c r="F361" s="18" t="s">
        <v>208</v>
      </c>
      <c r="G361" s="18" t="s">
        <v>209</v>
      </c>
      <c r="H361" s="18" t="s">
        <v>209</v>
      </c>
      <c r="I361" s="18" t="s">
        <v>25</v>
      </c>
      <c r="J361" s="18" t="s">
        <v>25</v>
      </c>
      <c r="K361" s="18" t="s">
        <v>25</v>
      </c>
      <c r="L361" s="18" t="s">
        <v>786</v>
      </c>
      <c r="M361" s="18" t="s">
        <v>11</v>
      </c>
      <c r="N361" s="18" t="s">
        <v>336</v>
      </c>
      <c r="O361" s="18" t="s">
        <v>781</v>
      </c>
      <c r="P361" s="18" t="s">
        <v>787</v>
      </c>
      <c r="Q361" s="18" t="s">
        <v>783</v>
      </c>
      <c r="R361" s="18" t="s">
        <v>338</v>
      </c>
      <c r="S361" s="18" t="s">
        <v>339</v>
      </c>
      <c r="T361" s="18">
        <v>4</v>
      </c>
      <c r="U361" s="18">
        <v>0</v>
      </c>
      <c r="V361" s="18" t="s">
        <v>436</v>
      </c>
      <c r="W361" s="18">
        <v>0</v>
      </c>
      <c r="X361" s="18">
        <v>0</v>
      </c>
      <c r="Y361" s="18">
        <v>0</v>
      </c>
      <c r="Z361" s="18">
        <v>0</v>
      </c>
      <c r="AA361" s="18">
        <v>0</v>
      </c>
      <c r="AB361" s="19">
        <v>0</v>
      </c>
      <c r="AC361" s="19">
        <v>0</v>
      </c>
      <c r="AD361" s="19">
        <v>98275.50739725036</v>
      </c>
      <c r="AE361" s="19">
        <v>146336.12299722538</v>
      </c>
      <c r="AF361" s="19">
        <v>86899.289840700396</v>
      </c>
      <c r="AG361" s="19">
        <v>39195.756284370305</v>
      </c>
      <c r="AH361" s="19">
        <v>50453.110855903156</v>
      </c>
      <c r="AI361" s="16"/>
      <c r="AJ361" s="16"/>
      <c r="AK361" s="16"/>
    </row>
    <row r="362" spans="1:37" s="1" customFormat="1" x14ac:dyDescent="0.2">
      <c r="A362"/>
      <c r="B362" s="18"/>
      <c r="C362" s="18" t="s">
        <v>877</v>
      </c>
      <c r="D362" s="18" t="s">
        <v>785</v>
      </c>
      <c r="E362" s="18" t="s">
        <v>12</v>
      </c>
      <c r="F362" s="18" t="s">
        <v>208</v>
      </c>
      <c r="G362" s="18" t="s">
        <v>209</v>
      </c>
      <c r="H362" s="18" t="s">
        <v>209</v>
      </c>
      <c r="I362" s="18" t="s">
        <v>25</v>
      </c>
      <c r="J362" s="18" t="s">
        <v>25</v>
      </c>
      <c r="K362" s="18" t="s">
        <v>25</v>
      </c>
      <c r="L362" s="18" t="s">
        <v>786</v>
      </c>
      <c r="M362" s="18" t="s">
        <v>11</v>
      </c>
      <c r="N362" s="18" t="s">
        <v>336</v>
      </c>
      <c r="O362" s="18" t="s">
        <v>781</v>
      </c>
      <c r="P362" s="18" t="s">
        <v>787</v>
      </c>
      <c r="Q362" s="18" t="s">
        <v>783</v>
      </c>
      <c r="R362" s="18" t="s">
        <v>338</v>
      </c>
      <c r="S362" s="18" t="s">
        <v>339</v>
      </c>
      <c r="T362" s="18">
        <v>4</v>
      </c>
      <c r="U362" s="18">
        <v>0</v>
      </c>
      <c r="V362" s="18" t="s">
        <v>436</v>
      </c>
      <c r="W362" s="18">
        <v>0</v>
      </c>
      <c r="X362" s="18">
        <v>0</v>
      </c>
      <c r="Y362" s="18">
        <v>0</v>
      </c>
      <c r="Z362" s="18">
        <v>0</v>
      </c>
      <c r="AA362" s="18">
        <v>0</v>
      </c>
      <c r="AB362" s="19">
        <v>0</v>
      </c>
      <c r="AC362" s="19">
        <v>0</v>
      </c>
      <c r="AD362" s="19">
        <v>199162.02581384662</v>
      </c>
      <c r="AE362" s="19">
        <v>495442.9764560163</v>
      </c>
      <c r="AF362" s="19">
        <v>73397.860817764435</v>
      </c>
      <c r="AG362" s="19">
        <v>0</v>
      </c>
      <c r="AH362" s="19">
        <v>0</v>
      </c>
      <c r="AI362" s="16"/>
      <c r="AJ362" s="16"/>
      <c r="AK362" s="16"/>
    </row>
    <row r="363" spans="1:37" s="1" customFormat="1" x14ac:dyDescent="0.2">
      <c r="A363"/>
      <c r="B363" s="18"/>
      <c r="C363" s="18" t="s">
        <v>878</v>
      </c>
      <c r="D363" s="18" t="s">
        <v>785</v>
      </c>
      <c r="E363" s="18" t="s">
        <v>12</v>
      </c>
      <c r="F363" s="18" t="s">
        <v>208</v>
      </c>
      <c r="G363" s="18" t="s">
        <v>209</v>
      </c>
      <c r="H363" s="18" t="s">
        <v>209</v>
      </c>
      <c r="I363" s="18" t="s">
        <v>25</v>
      </c>
      <c r="J363" s="18" t="s">
        <v>25</v>
      </c>
      <c r="K363" s="18" t="s">
        <v>25</v>
      </c>
      <c r="L363" s="18" t="s">
        <v>786</v>
      </c>
      <c r="M363" s="18" t="s">
        <v>11</v>
      </c>
      <c r="N363" s="18" t="s">
        <v>336</v>
      </c>
      <c r="O363" s="18" t="s">
        <v>781</v>
      </c>
      <c r="P363" s="18" t="s">
        <v>787</v>
      </c>
      <c r="Q363" s="18" t="s">
        <v>783</v>
      </c>
      <c r="R363" s="18" t="s">
        <v>338</v>
      </c>
      <c r="S363" s="18" t="s">
        <v>339</v>
      </c>
      <c r="T363" s="18">
        <v>4</v>
      </c>
      <c r="U363" s="18">
        <v>0</v>
      </c>
      <c r="V363" s="18" t="s">
        <v>436</v>
      </c>
      <c r="W363" s="18">
        <v>0</v>
      </c>
      <c r="X363" s="18">
        <v>0</v>
      </c>
      <c r="Y363" s="18">
        <v>0</v>
      </c>
      <c r="Z363" s="18">
        <v>0</v>
      </c>
      <c r="AA363" s="18">
        <v>0</v>
      </c>
      <c r="AB363" s="19">
        <v>0</v>
      </c>
      <c r="AC363" s="19">
        <v>0</v>
      </c>
      <c r="AD363" s="19">
        <v>0</v>
      </c>
      <c r="AE363" s="19">
        <v>0</v>
      </c>
      <c r="AF363" s="19">
        <v>196842.0845134366</v>
      </c>
      <c r="AG363" s="19">
        <v>0</v>
      </c>
      <c r="AH363" s="19">
        <v>0</v>
      </c>
      <c r="AI363" s="16"/>
      <c r="AJ363" s="16"/>
      <c r="AK363" s="16"/>
    </row>
    <row r="364" spans="1:37" s="1" customFormat="1" x14ac:dyDescent="0.2">
      <c r="A364"/>
      <c r="B364" s="18"/>
      <c r="C364" s="18" t="s">
        <v>879</v>
      </c>
      <c r="D364" s="18" t="s">
        <v>785</v>
      </c>
      <c r="E364" s="18" t="s">
        <v>12</v>
      </c>
      <c r="F364" s="18" t="s">
        <v>208</v>
      </c>
      <c r="G364" s="18" t="s">
        <v>209</v>
      </c>
      <c r="H364" s="18" t="s">
        <v>209</v>
      </c>
      <c r="I364" s="18" t="s">
        <v>25</v>
      </c>
      <c r="J364" s="18" t="s">
        <v>25</v>
      </c>
      <c r="K364" s="18" t="s">
        <v>25</v>
      </c>
      <c r="L364" s="18" t="s">
        <v>786</v>
      </c>
      <c r="M364" s="18" t="s">
        <v>11</v>
      </c>
      <c r="N364" s="18" t="s">
        <v>336</v>
      </c>
      <c r="O364" s="18" t="s">
        <v>781</v>
      </c>
      <c r="P364" s="18" t="s">
        <v>787</v>
      </c>
      <c r="Q364" s="18" t="s">
        <v>783</v>
      </c>
      <c r="R364" s="18" t="s">
        <v>338</v>
      </c>
      <c r="S364" s="18" t="s">
        <v>339</v>
      </c>
      <c r="T364" s="18">
        <v>4</v>
      </c>
      <c r="U364" s="18">
        <v>0</v>
      </c>
      <c r="V364" s="18" t="s">
        <v>436</v>
      </c>
      <c r="W364" s="18">
        <v>0</v>
      </c>
      <c r="X364" s="18">
        <v>0</v>
      </c>
      <c r="Y364" s="18">
        <v>0</v>
      </c>
      <c r="Z364" s="18">
        <v>0</v>
      </c>
      <c r="AA364" s="18">
        <v>0</v>
      </c>
      <c r="AB364" s="19">
        <v>0</v>
      </c>
      <c r="AC364" s="19">
        <v>0</v>
      </c>
      <c r="AD364" s="19">
        <v>0</v>
      </c>
      <c r="AE364" s="19">
        <v>237437.20161533068</v>
      </c>
      <c r="AF364" s="19">
        <v>37069.626675638596</v>
      </c>
      <c r="AG364" s="19">
        <v>0</v>
      </c>
      <c r="AH364" s="19">
        <v>0</v>
      </c>
      <c r="AI364" s="16"/>
      <c r="AJ364" s="16"/>
      <c r="AK364" s="16"/>
    </row>
    <row r="365" spans="1:37" s="1" customFormat="1" x14ac:dyDescent="0.2">
      <c r="A365"/>
      <c r="B365" s="18"/>
      <c r="C365" s="18" t="s">
        <v>880</v>
      </c>
      <c r="D365" s="18" t="s">
        <v>450</v>
      </c>
      <c r="E365" s="18" t="s">
        <v>12</v>
      </c>
      <c r="F365" s="18" t="s">
        <v>208</v>
      </c>
      <c r="G365" s="18" t="s">
        <v>209</v>
      </c>
      <c r="H365" s="18" t="s">
        <v>209</v>
      </c>
      <c r="I365" s="18" t="s">
        <v>25</v>
      </c>
      <c r="J365" s="18" t="s">
        <v>210</v>
      </c>
      <c r="K365" s="18" t="s">
        <v>210</v>
      </c>
      <c r="L365" s="18" t="s">
        <v>451</v>
      </c>
      <c r="M365" s="18" t="s">
        <v>11</v>
      </c>
      <c r="N365" s="18" t="s">
        <v>336</v>
      </c>
      <c r="O365" s="18" t="s">
        <v>781</v>
      </c>
      <c r="P365" s="18" t="s">
        <v>804</v>
      </c>
      <c r="Q365" s="18" t="s">
        <v>454</v>
      </c>
      <c r="R365" s="18" t="s">
        <v>338</v>
      </c>
      <c r="S365" s="18" t="s">
        <v>339</v>
      </c>
      <c r="T365" s="18">
        <v>5</v>
      </c>
      <c r="U365" s="18">
        <v>0</v>
      </c>
      <c r="V365" s="18" t="s">
        <v>436</v>
      </c>
      <c r="W365" s="18">
        <v>0</v>
      </c>
      <c r="X365" s="18">
        <v>0</v>
      </c>
      <c r="Y365" s="18">
        <v>0</v>
      </c>
      <c r="Z365" s="18">
        <v>0</v>
      </c>
      <c r="AA365" s="18">
        <v>0</v>
      </c>
      <c r="AB365" s="19">
        <v>0</v>
      </c>
      <c r="AC365" s="19">
        <v>0</v>
      </c>
      <c r="AD365" s="19">
        <v>0</v>
      </c>
      <c r="AE365" s="19">
        <v>276648.49472298817</v>
      </c>
      <c r="AF365" s="19">
        <v>0</v>
      </c>
      <c r="AG365" s="19">
        <v>0</v>
      </c>
      <c r="AH365" s="19">
        <v>0</v>
      </c>
      <c r="AI365" s="16"/>
      <c r="AJ365" s="16"/>
      <c r="AK365" s="16"/>
    </row>
    <row r="366" spans="1:37" s="1" customFormat="1" x14ac:dyDescent="0.2">
      <c r="A366"/>
      <c r="B366" s="18"/>
      <c r="C366" s="18" t="s">
        <v>881</v>
      </c>
      <c r="D366" s="18" t="s">
        <v>450</v>
      </c>
      <c r="E366" s="18" t="s">
        <v>12</v>
      </c>
      <c r="F366" s="18" t="s">
        <v>208</v>
      </c>
      <c r="G366" s="18" t="s">
        <v>209</v>
      </c>
      <c r="H366" s="18" t="s">
        <v>209</v>
      </c>
      <c r="I366" s="18" t="s">
        <v>25</v>
      </c>
      <c r="J366" s="18" t="s">
        <v>210</v>
      </c>
      <c r="K366" s="18" t="s">
        <v>210</v>
      </c>
      <c r="L366" s="18" t="s">
        <v>451</v>
      </c>
      <c r="M366" s="18" t="s">
        <v>11</v>
      </c>
      <c r="N366" s="18" t="s">
        <v>336</v>
      </c>
      <c r="O366" s="18" t="s">
        <v>781</v>
      </c>
      <c r="P366" s="18" t="s">
        <v>804</v>
      </c>
      <c r="Q366" s="18" t="s">
        <v>783</v>
      </c>
      <c r="R366" s="18" t="s">
        <v>338</v>
      </c>
      <c r="S366" s="18" t="s">
        <v>339</v>
      </c>
      <c r="T366" s="18">
        <v>5</v>
      </c>
      <c r="U366" s="18">
        <v>0</v>
      </c>
      <c r="V366" s="18" t="s">
        <v>436</v>
      </c>
      <c r="W366" s="18">
        <v>0</v>
      </c>
      <c r="X366" s="18">
        <v>0</v>
      </c>
      <c r="Y366" s="18">
        <v>0</v>
      </c>
      <c r="Z366" s="18">
        <v>0</v>
      </c>
      <c r="AA366" s="18">
        <v>0</v>
      </c>
      <c r="AB366" s="19">
        <v>0</v>
      </c>
      <c r="AC366" s="19">
        <v>0</v>
      </c>
      <c r="AD366" s="19">
        <v>0</v>
      </c>
      <c r="AE366" s="19">
        <v>74306.413871876983</v>
      </c>
      <c r="AF366" s="19">
        <v>74583.975640926728</v>
      </c>
      <c r="AG366" s="19">
        <v>0</v>
      </c>
      <c r="AH366" s="19">
        <v>75147.303717203496</v>
      </c>
      <c r="AI366" s="16"/>
      <c r="AJ366" s="16"/>
      <c r="AK366" s="16"/>
    </row>
    <row r="367" spans="1:37" s="1" customFormat="1" x14ac:dyDescent="0.2">
      <c r="A367"/>
      <c r="B367" s="18"/>
      <c r="C367" s="18" t="s">
        <v>882</v>
      </c>
      <c r="D367" s="18" t="s">
        <v>450</v>
      </c>
      <c r="E367" s="18" t="s">
        <v>12</v>
      </c>
      <c r="F367" s="18" t="s">
        <v>208</v>
      </c>
      <c r="G367" s="18" t="s">
        <v>209</v>
      </c>
      <c r="H367" s="18" t="s">
        <v>209</v>
      </c>
      <c r="I367" s="18" t="s">
        <v>25</v>
      </c>
      <c r="J367" s="18" t="s">
        <v>210</v>
      </c>
      <c r="K367" s="18" t="s">
        <v>210</v>
      </c>
      <c r="L367" s="18" t="s">
        <v>451</v>
      </c>
      <c r="M367" s="18" t="s">
        <v>11</v>
      </c>
      <c r="N367" s="18" t="s">
        <v>336</v>
      </c>
      <c r="O367" s="18" t="s">
        <v>781</v>
      </c>
      <c r="P367" s="18" t="s">
        <v>804</v>
      </c>
      <c r="Q367" s="18" t="s">
        <v>783</v>
      </c>
      <c r="R367" s="18" t="s">
        <v>338</v>
      </c>
      <c r="S367" s="18" t="s">
        <v>339</v>
      </c>
      <c r="T367" s="18">
        <v>5</v>
      </c>
      <c r="U367" s="18">
        <v>0</v>
      </c>
      <c r="V367" s="18" t="s">
        <v>436</v>
      </c>
      <c r="W367" s="18">
        <v>0</v>
      </c>
      <c r="X367" s="18">
        <v>0</v>
      </c>
      <c r="Y367" s="18">
        <v>0</v>
      </c>
      <c r="Z367" s="18">
        <v>0</v>
      </c>
      <c r="AA367" s="18">
        <v>0</v>
      </c>
      <c r="AB367" s="19">
        <v>0</v>
      </c>
      <c r="AC367" s="19">
        <v>0</v>
      </c>
      <c r="AD367" s="19">
        <v>148083.75738258369</v>
      </c>
      <c r="AE367" s="19">
        <v>148612.82774375397</v>
      </c>
      <c r="AF367" s="19">
        <v>149167.95128185346</v>
      </c>
      <c r="AG367" s="19">
        <v>149729.07064437834</v>
      </c>
      <c r="AH367" s="19">
        <v>150294.60743440699</v>
      </c>
      <c r="AI367" s="16"/>
      <c r="AJ367" s="16"/>
      <c r="AK367" s="16"/>
    </row>
    <row r="368" spans="1:37" s="1" customFormat="1" x14ac:dyDescent="0.2">
      <c r="A368"/>
      <c r="B368" s="18"/>
      <c r="C368" s="18" t="s">
        <v>883</v>
      </c>
      <c r="D368" s="18" t="s">
        <v>785</v>
      </c>
      <c r="E368" s="18" t="s">
        <v>12</v>
      </c>
      <c r="F368" s="18" t="s">
        <v>208</v>
      </c>
      <c r="G368" s="18" t="s">
        <v>209</v>
      </c>
      <c r="H368" s="18" t="s">
        <v>209</v>
      </c>
      <c r="I368" s="18" t="s">
        <v>25</v>
      </c>
      <c r="J368" s="18" t="s">
        <v>25</v>
      </c>
      <c r="K368" s="18" t="s">
        <v>25</v>
      </c>
      <c r="L368" s="18" t="s">
        <v>786</v>
      </c>
      <c r="M368" s="18" t="s">
        <v>11</v>
      </c>
      <c r="N368" s="18" t="s">
        <v>336</v>
      </c>
      <c r="O368" s="18" t="s">
        <v>781</v>
      </c>
      <c r="P368" s="18" t="s">
        <v>804</v>
      </c>
      <c r="Q368" s="18" t="s">
        <v>783</v>
      </c>
      <c r="R368" s="18" t="s">
        <v>338</v>
      </c>
      <c r="S368" s="18" t="s">
        <v>339</v>
      </c>
      <c r="T368" s="18">
        <v>4</v>
      </c>
      <c r="U368" s="18">
        <v>0</v>
      </c>
      <c r="V368" s="18" t="s">
        <v>436</v>
      </c>
      <c r="W368" s="18">
        <v>0</v>
      </c>
      <c r="X368" s="18">
        <v>0</v>
      </c>
      <c r="Y368" s="18">
        <v>0</v>
      </c>
      <c r="Z368" s="18">
        <v>0</v>
      </c>
      <c r="AA368" s="18">
        <v>0</v>
      </c>
      <c r="AB368" s="19">
        <v>0</v>
      </c>
      <c r="AC368" s="19">
        <v>0</v>
      </c>
      <c r="AD368" s="19">
        <v>0</v>
      </c>
      <c r="AE368" s="19">
        <v>1474061.3468629511</v>
      </c>
      <c r="AF368" s="19">
        <v>0</v>
      </c>
      <c r="AG368" s="19">
        <v>0</v>
      </c>
      <c r="AH368" s="19">
        <v>0</v>
      </c>
      <c r="AI368" s="16"/>
      <c r="AJ368" s="16"/>
      <c r="AK368" s="16"/>
    </row>
    <row r="369" spans="1:37" s="1" customFormat="1" x14ac:dyDescent="0.2">
      <c r="A369"/>
      <c r="B369" s="18"/>
      <c r="C369" s="18" t="s">
        <v>884</v>
      </c>
      <c r="D369" s="18" t="s">
        <v>785</v>
      </c>
      <c r="E369" s="18" t="s">
        <v>12</v>
      </c>
      <c r="F369" s="18" t="s">
        <v>208</v>
      </c>
      <c r="G369" s="18" t="s">
        <v>209</v>
      </c>
      <c r="H369" s="18" t="s">
        <v>209</v>
      </c>
      <c r="I369" s="18" t="s">
        <v>25</v>
      </c>
      <c r="J369" s="18" t="s">
        <v>25</v>
      </c>
      <c r="K369" s="18" t="s">
        <v>25</v>
      </c>
      <c r="L369" s="18" t="s">
        <v>786</v>
      </c>
      <c r="M369" s="18" t="s">
        <v>11</v>
      </c>
      <c r="N369" s="18" t="s">
        <v>336</v>
      </c>
      <c r="O369" s="18" t="s">
        <v>781</v>
      </c>
      <c r="P369" s="18" t="s">
        <v>804</v>
      </c>
      <c r="Q369" s="18" t="s">
        <v>783</v>
      </c>
      <c r="R369" s="18" t="s">
        <v>338</v>
      </c>
      <c r="S369" s="18" t="s">
        <v>339</v>
      </c>
      <c r="T369" s="18">
        <v>4</v>
      </c>
      <c r="U369" s="18">
        <v>0</v>
      </c>
      <c r="V369" s="18" t="s">
        <v>436</v>
      </c>
      <c r="W369" s="18">
        <v>0</v>
      </c>
      <c r="X369" s="18">
        <v>0</v>
      </c>
      <c r="Y369" s="18">
        <v>0</v>
      </c>
      <c r="Z369" s="18">
        <v>0</v>
      </c>
      <c r="AA369" s="18">
        <v>0</v>
      </c>
      <c r="AB369" s="19">
        <v>0</v>
      </c>
      <c r="AC369" s="19">
        <v>0</v>
      </c>
      <c r="AD369" s="19">
        <v>0</v>
      </c>
      <c r="AE369" s="19">
        <v>1010523.9170917772</v>
      </c>
      <c r="AF369" s="19">
        <v>74139.253351277192</v>
      </c>
      <c r="AG369" s="19">
        <v>0</v>
      </c>
      <c r="AH369" s="19">
        <v>0</v>
      </c>
      <c r="AI369" s="16"/>
      <c r="AJ369" s="16"/>
      <c r="AK369" s="16"/>
    </row>
    <row r="370" spans="1:37" s="1" customFormat="1" x14ac:dyDescent="0.2">
      <c r="A370"/>
      <c r="B370" s="18"/>
      <c r="C370" s="18" t="s">
        <v>885</v>
      </c>
      <c r="D370" s="18" t="s">
        <v>785</v>
      </c>
      <c r="E370" s="18" t="s">
        <v>12</v>
      </c>
      <c r="F370" s="18" t="s">
        <v>208</v>
      </c>
      <c r="G370" s="18" t="s">
        <v>209</v>
      </c>
      <c r="H370" s="18" t="s">
        <v>209</v>
      </c>
      <c r="I370" s="18" t="s">
        <v>25</v>
      </c>
      <c r="J370" s="18" t="s">
        <v>25</v>
      </c>
      <c r="K370" s="18" t="s">
        <v>25</v>
      </c>
      <c r="L370" s="18" t="s">
        <v>786</v>
      </c>
      <c r="M370" s="18" t="s">
        <v>11</v>
      </c>
      <c r="N370" s="18" t="s">
        <v>336</v>
      </c>
      <c r="O370" s="18" t="s">
        <v>781</v>
      </c>
      <c r="P370" s="18" t="s">
        <v>804</v>
      </c>
      <c r="Q370" s="18" t="s">
        <v>783</v>
      </c>
      <c r="R370" s="18" t="s">
        <v>338</v>
      </c>
      <c r="S370" s="18" t="s">
        <v>339</v>
      </c>
      <c r="T370" s="18">
        <v>4</v>
      </c>
      <c r="U370" s="18">
        <v>0</v>
      </c>
      <c r="V370" s="18" t="s">
        <v>436</v>
      </c>
      <c r="W370" s="18">
        <v>0</v>
      </c>
      <c r="X370" s="18">
        <v>0</v>
      </c>
      <c r="Y370" s="18">
        <v>0</v>
      </c>
      <c r="Z370" s="18">
        <v>0</v>
      </c>
      <c r="AA370" s="18">
        <v>0</v>
      </c>
      <c r="AB370" s="19">
        <v>0</v>
      </c>
      <c r="AC370" s="19">
        <v>0</v>
      </c>
      <c r="AD370" s="19">
        <v>68083.371377095682</v>
      </c>
      <c r="AE370" s="19">
        <v>0</v>
      </c>
      <c r="AF370" s="19">
        <v>0</v>
      </c>
      <c r="AG370" s="19">
        <v>0</v>
      </c>
      <c r="AH370" s="19">
        <v>586253.38308276271</v>
      </c>
      <c r="AI370" s="16"/>
      <c r="AJ370" s="16"/>
      <c r="AK370" s="16"/>
    </row>
    <row r="371" spans="1:37" s="1" customFormat="1" x14ac:dyDescent="0.2">
      <c r="A371"/>
      <c r="B371" s="18"/>
      <c r="C371" s="18" t="s">
        <v>886</v>
      </c>
      <c r="D371" s="18" t="s">
        <v>785</v>
      </c>
      <c r="E371" s="18" t="s">
        <v>12</v>
      </c>
      <c r="F371" s="18" t="s">
        <v>208</v>
      </c>
      <c r="G371" s="18" t="s">
        <v>209</v>
      </c>
      <c r="H371" s="18" t="s">
        <v>209</v>
      </c>
      <c r="I371" s="18" t="s">
        <v>25</v>
      </c>
      <c r="J371" s="18" t="s">
        <v>25</v>
      </c>
      <c r="K371" s="18" t="s">
        <v>25</v>
      </c>
      <c r="L371" s="18" t="s">
        <v>786</v>
      </c>
      <c r="M371" s="18" t="s">
        <v>11</v>
      </c>
      <c r="N371" s="18" t="s">
        <v>336</v>
      </c>
      <c r="O371" s="18" t="s">
        <v>781</v>
      </c>
      <c r="P371" s="18" t="s">
        <v>804</v>
      </c>
      <c r="Q371" s="18" t="s">
        <v>783</v>
      </c>
      <c r="R371" s="18" t="s">
        <v>338</v>
      </c>
      <c r="S371" s="18" t="s">
        <v>339</v>
      </c>
      <c r="T371" s="18">
        <v>4</v>
      </c>
      <c r="U371" s="18">
        <v>0</v>
      </c>
      <c r="V371" s="18" t="s">
        <v>436</v>
      </c>
      <c r="W371" s="18">
        <v>0</v>
      </c>
      <c r="X371" s="18">
        <v>0</v>
      </c>
      <c r="Y371" s="18">
        <v>0</v>
      </c>
      <c r="Z371" s="18">
        <v>0</v>
      </c>
      <c r="AA371" s="18">
        <v>0</v>
      </c>
      <c r="AB371" s="19">
        <v>0</v>
      </c>
      <c r="AC371" s="19">
        <v>0</v>
      </c>
      <c r="AD371" s="19">
        <v>56736.142814246399</v>
      </c>
      <c r="AE371" s="19">
        <v>0</v>
      </c>
      <c r="AF371" s="19">
        <v>57030.194885597841</v>
      </c>
      <c r="AG371" s="19">
        <v>57182.137815394351</v>
      </c>
      <c r="AH371" s="19">
        <v>0</v>
      </c>
      <c r="AI371" s="16"/>
      <c r="AJ371" s="16"/>
      <c r="AK371" s="16"/>
    </row>
    <row r="372" spans="1:37" s="1" customFormat="1" x14ac:dyDescent="0.2">
      <c r="A372"/>
      <c r="B372" s="18"/>
      <c r="C372" s="18" t="s">
        <v>887</v>
      </c>
      <c r="D372" s="18" t="s">
        <v>785</v>
      </c>
      <c r="E372" s="18" t="s">
        <v>12</v>
      </c>
      <c r="F372" s="18" t="s">
        <v>208</v>
      </c>
      <c r="G372" s="18" t="s">
        <v>209</v>
      </c>
      <c r="H372" s="18" t="s">
        <v>209</v>
      </c>
      <c r="I372" s="18" t="s">
        <v>25</v>
      </c>
      <c r="J372" s="18" t="s">
        <v>25</v>
      </c>
      <c r="K372" s="18" t="s">
        <v>25</v>
      </c>
      <c r="L372" s="18" t="s">
        <v>786</v>
      </c>
      <c r="M372" s="18" t="s">
        <v>11</v>
      </c>
      <c r="N372" s="18" t="s">
        <v>336</v>
      </c>
      <c r="O372" s="18" t="s">
        <v>781</v>
      </c>
      <c r="P372" s="18" t="s">
        <v>804</v>
      </c>
      <c r="Q372" s="18" t="s">
        <v>783</v>
      </c>
      <c r="R372" s="18" t="s">
        <v>338</v>
      </c>
      <c r="S372" s="18" t="s">
        <v>339</v>
      </c>
      <c r="T372" s="18">
        <v>4</v>
      </c>
      <c r="U372" s="18">
        <v>0</v>
      </c>
      <c r="V372" s="18" t="s">
        <v>436</v>
      </c>
      <c r="W372" s="18">
        <v>0</v>
      </c>
      <c r="X372" s="18">
        <v>0</v>
      </c>
      <c r="Y372" s="18">
        <v>0</v>
      </c>
      <c r="Z372" s="18">
        <v>0</v>
      </c>
      <c r="AA372" s="18">
        <v>0</v>
      </c>
      <c r="AB372" s="19">
        <v>0</v>
      </c>
      <c r="AC372" s="19">
        <v>0</v>
      </c>
      <c r="AD372" s="19">
        <v>176338.02489961431</v>
      </c>
      <c r="AE372" s="19">
        <v>0</v>
      </c>
      <c r="AF372" s="19">
        <v>177251.94958514534</v>
      </c>
      <c r="AG372" s="19">
        <v>177724.19381622566</v>
      </c>
      <c r="AH372" s="19">
        <v>0</v>
      </c>
      <c r="AI372" s="16"/>
      <c r="AJ372" s="16"/>
      <c r="AK372" s="16"/>
    </row>
    <row r="373" spans="1:37" s="1" customFormat="1" x14ac:dyDescent="0.2">
      <c r="A373"/>
      <c r="B373" s="18"/>
      <c r="C373" s="18" t="s">
        <v>888</v>
      </c>
      <c r="D373" s="18" t="s">
        <v>785</v>
      </c>
      <c r="E373" s="18" t="s">
        <v>12</v>
      </c>
      <c r="F373" s="18" t="s">
        <v>208</v>
      </c>
      <c r="G373" s="18" t="s">
        <v>209</v>
      </c>
      <c r="H373" s="18" t="s">
        <v>209</v>
      </c>
      <c r="I373" s="18" t="s">
        <v>25</v>
      </c>
      <c r="J373" s="18" t="s">
        <v>25</v>
      </c>
      <c r="K373" s="18" t="s">
        <v>25</v>
      </c>
      <c r="L373" s="18" t="s">
        <v>786</v>
      </c>
      <c r="M373" s="18" t="s">
        <v>11</v>
      </c>
      <c r="N373" s="18" t="s">
        <v>336</v>
      </c>
      <c r="O373" s="18" t="s">
        <v>781</v>
      </c>
      <c r="P373" s="18" t="s">
        <v>797</v>
      </c>
      <c r="Q373" s="18" t="s">
        <v>783</v>
      </c>
      <c r="R373" s="18" t="s">
        <v>338</v>
      </c>
      <c r="S373" s="18" t="s">
        <v>339</v>
      </c>
      <c r="T373" s="18">
        <v>4</v>
      </c>
      <c r="U373" s="18">
        <v>0</v>
      </c>
      <c r="V373" s="18" t="s">
        <v>436</v>
      </c>
      <c r="W373" s="18">
        <v>0</v>
      </c>
      <c r="X373" s="18">
        <v>0</v>
      </c>
      <c r="Y373" s="18">
        <v>0</v>
      </c>
      <c r="Z373" s="18">
        <v>0</v>
      </c>
      <c r="AA373" s="18">
        <v>0</v>
      </c>
      <c r="AB373" s="19">
        <v>0</v>
      </c>
      <c r="AC373" s="19">
        <v>0</v>
      </c>
      <c r="AD373" s="19">
        <v>559871.36027686775</v>
      </c>
      <c r="AE373" s="19">
        <v>533702.56402982643</v>
      </c>
      <c r="AF373" s="19">
        <v>274509.84636514552</v>
      </c>
      <c r="AG373" s="19">
        <v>536540.22513820021</v>
      </c>
      <c r="AH373" s="19">
        <v>565781.95400129841</v>
      </c>
      <c r="AI373" s="16"/>
      <c r="AJ373" s="16"/>
      <c r="AK373" s="16"/>
    </row>
    <row r="374" spans="1:37" s="1" customFormat="1" x14ac:dyDescent="0.2">
      <c r="A374"/>
      <c r="B374" s="18"/>
      <c r="C374" s="18" t="s">
        <v>889</v>
      </c>
      <c r="D374" s="18" t="s">
        <v>450</v>
      </c>
      <c r="E374" s="18" t="s">
        <v>12</v>
      </c>
      <c r="F374" s="18" t="s">
        <v>208</v>
      </c>
      <c r="G374" s="18" t="s">
        <v>209</v>
      </c>
      <c r="H374" s="18" t="s">
        <v>209</v>
      </c>
      <c r="I374" s="18" t="s">
        <v>25</v>
      </c>
      <c r="J374" s="18" t="s">
        <v>210</v>
      </c>
      <c r="K374" s="18" t="s">
        <v>210</v>
      </c>
      <c r="L374" s="18" t="s">
        <v>451</v>
      </c>
      <c r="M374" s="18" t="s">
        <v>11</v>
      </c>
      <c r="N374" s="18" t="s">
        <v>336</v>
      </c>
      <c r="O374" s="18" t="s">
        <v>781</v>
      </c>
      <c r="P374" s="18" t="s">
        <v>797</v>
      </c>
      <c r="Q374" s="18" t="s">
        <v>783</v>
      </c>
      <c r="R374" s="18" t="s">
        <v>338</v>
      </c>
      <c r="S374" s="18" t="s">
        <v>339</v>
      </c>
      <c r="T374" s="18">
        <v>5</v>
      </c>
      <c r="U374" s="18">
        <v>0</v>
      </c>
      <c r="V374" s="18" t="s">
        <v>436</v>
      </c>
      <c r="W374" s="18">
        <v>0</v>
      </c>
      <c r="X374" s="18">
        <v>0</v>
      </c>
      <c r="Y374" s="18">
        <v>0</v>
      </c>
      <c r="Z374" s="18">
        <v>0</v>
      </c>
      <c r="AA374" s="18">
        <v>0</v>
      </c>
      <c r="AB374" s="19">
        <v>0</v>
      </c>
      <c r="AC374" s="19">
        <v>0</v>
      </c>
      <c r="AD374" s="19">
        <v>56955.291300993726</v>
      </c>
      <c r="AE374" s="19">
        <v>57158.779901443835</v>
      </c>
      <c r="AF374" s="19">
        <v>57372.288954559022</v>
      </c>
      <c r="AG374" s="19">
        <v>57588.104093991678</v>
      </c>
      <c r="AH374" s="19">
        <v>57805.618244002697</v>
      </c>
      <c r="AI374" s="16"/>
      <c r="AJ374" s="16"/>
      <c r="AK374" s="16"/>
    </row>
    <row r="375" spans="1:37" s="1" customFormat="1" x14ac:dyDescent="0.2">
      <c r="A375"/>
      <c r="B375" s="18"/>
      <c r="C375" s="18" t="s">
        <v>890</v>
      </c>
      <c r="D375" s="18" t="s">
        <v>785</v>
      </c>
      <c r="E375" s="18" t="s">
        <v>12</v>
      </c>
      <c r="F375" s="18" t="s">
        <v>208</v>
      </c>
      <c r="G375" s="18" t="s">
        <v>209</v>
      </c>
      <c r="H375" s="18" t="s">
        <v>209</v>
      </c>
      <c r="I375" s="18" t="s">
        <v>25</v>
      </c>
      <c r="J375" s="18" t="s">
        <v>25</v>
      </c>
      <c r="K375" s="18" t="s">
        <v>25</v>
      </c>
      <c r="L375" s="18" t="s">
        <v>786</v>
      </c>
      <c r="M375" s="18" t="s">
        <v>11</v>
      </c>
      <c r="N375" s="18" t="s">
        <v>336</v>
      </c>
      <c r="O375" s="18" t="s">
        <v>781</v>
      </c>
      <c r="P375" s="18" t="s">
        <v>802</v>
      </c>
      <c r="Q375" s="18" t="s">
        <v>454</v>
      </c>
      <c r="R375" s="18" t="s">
        <v>338</v>
      </c>
      <c r="S375" s="18" t="s">
        <v>339</v>
      </c>
      <c r="T375" s="18">
        <v>4</v>
      </c>
      <c r="U375" s="18">
        <v>0</v>
      </c>
      <c r="V375" s="18" t="s">
        <v>436</v>
      </c>
      <c r="W375" s="18">
        <v>0</v>
      </c>
      <c r="X375" s="18">
        <v>0</v>
      </c>
      <c r="Y375" s="18">
        <v>0</v>
      </c>
      <c r="Z375" s="18">
        <v>0</v>
      </c>
      <c r="AA375" s="18">
        <v>0</v>
      </c>
      <c r="AB375" s="19">
        <v>0</v>
      </c>
      <c r="AC375" s="19">
        <v>0</v>
      </c>
      <c r="AD375" s="19">
        <v>0</v>
      </c>
      <c r="AE375" s="19">
        <v>302533.18445123476</v>
      </c>
      <c r="AF375" s="19">
        <v>0</v>
      </c>
      <c r="AG375" s="19">
        <v>0</v>
      </c>
      <c r="AH375" s="19">
        <v>0</v>
      </c>
      <c r="AI375" s="16"/>
      <c r="AJ375" s="16"/>
      <c r="AK375" s="16"/>
    </row>
    <row r="376" spans="1:37" s="1" customFormat="1" x14ac:dyDescent="0.2">
      <c r="A376"/>
      <c r="B376" s="18"/>
      <c r="C376" s="18" t="s">
        <v>891</v>
      </c>
      <c r="D376" s="18" t="s">
        <v>450</v>
      </c>
      <c r="E376" s="18" t="s">
        <v>12</v>
      </c>
      <c r="F376" s="18" t="s">
        <v>208</v>
      </c>
      <c r="G376" s="18" t="s">
        <v>209</v>
      </c>
      <c r="H376" s="18" t="s">
        <v>209</v>
      </c>
      <c r="I376" s="18" t="s">
        <v>25</v>
      </c>
      <c r="J376" s="18" t="s">
        <v>210</v>
      </c>
      <c r="K376" s="18" t="s">
        <v>210</v>
      </c>
      <c r="L376" s="18" t="s">
        <v>451</v>
      </c>
      <c r="M376" s="18" t="s">
        <v>11</v>
      </c>
      <c r="N376" s="18" t="s">
        <v>336</v>
      </c>
      <c r="O376" s="18" t="s">
        <v>781</v>
      </c>
      <c r="P376" s="18" t="s">
        <v>802</v>
      </c>
      <c r="Q376" s="18" t="s">
        <v>783</v>
      </c>
      <c r="R376" s="18" t="s">
        <v>338</v>
      </c>
      <c r="S376" s="18" t="s">
        <v>339</v>
      </c>
      <c r="T376" s="18">
        <v>5</v>
      </c>
      <c r="U376" s="18">
        <v>0</v>
      </c>
      <c r="V376" s="18" t="s">
        <v>436</v>
      </c>
      <c r="W376" s="18">
        <v>0</v>
      </c>
      <c r="X376" s="18">
        <v>0</v>
      </c>
      <c r="Y376" s="18">
        <v>0</v>
      </c>
      <c r="Z376" s="18">
        <v>0</v>
      </c>
      <c r="AA376" s="18">
        <v>0</v>
      </c>
      <c r="AB376" s="19">
        <v>0</v>
      </c>
      <c r="AC376" s="19">
        <v>0</v>
      </c>
      <c r="AD376" s="19">
        <v>250603.28172437238</v>
      </c>
      <c r="AE376" s="19">
        <v>0</v>
      </c>
      <c r="AF376" s="19">
        <v>0</v>
      </c>
      <c r="AG376" s="19">
        <v>253387.65801356337</v>
      </c>
      <c r="AH376" s="19">
        <v>0</v>
      </c>
      <c r="AI376" s="16"/>
      <c r="AJ376" s="16"/>
      <c r="AK376" s="16"/>
    </row>
    <row r="377" spans="1:37" s="1" customFormat="1" x14ac:dyDescent="0.2">
      <c r="A377"/>
      <c r="B377" s="18"/>
      <c r="C377" s="18" t="s">
        <v>892</v>
      </c>
      <c r="D377" s="18" t="s">
        <v>450</v>
      </c>
      <c r="E377" s="18" t="s">
        <v>12</v>
      </c>
      <c r="F377" s="18" t="s">
        <v>208</v>
      </c>
      <c r="G377" s="18" t="s">
        <v>209</v>
      </c>
      <c r="H377" s="18" t="s">
        <v>209</v>
      </c>
      <c r="I377" s="18" t="s">
        <v>25</v>
      </c>
      <c r="J377" s="18" t="s">
        <v>210</v>
      </c>
      <c r="K377" s="18" t="s">
        <v>210</v>
      </c>
      <c r="L377" s="18" t="s">
        <v>451</v>
      </c>
      <c r="M377" s="18" t="s">
        <v>11</v>
      </c>
      <c r="N377" s="18" t="s">
        <v>336</v>
      </c>
      <c r="O377" s="18" t="s">
        <v>781</v>
      </c>
      <c r="P377" s="18" t="s">
        <v>802</v>
      </c>
      <c r="Q377" s="18" t="s">
        <v>783</v>
      </c>
      <c r="R377" s="18" t="s">
        <v>338</v>
      </c>
      <c r="S377" s="18" t="s">
        <v>339</v>
      </c>
      <c r="T377" s="18">
        <v>5</v>
      </c>
      <c r="U377" s="18">
        <v>0</v>
      </c>
      <c r="V377" s="18" t="s">
        <v>436</v>
      </c>
      <c r="W377" s="18">
        <v>0</v>
      </c>
      <c r="X377" s="18">
        <v>0</v>
      </c>
      <c r="Y377" s="18">
        <v>0</v>
      </c>
      <c r="Z377" s="18">
        <v>0</v>
      </c>
      <c r="AA377" s="18">
        <v>0</v>
      </c>
      <c r="AB377" s="19">
        <v>0</v>
      </c>
      <c r="AC377" s="19">
        <v>0</v>
      </c>
      <c r="AD377" s="19">
        <v>296167.51476516738</v>
      </c>
      <c r="AE377" s="19">
        <v>297225.65548750793</v>
      </c>
      <c r="AF377" s="19">
        <v>298335.90256370691</v>
      </c>
      <c r="AG377" s="19">
        <v>299458.14128875668</v>
      </c>
      <c r="AH377" s="19">
        <v>300589.21486881399</v>
      </c>
      <c r="AI377" s="16"/>
      <c r="AJ377" s="16"/>
      <c r="AK377" s="16"/>
    </row>
    <row r="378" spans="1:37" s="1" customFormat="1" x14ac:dyDescent="0.2">
      <c r="A378"/>
      <c r="B378" s="18"/>
      <c r="C378" s="18" t="s">
        <v>893</v>
      </c>
      <c r="D378" s="18" t="s">
        <v>785</v>
      </c>
      <c r="E378" s="18" t="s">
        <v>12</v>
      </c>
      <c r="F378" s="18" t="s">
        <v>208</v>
      </c>
      <c r="G378" s="18" t="s">
        <v>209</v>
      </c>
      <c r="H378" s="18" t="s">
        <v>209</v>
      </c>
      <c r="I378" s="18" t="s">
        <v>25</v>
      </c>
      <c r="J378" s="18" t="s">
        <v>25</v>
      </c>
      <c r="K378" s="18" t="s">
        <v>25</v>
      </c>
      <c r="L378" s="18" t="s">
        <v>786</v>
      </c>
      <c r="M378" s="18" t="s">
        <v>11</v>
      </c>
      <c r="N378" s="18" t="s">
        <v>336</v>
      </c>
      <c r="O378" s="18" t="s">
        <v>781</v>
      </c>
      <c r="P378" s="18" t="s">
        <v>802</v>
      </c>
      <c r="Q378" s="18" t="s">
        <v>783</v>
      </c>
      <c r="R378" s="18" t="s">
        <v>338</v>
      </c>
      <c r="S378" s="18" t="s">
        <v>339</v>
      </c>
      <c r="T378" s="18">
        <v>4</v>
      </c>
      <c r="U378" s="18">
        <v>0</v>
      </c>
      <c r="V378" s="18" t="s">
        <v>436</v>
      </c>
      <c r="W378" s="18">
        <v>0</v>
      </c>
      <c r="X378" s="18">
        <v>0</v>
      </c>
      <c r="Y378" s="18">
        <v>0</v>
      </c>
      <c r="Z378" s="18">
        <v>0</v>
      </c>
      <c r="AA378" s="18">
        <v>0</v>
      </c>
      <c r="AB378" s="19">
        <v>0</v>
      </c>
      <c r="AC378" s="19">
        <v>0</v>
      </c>
      <c r="AD378" s="19">
        <v>734673.06162550754</v>
      </c>
      <c r="AE378" s="19">
        <v>630093.44225341128</v>
      </c>
      <c r="AF378" s="19">
        <v>0</v>
      </c>
      <c r="AG378" s="19">
        <v>0</v>
      </c>
      <c r="AH378" s="19">
        <v>0</v>
      </c>
      <c r="AI378" s="16"/>
      <c r="AJ378" s="16"/>
      <c r="AK378" s="16"/>
    </row>
    <row r="379" spans="1:37" s="1" customFormat="1" x14ac:dyDescent="0.2">
      <c r="A379"/>
      <c r="B379" s="18"/>
      <c r="C379" s="18" t="s">
        <v>894</v>
      </c>
      <c r="D379" s="18" t="s">
        <v>785</v>
      </c>
      <c r="E379" s="18" t="s">
        <v>12</v>
      </c>
      <c r="F379" s="18" t="s">
        <v>208</v>
      </c>
      <c r="G379" s="18" t="s">
        <v>209</v>
      </c>
      <c r="H379" s="18" t="s">
        <v>209</v>
      </c>
      <c r="I379" s="18" t="s">
        <v>25</v>
      </c>
      <c r="J379" s="18" t="s">
        <v>25</v>
      </c>
      <c r="K379" s="18" t="s">
        <v>25</v>
      </c>
      <c r="L379" s="18" t="s">
        <v>786</v>
      </c>
      <c r="M379" s="18" t="s">
        <v>11</v>
      </c>
      <c r="N379" s="18" t="s">
        <v>336</v>
      </c>
      <c r="O379" s="18" t="s">
        <v>781</v>
      </c>
      <c r="P379" s="18" t="s">
        <v>802</v>
      </c>
      <c r="Q379" s="18" t="s">
        <v>783</v>
      </c>
      <c r="R379" s="18" t="s">
        <v>338</v>
      </c>
      <c r="S379" s="18" t="s">
        <v>339</v>
      </c>
      <c r="T379" s="18">
        <v>4</v>
      </c>
      <c r="U379" s="18">
        <v>0</v>
      </c>
      <c r="V379" s="18" t="s">
        <v>436</v>
      </c>
      <c r="W379" s="18">
        <v>0</v>
      </c>
      <c r="X379" s="18">
        <v>0</v>
      </c>
      <c r="Y379" s="18">
        <v>0</v>
      </c>
      <c r="Z379" s="18">
        <v>0</v>
      </c>
      <c r="AA379" s="18">
        <v>0</v>
      </c>
      <c r="AB379" s="19">
        <v>0</v>
      </c>
      <c r="AC379" s="19">
        <v>0</v>
      </c>
      <c r="AD379" s="19">
        <v>70780.020062239215</v>
      </c>
      <c r="AE379" s="19">
        <v>70959.127078610705</v>
      </c>
      <c r="AF379" s="19">
        <v>71146.858738208772</v>
      </c>
      <c r="AG379" s="19">
        <v>71336.412047366961</v>
      </c>
      <c r="AH379" s="19">
        <v>71527.248750965242</v>
      </c>
      <c r="AI379" s="16"/>
      <c r="AJ379" s="16"/>
      <c r="AK379" s="16"/>
    </row>
    <row r="380" spans="1:37" s="1" customFormat="1" x14ac:dyDescent="0.2">
      <c r="A380"/>
      <c r="B380" s="18"/>
      <c r="C380" s="18" t="s">
        <v>895</v>
      </c>
      <c r="D380" s="18" t="s">
        <v>785</v>
      </c>
      <c r="E380" s="18" t="s">
        <v>12</v>
      </c>
      <c r="F380" s="18" t="s">
        <v>208</v>
      </c>
      <c r="G380" s="18" t="s">
        <v>209</v>
      </c>
      <c r="H380" s="18" t="s">
        <v>209</v>
      </c>
      <c r="I380" s="18" t="s">
        <v>25</v>
      </c>
      <c r="J380" s="18" t="s">
        <v>25</v>
      </c>
      <c r="K380" s="18" t="s">
        <v>25</v>
      </c>
      <c r="L380" s="18" t="s">
        <v>786</v>
      </c>
      <c r="M380" s="18" t="s">
        <v>11</v>
      </c>
      <c r="N380" s="18" t="s">
        <v>336</v>
      </c>
      <c r="O380" s="18" t="s">
        <v>781</v>
      </c>
      <c r="P380" s="18" t="s">
        <v>817</v>
      </c>
      <c r="Q380" s="18" t="s">
        <v>783</v>
      </c>
      <c r="R380" s="18" t="s">
        <v>338</v>
      </c>
      <c r="S380" s="18" t="s">
        <v>339</v>
      </c>
      <c r="T380" s="18">
        <v>4</v>
      </c>
      <c r="U380" s="18">
        <v>0</v>
      </c>
      <c r="V380" s="18" t="s">
        <v>436</v>
      </c>
      <c r="W380" s="18">
        <v>0</v>
      </c>
      <c r="X380" s="18">
        <v>0</v>
      </c>
      <c r="Y380" s="18">
        <v>0</v>
      </c>
      <c r="Z380" s="18">
        <v>0</v>
      </c>
      <c r="AA380" s="18">
        <v>0</v>
      </c>
      <c r="AB380" s="19">
        <v>0</v>
      </c>
      <c r="AC380" s="19">
        <v>0</v>
      </c>
      <c r="AD380" s="19">
        <v>0</v>
      </c>
      <c r="AE380" s="19">
        <v>0</v>
      </c>
      <c r="AF380" s="19">
        <v>86144.89832996075</v>
      </c>
      <c r="AG380" s="19">
        <v>41171.139227083935</v>
      </c>
      <c r="AH380" s="19">
        <v>0</v>
      </c>
      <c r="AI380" s="16"/>
      <c r="AJ380" s="16"/>
      <c r="AK380" s="16"/>
    </row>
    <row r="381" spans="1:37" s="1" customFormat="1" x14ac:dyDescent="0.2">
      <c r="A381"/>
      <c r="B381" s="18"/>
      <c r="C381" s="18" t="s">
        <v>896</v>
      </c>
      <c r="D381" s="18" t="s">
        <v>450</v>
      </c>
      <c r="E381" s="18" t="s">
        <v>12</v>
      </c>
      <c r="F381" s="18" t="s">
        <v>208</v>
      </c>
      <c r="G381" s="18" t="s">
        <v>209</v>
      </c>
      <c r="H381" s="18" t="s">
        <v>209</v>
      </c>
      <c r="I381" s="18" t="s">
        <v>25</v>
      </c>
      <c r="J381" s="18" t="s">
        <v>210</v>
      </c>
      <c r="K381" s="18" t="s">
        <v>210</v>
      </c>
      <c r="L381" s="18" t="s">
        <v>451</v>
      </c>
      <c r="M381" s="18" t="s">
        <v>11</v>
      </c>
      <c r="N381" s="18" t="s">
        <v>336</v>
      </c>
      <c r="O381" s="18" t="s">
        <v>781</v>
      </c>
      <c r="P381" s="18" t="s">
        <v>817</v>
      </c>
      <c r="Q381" s="18" t="s">
        <v>783</v>
      </c>
      <c r="R381" s="18" t="s">
        <v>338</v>
      </c>
      <c r="S381" s="18" t="s">
        <v>339</v>
      </c>
      <c r="T381" s="18">
        <v>5</v>
      </c>
      <c r="U381" s="18">
        <v>0</v>
      </c>
      <c r="V381" s="18" t="s">
        <v>436</v>
      </c>
      <c r="W381" s="18">
        <v>0</v>
      </c>
      <c r="X381" s="18">
        <v>0</v>
      </c>
      <c r="Y381" s="18">
        <v>0</v>
      </c>
      <c r="Z381" s="18">
        <v>0</v>
      </c>
      <c r="AA381" s="18">
        <v>0</v>
      </c>
      <c r="AB381" s="19">
        <v>0</v>
      </c>
      <c r="AC381" s="19">
        <v>0</v>
      </c>
      <c r="AD381" s="19">
        <v>288763.3268960382</v>
      </c>
      <c r="AE381" s="19">
        <v>0</v>
      </c>
      <c r="AF381" s="19">
        <v>0</v>
      </c>
      <c r="AG381" s="19">
        <v>0</v>
      </c>
      <c r="AH381" s="19">
        <v>0</v>
      </c>
      <c r="AI381" s="16"/>
      <c r="AJ381" s="16"/>
      <c r="AK381" s="16"/>
    </row>
    <row r="382" spans="1:37" s="1" customFormat="1" x14ac:dyDescent="0.2">
      <c r="A382"/>
      <c r="B382" s="18"/>
      <c r="C382" s="18" t="s">
        <v>897</v>
      </c>
      <c r="D382" s="18" t="s">
        <v>450</v>
      </c>
      <c r="E382" s="18" t="s">
        <v>12</v>
      </c>
      <c r="F382" s="18" t="s">
        <v>208</v>
      </c>
      <c r="G382" s="18" t="s">
        <v>209</v>
      </c>
      <c r="H382" s="18" t="s">
        <v>209</v>
      </c>
      <c r="I382" s="18" t="s">
        <v>25</v>
      </c>
      <c r="J382" s="18" t="s">
        <v>210</v>
      </c>
      <c r="K382" s="18" t="s">
        <v>210</v>
      </c>
      <c r="L382" s="18" t="s">
        <v>451</v>
      </c>
      <c r="M382" s="18" t="s">
        <v>11</v>
      </c>
      <c r="N382" s="18" t="s">
        <v>336</v>
      </c>
      <c r="O382" s="18" t="s">
        <v>794</v>
      </c>
      <c r="P382" s="18" t="s">
        <v>898</v>
      </c>
      <c r="Q382" s="18" t="s">
        <v>783</v>
      </c>
      <c r="R382" s="18" t="s">
        <v>338</v>
      </c>
      <c r="S382" s="18" t="s">
        <v>339</v>
      </c>
      <c r="T382" s="18">
        <v>5</v>
      </c>
      <c r="U382" s="18">
        <v>0</v>
      </c>
      <c r="V382" s="18" t="s">
        <v>436</v>
      </c>
      <c r="W382" s="18">
        <v>0</v>
      </c>
      <c r="X382" s="18">
        <v>0</v>
      </c>
      <c r="Y382" s="18">
        <v>0</v>
      </c>
      <c r="Z382" s="18">
        <v>0</v>
      </c>
      <c r="AA382" s="18">
        <v>0</v>
      </c>
      <c r="AB382" s="19">
        <v>0</v>
      </c>
      <c r="AC382" s="19">
        <v>0</v>
      </c>
      <c r="AD382" s="19">
        <v>0</v>
      </c>
      <c r="AE382" s="19">
        <v>114317.55980288767</v>
      </c>
      <c r="AF382" s="19">
        <v>0</v>
      </c>
      <c r="AG382" s="19">
        <v>0</v>
      </c>
      <c r="AH382" s="19">
        <v>0</v>
      </c>
      <c r="AI382" s="16"/>
      <c r="AJ382" s="16"/>
      <c r="AK382" s="16"/>
    </row>
    <row r="383" spans="1:37" s="1" customFormat="1" x14ac:dyDescent="0.2">
      <c r="A383"/>
      <c r="B383" s="18"/>
      <c r="C383" s="18" t="s">
        <v>899</v>
      </c>
      <c r="D383" s="18" t="s">
        <v>450</v>
      </c>
      <c r="E383" s="18" t="s">
        <v>12</v>
      </c>
      <c r="F383" s="18" t="s">
        <v>208</v>
      </c>
      <c r="G383" s="18" t="s">
        <v>209</v>
      </c>
      <c r="H383" s="18" t="s">
        <v>209</v>
      </c>
      <c r="I383" s="18" t="s">
        <v>25</v>
      </c>
      <c r="J383" s="18" t="s">
        <v>210</v>
      </c>
      <c r="K383" s="18" t="s">
        <v>210</v>
      </c>
      <c r="L383" s="18" t="s">
        <v>451</v>
      </c>
      <c r="M383" s="18" t="s">
        <v>11</v>
      </c>
      <c r="N383" s="18" t="s">
        <v>336</v>
      </c>
      <c r="O383" s="18" t="s">
        <v>789</v>
      </c>
      <c r="P383" s="18" t="s">
        <v>790</v>
      </c>
      <c r="Q383" s="18" t="s">
        <v>783</v>
      </c>
      <c r="R383" s="18" t="s">
        <v>338</v>
      </c>
      <c r="S383" s="18" t="s">
        <v>339</v>
      </c>
      <c r="T383" s="18">
        <v>5</v>
      </c>
      <c r="U383" s="18">
        <v>0</v>
      </c>
      <c r="V383" s="18" t="s">
        <v>436</v>
      </c>
      <c r="W383" s="18">
        <v>0</v>
      </c>
      <c r="X383" s="18">
        <v>0</v>
      </c>
      <c r="Y383" s="18">
        <v>0</v>
      </c>
      <c r="Z383" s="18">
        <v>0</v>
      </c>
      <c r="AA383" s="18">
        <v>0</v>
      </c>
      <c r="AB383" s="19">
        <v>0</v>
      </c>
      <c r="AC383" s="19">
        <v>0</v>
      </c>
      <c r="AD383" s="19">
        <v>0</v>
      </c>
      <c r="AE383" s="19">
        <v>150899.17893981174</v>
      </c>
      <c r="AF383" s="19">
        <v>151462.84284003585</v>
      </c>
      <c r="AG383" s="19">
        <v>0</v>
      </c>
      <c r="AH383" s="19">
        <v>152606.83216416714</v>
      </c>
      <c r="AI383" s="16"/>
      <c r="AJ383" s="16"/>
      <c r="AK383" s="16"/>
    </row>
    <row r="384" spans="1:37" s="1" customFormat="1" x14ac:dyDescent="0.2">
      <c r="A384"/>
      <c r="B384" s="18"/>
      <c r="C384" s="18" t="s">
        <v>900</v>
      </c>
      <c r="D384" s="18" t="s">
        <v>450</v>
      </c>
      <c r="E384" s="18" t="s">
        <v>12</v>
      </c>
      <c r="F384" s="18" t="s">
        <v>208</v>
      </c>
      <c r="G384" s="18" t="s">
        <v>209</v>
      </c>
      <c r="H384" s="18" t="s">
        <v>209</v>
      </c>
      <c r="I384" s="18" t="s">
        <v>25</v>
      </c>
      <c r="J384" s="18" t="s">
        <v>210</v>
      </c>
      <c r="K384" s="18" t="s">
        <v>210</v>
      </c>
      <c r="L384" s="18" t="s">
        <v>451</v>
      </c>
      <c r="M384" s="18" t="s">
        <v>11</v>
      </c>
      <c r="N384" s="18" t="s">
        <v>336</v>
      </c>
      <c r="O384" s="18" t="s">
        <v>781</v>
      </c>
      <c r="P384" s="18" t="s">
        <v>817</v>
      </c>
      <c r="Q384" s="18" t="s">
        <v>783</v>
      </c>
      <c r="R384" s="18" t="s">
        <v>338</v>
      </c>
      <c r="S384" s="18" t="s">
        <v>339</v>
      </c>
      <c r="T384" s="18">
        <v>5</v>
      </c>
      <c r="U384" s="18">
        <v>0</v>
      </c>
      <c r="V384" s="18" t="s">
        <v>436</v>
      </c>
      <c r="W384" s="18">
        <v>0</v>
      </c>
      <c r="X384" s="18">
        <v>0</v>
      </c>
      <c r="Y384" s="18">
        <v>0</v>
      </c>
      <c r="Z384" s="18">
        <v>0</v>
      </c>
      <c r="AA384" s="18">
        <v>0</v>
      </c>
      <c r="AB384" s="19">
        <v>0</v>
      </c>
      <c r="AC384" s="19">
        <v>0</v>
      </c>
      <c r="AD384" s="19">
        <v>0</v>
      </c>
      <c r="AE384" s="19">
        <v>0</v>
      </c>
      <c r="AF384" s="19">
        <v>57372.288954559022</v>
      </c>
      <c r="AG384" s="19">
        <v>0</v>
      </c>
      <c r="AH384" s="19">
        <v>0</v>
      </c>
      <c r="AI384" s="16"/>
      <c r="AJ384" s="16"/>
      <c r="AK384" s="16"/>
    </row>
    <row r="385" spans="1:37" s="1" customFormat="1" x14ac:dyDescent="0.2">
      <c r="A385"/>
      <c r="B385" s="18"/>
      <c r="C385" s="18" t="s">
        <v>901</v>
      </c>
      <c r="D385" s="18" t="s">
        <v>450</v>
      </c>
      <c r="E385" s="18" t="s">
        <v>12</v>
      </c>
      <c r="F385" s="18" t="s">
        <v>208</v>
      </c>
      <c r="G385" s="18" t="s">
        <v>209</v>
      </c>
      <c r="H385" s="18" t="s">
        <v>209</v>
      </c>
      <c r="I385" s="18" t="s">
        <v>25</v>
      </c>
      <c r="J385" s="18" t="s">
        <v>210</v>
      </c>
      <c r="K385" s="18" t="s">
        <v>210</v>
      </c>
      <c r="L385" s="18" t="s">
        <v>451</v>
      </c>
      <c r="M385" s="18" t="s">
        <v>11</v>
      </c>
      <c r="N385" s="18" t="s">
        <v>336</v>
      </c>
      <c r="O385" s="18" t="s">
        <v>789</v>
      </c>
      <c r="P385" s="18" t="s">
        <v>790</v>
      </c>
      <c r="Q385" s="18" t="s">
        <v>783</v>
      </c>
      <c r="R385" s="18" t="s">
        <v>338</v>
      </c>
      <c r="S385" s="18" t="s">
        <v>339</v>
      </c>
      <c r="T385" s="18">
        <v>5</v>
      </c>
      <c r="U385" s="18">
        <v>0</v>
      </c>
      <c r="V385" s="18" t="s">
        <v>436</v>
      </c>
      <c r="W385" s="18">
        <v>0</v>
      </c>
      <c r="X385" s="18">
        <v>0</v>
      </c>
      <c r="Y385" s="18">
        <v>0</v>
      </c>
      <c r="Z385" s="18">
        <v>0</v>
      </c>
      <c r="AA385" s="18">
        <v>0</v>
      </c>
      <c r="AB385" s="19">
        <v>0</v>
      </c>
      <c r="AC385" s="19">
        <v>0</v>
      </c>
      <c r="AD385" s="19">
        <v>0</v>
      </c>
      <c r="AE385" s="19">
        <v>75449.589469905855</v>
      </c>
      <c r="AF385" s="19">
        <v>0</v>
      </c>
      <c r="AG385" s="19">
        <v>0</v>
      </c>
      <c r="AH385" s="19">
        <v>0</v>
      </c>
      <c r="AI385" s="16"/>
      <c r="AJ385" s="16"/>
      <c r="AK385" s="16"/>
    </row>
    <row r="386" spans="1:37" s="1" customFormat="1" x14ac:dyDescent="0.2">
      <c r="A386"/>
      <c r="B386" s="18"/>
      <c r="C386" s="18" t="s">
        <v>902</v>
      </c>
      <c r="D386" s="18" t="s">
        <v>450</v>
      </c>
      <c r="E386" s="18" t="s">
        <v>12</v>
      </c>
      <c r="F386" s="18" t="s">
        <v>208</v>
      </c>
      <c r="G386" s="18" t="s">
        <v>209</v>
      </c>
      <c r="H386" s="18" t="s">
        <v>209</v>
      </c>
      <c r="I386" s="18" t="s">
        <v>25</v>
      </c>
      <c r="J386" s="18" t="s">
        <v>210</v>
      </c>
      <c r="K386" s="18" t="s">
        <v>210</v>
      </c>
      <c r="L386" s="18" t="s">
        <v>451</v>
      </c>
      <c r="M386" s="18" t="s">
        <v>11</v>
      </c>
      <c r="N386" s="18" t="s">
        <v>336</v>
      </c>
      <c r="O386" s="18" t="s">
        <v>789</v>
      </c>
      <c r="P386" s="18" t="s">
        <v>834</v>
      </c>
      <c r="Q386" s="18" t="s">
        <v>454</v>
      </c>
      <c r="R386" s="18" t="s">
        <v>338</v>
      </c>
      <c r="S386" s="18" t="s">
        <v>339</v>
      </c>
      <c r="T386" s="18">
        <v>5</v>
      </c>
      <c r="U386" s="18">
        <v>0</v>
      </c>
      <c r="V386" s="18" t="s">
        <v>436</v>
      </c>
      <c r="W386" s="18">
        <v>0</v>
      </c>
      <c r="X386" s="18">
        <v>0</v>
      </c>
      <c r="Y386" s="18">
        <v>0</v>
      </c>
      <c r="Z386" s="18">
        <v>0</v>
      </c>
      <c r="AA386" s="18">
        <v>0</v>
      </c>
      <c r="AB386" s="19">
        <v>0</v>
      </c>
      <c r="AC386" s="19">
        <v>0</v>
      </c>
      <c r="AD386" s="19">
        <v>0</v>
      </c>
      <c r="AE386" s="19">
        <v>137181.07176346521</v>
      </c>
      <c r="AF386" s="19">
        <v>0</v>
      </c>
      <c r="AG386" s="19">
        <v>138211.44982558003</v>
      </c>
      <c r="AH386" s="19">
        <v>0</v>
      </c>
      <c r="AI386" s="16"/>
      <c r="AJ386" s="16"/>
      <c r="AK386" s="16"/>
    </row>
    <row r="387" spans="1:37" s="1" customFormat="1" x14ac:dyDescent="0.2">
      <c r="A387"/>
      <c r="B387" s="18"/>
      <c r="C387" s="18" t="s">
        <v>903</v>
      </c>
      <c r="D387" s="18" t="s">
        <v>450</v>
      </c>
      <c r="E387" s="18" t="s">
        <v>12</v>
      </c>
      <c r="F387" s="18" t="s">
        <v>208</v>
      </c>
      <c r="G387" s="18" t="s">
        <v>209</v>
      </c>
      <c r="H387" s="18" t="s">
        <v>209</v>
      </c>
      <c r="I387" s="18" t="s">
        <v>25</v>
      </c>
      <c r="J387" s="18" t="s">
        <v>210</v>
      </c>
      <c r="K387" s="18" t="s">
        <v>210</v>
      </c>
      <c r="L387" s="18" t="s">
        <v>451</v>
      </c>
      <c r="M387" s="18" t="s">
        <v>11</v>
      </c>
      <c r="N387" s="18" t="s">
        <v>336</v>
      </c>
      <c r="O387" s="18" t="s">
        <v>789</v>
      </c>
      <c r="P387" s="18" t="s">
        <v>834</v>
      </c>
      <c r="Q387" s="18" t="s">
        <v>454</v>
      </c>
      <c r="R387" s="18" t="s">
        <v>338</v>
      </c>
      <c r="S387" s="18" t="s">
        <v>339</v>
      </c>
      <c r="T387" s="18">
        <v>5</v>
      </c>
      <c r="U387" s="18">
        <v>0</v>
      </c>
      <c r="V387" s="18" t="s">
        <v>436</v>
      </c>
      <c r="W387" s="18">
        <v>0</v>
      </c>
      <c r="X387" s="18">
        <v>0</v>
      </c>
      <c r="Y387" s="18">
        <v>0</v>
      </c>
      <c r="Z387" s="18">
        <v>0</v>
      </c>
      <c r="AA387" s="18">
        <v>0</v>
      </c>
      <c r="AB387" s="19">
        <v>0</v>
      </c>
      <c r="AC387" s="19">
        <v>0</v>
      </c>
      <c r="AD387" s="19">
        <v>0</v>
      </c>
      <c r="AE387" s="19">
        <v>251498.63156635288</v>
      </c>
      <c r="AF387" s="19">
        <v>0</v>
      </c>
      <c r="AG387" s="19">
        <v>253387.65801356337</v>
      </c>
      <c r="AH387" s="19">
        <v>0</v>
      </c>
      <c r="AI387" s="16"/>
      <c r="AJ387" s="16"/>
      <c r="AK387" s="16"/>
    </row>
    <row r="388" spans="1:37" s="1" customFormat="1" x14ac:dyDescent="0.2">
      <c r="A388"/>
      <c r="B388" s="18"/>
      <c r="C388" s="18" t="s">
        <v>904</v>
      </c>
      <c r="D388" s="18" t="s">
        <v>450</v>
      </c>
      <c r="E388" s="18" t="s">
        <v>12</v>
      </c>
      <c r="F388" s="18" t="s">
        <v>208</v>
      </c>
      <c r="G388" s="18" t="s">
        <v>209</v>
      </c>
      <c r="H388" s="18" t="s">
        <v>209</v>
      </c>
      <c r="I388" s="18" t="s">
        <v>25</v>
      </c>
      <c r="J388" s="18" t="s">
        <v>210</v>
      </c>
      <c r="K388" s="18" t="s">
        <v>210</v>
      </c>
      <c r="L388" s="18" t="s">
        <v>451</v>
      </c>
      <c r="M388" s="18" t="s">
        <v>11</v>
      </c>
      <c r="N388" s="18" t="s">
        <v>336</v>
      </c>
      <c r="O388" s="18" t="s">
        <v>781</v>
      </c>
      <c r="P388" s="18" t="s">
        <v>782</v>
      </c>
      <c r="Q388" s="18" t="s">
        <v>457</v>
      </c>
      <c r="R388" s="18" t="s">
        <v>338</v>
      </c>
      <c r="S388" s="18" t="s">
        <v>339</v>
      </c>
      <c r="T388" s="18">
        <v>5</v>
      </c>
      <c r="U388" s="18">
        <v>0</v>
      </c>
      <c r="V388" s="18" t="s">
        <v>436</v>
      </c>
      <c r="W388" s="18">
        <v>0</v>
      </c>
      <c r="X388" s="18">
        <v>0</v>
      </c>
      <c r="Y388" s="18">
        <v>0</v>
      </c>
      <c r="Z388" s="18">
        <v>0</v>
      </c>
      <c r="AA388" s="18">
        <v>0</v>
      </c>
      <c r="AB388" s="19">
        <v>0</v>
      </c>
      <c r="AC388" s="19">
        <v>0</v>
      </c>
      <c r="AD388" s="19">
        <v>250603.28172437238</v>
      </c>
      <c r="AE388" s="19">
        <v>0</v>
      </c>
      <c r="AF388" s="19">
        <v>0</v>
      </c>
      <c r="AG388" s="19">
        <v>0</v>
      </c>
      <c r="AH388" s="19">
        <v>0</v>
      </c>
      <c r="AI388" s="16"/>
      <c r="AJ388" s="16"/>
      <c r="AK388" s="16"/>
    </row>
    <row r="389" spans="1:37" s="1" customFormat="1" x14ac:dyDescent="0.2">
      <c r="A389"/>
      <c r="B389" s="18"/>
      <c r="C389" s="18" t="s">
        <v>905</v>
      </c>
      <c r="D389" s="18" t="s">
        <v>450</v>
      </c>
      <c r="E389" s="18" t="s">
        <v>12</v>
      </c>
      <c r="F389" s="18" t="s">
        <v>208</v>
      </c>
      <c r="G389" s="18" t="s">
        <v>209</v>
      </c>
      <c r="H389" s="18" t="s">
        <v>209</v>
      </c>
      <c r="I389" s="18" t="s">
        <v>25</v>
      </c>
      <c r="J389" s="18" t="s">
        <v>210</v>
      </c>
      <c r="K389" s="18" t="s">
        <v>210</v>
      </c>
      <c r="L389" s="18" t="s">
        <v>451</v>
      </c>
      <c r="M389" s="18" t="s">
        <v>11</v>
      </c>
      <c r="N389" s="18" t="s">
        <v>336</v>
      </c>
      <c r="O389" s="18" t="s">
        <v>781</v>
      </c>
      <c r="P389" s="18" t="s">
        <v>817</v>
      </c>
      <c r="Q389" s="18" t="s">
        <v>783</v>
      </c>
      <c r="R389" s="18" t="s">
        <v>338</v>
      </c>
      <c r="S389" s="18" t="s">
        <v>339</v>
      </c>
      <c r="T389" s="18">
        <v>5</v>
      </c>
      <c r="U389" s="18">
        <v>0</v>
      </c>
      <c r="V389" s="18" t="s">
        <v>436</v>
      </c>
      <c r="W389" s="18">
        <v>0</v>
      </c>
      <c r="X389" s="18">
        <v>0</v>
      </c>
      <c r="Y389" s="18">
        <v>0</v>
      </c>
      <c r="Z389" s="18">
        <v>0</v>
      </c>
      <c r="AA389" s="18">
        <v>0</v>
      </c>
      <c r="AB389" s="19">
        <v>0</v>
      </c>
      <c r="AC389" s="19">
        <v>0</v>
      </c>
      <c r="AD389" s="19">
        <v>0</v>
      </c>
      <c r="AE389" s="19">
        <v>0</v>
      </c>
      <c r="AF389" s="19">
        <v>57372.288954559022</v>
      </c>
      <c r="AG389" s="19">
        <v>0</v>
      </c>
      <c r="AH389" s="19">
        <v>0</v>
      </c>
      <c r="AI389" s="16"/>
      <c r="AJ389" s="16"/>
      <c r="AK389" s="16"/>
    </row>
    <row r="390" spans="1:37" s="1" customFormat="1" x14ac:dyDescent="0.2">
      <c r="A390"/>
      <c r="B390" s="18"/>
      <c r="C390" s="18" t="s">
        <v>906</v>
      </c>
      <c r="D390" s="18" t="s">
        <v>450</v>
      </c>
      <c r="E390" s="18" t="s">
        <v>12</v>
      </c>
      <c r="F390" s="18" t="s">
        <v>208</v>
      </c>
      <c r="G390" s="18" t="s">
        <v>209</v>
      </c>
      <c r="H390" s="18" t="s">
        <v>209</v>
      </c>
      <c r="I390" s="18" t="s">
        <v>25</v>
      </c>
      <c r="J390" s="18" t="s">
        <v>210</v>
      </c>
      <c r="K390" s="18" t="s">
        <v>210</v>
      </c>
      <c r="L390" s="18" t="s">
        <v>451</v>
      </c>
      <c r="M390" s="18" t="s">
        <v>11</v>
      </c>
      <c r="N390" s="18" t="s">
        <v>336</v>
      </c>
      <c r="O390" s="18" t="s">
        <v>781</v>
      </c>
      <c r="P390" s="18" t="s">
        <v>817</v>
      </c>
      <c r="Q390" s="18" t="s">
        <v>783</v>
      </c>
      <c r="R390" s="18" t="s">
        <v>338</v>
      </c>
      <c r="S390" s="18" t="s">
        <v>339</v>
      </c>
      <c r="T390" s="18">
        <v>5</v>
      </c>
      <c r="U390" s="18">
        <v>0</v>
      </c>
      <c r="V390" s="18" t="s">
        <v>436</v>
      </c>
      <c r="W390" s="18">
        <v>0</v>
      </c>
      <c r="X390" s="18">
        <v>0</v>
      </c>
      <c r="Y390" s="18">
        <v>0</v>
      </c>
      <c r="Z390" s="18">
        <v>0</v>
      </c>
      <c r="AA390" s="18">
        <v>0</v>
      </c>
      <c r="AB390" s="19">
        <v>0</v>
      </c>
      <c r="AC390" s="19">
        <v>0</v>
      </c>
      <c r="AD390" s="19">
        <v>0</v>
      </c>
      <c r="AE390" s="19">
        <v>0</v>
      </c>
      <c r="AF390" s="19">
        <v>28686.144477279511</v>
      </c>
      <c r="AG390" s="19">
        <v>0</v>
      </c>
      <c r="AH390" s="19">
        <v>0</v>
      </c>
      <c r="AI390" s="16"/>
      <c r="AJ390" s="16"/>
      <c r="AK390" s="16"/>
    </row>
    <row r="391" spans="1:37" s="1" customFormat="1" x14ac:dyDescent="0.2">
      <c r="A391"/>
      <c r="B391" s="18"/>
      <c r="C391" s="18" t="s">
        <v>907</v>
      </c>
      <c r="D391" s="18" t="s">
        <v>450</v>
      </c>
      <c r="E391" s="18" t="s">
        <v>12</v>
      </c>
      <c r="F391" s="18" t="s">
        <v>208</v>
      </c>
      <c r="G391" s="18" t="s">
        <v>209</v>
      </c>
      <c r="H391" s="18" t="s">
        <v>209</v>
      </c>
      <c r="I391" s="18" t="s">
        <v>25</v>
      </c>
      <c r="J391" s="18" t="s">
        <v>210</v>
      </c>
      <c r="K391" s="18" t="s">
        <v>210</v>
      </c>
      <c r="L391" s="18" t="s">
        <v>451</v>
      </c>
      <c r="M391" s="18" t="s">
        <v>11</v>
      </c>
      <c r="N391" s="18" t="s">
        <v>336</v>
      </c>
      <c r="O391" s="18" t="s">
        <v>781</v>
      </c>
      <c r="P391" s="18" t="s">
        <v>817</v>
      </c>
      <c r="Q391" s="18" t="s">
        <v>783</v>
      </c>
      <c r="R391" s="18" t="s">
        <v>338</v>
      </c>
      <c r="S391" s="18" t="s">
        <v>339</v>
      </c>
      <c r="T391" s="18">
        <v>5</v>
      </c>
      <c r="U391" s="18">
        <v>0</v>
      </c>
      <c r="V391" s="18" t="s">
        <v>436</v>
      </c>
      <c r="W391" s="18">
        <v>0</v>
      </c>
      <c r="X391" s="18">
        <v>0</v>
      </c>
      <c r="Y391" s="18">
        <v>0</v>
      </c>
      <c r="Z391" s="18">
        <v>0</v>
      </c>
      <c r="AA391" s="18">
        <v>0</v>
      </c>
      <c r="AB391" s="19">
        <v>0</v>
      </c>
      <c r="AC391" s="19">
        <v>0</v>
      </c>
      <c r="AD391" s="19">
        <v>0</v>
      </c>
      <c r="AE391" s="19">
        <v>228635.11960577534</v>
      </c>
      <c r="AF391" s="19">
        <v>0</v>
      </c>
      <c r="AG391" s="19">
        <v>0</v>
      </c>
      <c r="AH391" s="19">
        <v>0</v>
      </c>
      <c r="AI391" s="16"/>
      <c r="AJ391" s="16"/>
      <c r="AK391" s="16"/>
    </row>
    <row r="392" spans="1:37" s="1" customFormat="1" x14ac:dyDescent="0.2">
      <c r="A392"/>
      <c r="B392" s="18"/>
      <c r="C392" s="18" t="s">
        <v>908</v>
      </c>
      <c r="D392" s="18" t="s">
        <v>450</v>
      </c>
      <c r="E392" s="18" t="s">
        <v>12</v>
      </c>
      <c r="F392" s="18" t="s">
        <v>208</v>
      </c>
      <c r="G392" s="18" t="s">
        <v>209</v>
      </c>
      <c r="H392" s="18" t="s">
        <v>209</v>
      </c>
      <c r="I392" s="18" t="s">
        <v>25</v>
      </c>
      <c r="J392" s="18" t="s">
        <v>210</v>
      </c>
      <c r="K392" s="18" t="s">
        <v>210</v>
      </c>
      <c r="L392" s="18" t="s">
        <v>451</v>
      </c>
      <c r="M392" s="18" t="s">
        <v>11</v>
      </c>
      <c r="N392" s="18" t="s">
        <v>336</v>
      </c>
      <c r="O392" s="18" t="s">
        <v>781</v>
      </c>
      <c r="P392" s="18" t="s">
        <v>909</v>
      </c>
      <c r="Q392" s="18" t="s">
        <v>783</v>
      </c>
      <c r="R392" s="18" t="s">
        <v>338</v>
      </c>
      <c r="S392" s="18" t="s">
        <v>339</v>
      </c>
      <c r="T392" s="18">
        <v>5</v>
      </c>
      <c r="U392" s="18">
        <v>0</v>
      </c>
      <c r="V392" s="18" t="s">
        <v>436</v>
      </c>
      <c r="W392" s="18">
        <v>0</v>
      </c>
      <c r="X392" s="18">
        <v>0</v>
      </c>
      <c r="Y392" s="18">
        <v>0</v>
      </c>
      <c r="Z392" s="18">
        <v>0</v>
      </c>
      <c r="AA392" s="18">
        <v>0</v>
      </c>
      <c r="AB392" s="19">
        <v>0</v>
      </c>
      <c r="AC392" s="19">
        <v>0</v>
      </c>
      <c r="AD392" s="19">
        <v>0</v>
      </c>
      <c r="AE392" s="19">
        <v>0</v>
      </c>
      <c r="AF392" s="19">
        <v>0</v>
      </c>
      <c r="AG392" s="19">
        <v>0</v>
      </c>
      <c r="AH392" s="19">
        <v>114925.79437444013</v>
      </c>
      <c r="AI392" s="16"/>
      <c r="AJ392" s="16"/>
      <c r="AK392" s="16"/>
    </row>
    <row r="393" spans="1:37" s="1" customFormat="1" x14ac:dyDescent="0.2">
      <c r="A393"/>
      <c r="B393" s="18"/>
      <c r="C393" s="18" t="s">
        <v>910</v>
      </c>
      <c r="D393" s="18" t="s">
        <v>450</v>
      </c>
      <c r="E393" s="18" t="s">
        <v>12</v>
      </c>
      <c r="F393" s="18" t="s">
        <v>208</v>
      </c>
      <c r="G393" s="18" t="s">
        <v>209</v>
      </c>
      <c r="H393" s="18" t="s">
        <v>209</v>
      </c>
      <c r="I393" s="18" t="s">
        <v>25</v>
      </c>
      <c r="J393" s="18" t="s">
        <v>210</v>
      </c>
      <c r="K393" s="18" t="s">
        <v>210</v>
      </c>
      <c r="L393" s="18" t="s">
        <v>451</v>
      </c>
      <c r="M393" s="18" t="s">
        <v>11</v>
      </c>
      <c r="N393" s="18" t="s">
        <v>336</v>
      </c>
      <c r="O393" s="18" t="s">
        <v>781</v>
      </c>
      <c r="P393" s="18" t="s">
        <v>782</v>
      </c>
      <c r="Q393" s="18" t="s">
        <v>783</v>
      </c>
      <c r="R393" s="18" t="s">
        <v>338</v>
      </c>
      <c r="S393" s="18" t="s">
        <v>339</v>
      </c>
      <c r="T393" s="18">
        <v>5</v>
      </c>
      <c r="U393" s="18">
        <v>0</v>
      </c>
      <c r="V393" s="18" t="s">
        <v>436</v>
      </c>
      <c r="W393" s="18">
        <v>0</v>
      </c>
      <c r="X393" s="18">
        <v>0</v>
      </c>
      <c r="Y393" s="18">
        <v>0</v>
      </c>
      <c r="Z393" s="18">
        <v>0</v>
      </c>
      <c r="AA393" s="18">
        <v>0</v>
      </c>
      <c r="AB393" s="19">
        <v>0</v>
      </c>
      <c r="AC393" s="19">
        <v>0</v>
      </c>
      <c r="AD393" s="19">
        <v>137831.80494840484</v>
      </c>
      <c r="AE393" s="19">
        <v>0</v>
      </c>
      <c r="AF393" s="19">
        <v>0</v>
      </c>
      <c r="AG393" s="19">
        <v>139363.21190745986</v>
      </c>
      <c r="AH393" s="19">
        <v>0</v>
      </c>
      <c r="AI393" s="16"/>
      <c r="AJ393" s="16"/>
      <c r="AK393" s="16"/>
    </row>
    <row r="394" spans="1:37" s="1" customFormat="1" x14ac:dyDescent="0.2">
      <c r="A394"/>
      <c r="B394" s="18"/>
      <c r="C394" s="18" t="s">
        <v>911</v>
      </c>
      <c r="D394" s="18" t="s">
        <v>450</v>
      </c>
      <c r="E394" s="18" t="s">
        <v>12</v>
      </c>
      <c r="F394" s="18" t="s">
        <v>208</v>
      </c>
      <c r="G394" s="18" t="s">
        <v>209</v>
      </c>
      <c r="H394" s="18" t="s">
        <v>209</v>
      </c>
      <c r="I394" s="18" t="s">
        <v>25</v>
      </c>
      <c r="J394" s="18" t="s">
        <v>210</v>
      </c>
      <c r="K394" s="18" t="s">
        <v>210</v>
      </c>
      <c r="L394" s="18" t="s">
        <v>451</v>
      </c>
      <c r="M394" s="18" t="s">
        <v>11</v>
      </c>
      <c r="N394" s="18" t="s">
        <v>336</v>
      </c>
      <c r="O394" s="18" t="s">
        <v>781</v>
      </c>
      <c r="P394" s="18" t="s">
        <v>817</v>
      </c>
      <c r="Q394" s="18" t="s">
        <v>783</v>
      </c>
      <c r="R394" s="18" t="s">
        <v>338</v>
      </c>
      <c r="S394" s="18" t="s">
        <v>339</v>
      </c>
      <c r="T394" s="18">
        <v>5</v>
      </c>
      <c r="U394" s="18">
        <v>0</v>
      </c>
      <c r="V394" s="18" t="s">
        <v>436</v>
      </c>
      <c r="W394" s="18">
        <v>0</v>
      </c>
      <c r="X394" s="18">
        <v>0</v>
      </c>
      <c r="Y394" s="18">
        <v>0</v>
      </c>
      <c r="Z394" s="18">
        <v>0</v>
      </c>
      <c r="AA394" s="18">
        <v>0</v>
      </c>
      <c r="AB394" s="19">
        <v>0</v>
      </c>
      <c r="AC394" s="19">
        <v>0</v>
      </c>
      <c r="AD394" s="19">
        <v>300723.93806924683</v>
      </c>
      <c r="AE394" s="19">
        <v>0</v>
      </c>
      <c r="AF394" s="19">
        <v>0</v>
      </c>
      <c r="AG394" s="19">
        <v>0</v>
      </c>
      <c r="AH394" s="19">
        <v>0</v>
      </c>
      <c r="AI394" s="16"/>
      <c r="AJ394" s="16"/>
      <c r="AK394" s="16"/>
    </row>
    <row r="395" spans="1:37" s="1" customFormat="1" x14ac:dyDescent="0.2">
      <c r="A395"/>
      <c r="B395" s="18"/>
      <c r="C395" s="18" t="s">
        <v>912</v>
      </c>
      <c r="D395" s="18" t="s">
        <v>450</v>
      </c>
      <c r="E395" s="18" t="s">
        <v>12</v>
      </c>
      <c r="F395" s="18" t="s">
        <v>208</v>
      </c>
      <c r="G395" s="18" t="s">
        <v>209</v>
      </c>
      <c r="H395" s="18" t="s">
        <v>209</v>
      </c>
      <c r="I395" s="18" t="s">
        <v>25</v>
      </c>
      <c r="J395" s="18" t="s">
        <v>210</v>
      </c>
      <c r="K395" s="18" t="s">
        <v>210</v>
      </c>
      <c r="L395" s="18" t="s">
        <v>451</v>
      </c>
      <c r="M395" s="18" t="s">
        <v>11</v>
      </c>
      <c r="N395" s="18" t="s">
        <v>336</v>
      </c>
      <c r="O395" s="18" t="s">
        <v>789</v>
      </c>
      <c r="P395" s="18" t="s">
        <v>839</v>
      </c>
      <c r="Q395" s="18" t="s">
        <v>783</v>
      </c>
      <c r="R395" s="18" t="s">
        <v>338</v>
      </c>
      <c r="S395" s="18" t="s">
        <v>339</v>
      </c>
      <c r="T395" s="18">
        <v>5</v>
      </c>
      <c r="U395" s="18">
        <v>0</v>
      </c>
      <c r="V395" s="18" t="s">
        <v>436</v>
      </c>
      <c r="W395" s="18">
        <v>0</v>
      </c>
      <c r="X395" s="18">
        <v>0</v>
      </c>
      <c r="Y395" s="18">
        <v>0</v>
      </c>
      <c r="Z395" s="18">
        <v>0</v>
      </c>
      <c r="AA395" s="18">
        <v>0</v>
      </c>
      <c r="AB395" s="19">
        <v>0</v>
      </c>
      <c r="AC395" s="19">
        <v>0</v>
      </c>
      <c r="AD395" s="19">
        <v>328062.47789372387</v>
      </c>
      <c r="AE395" s="19">
        <v>0</v>
      </c>
      <c r="AF395" s="19">
        <v>330464.38437826</v>
      </c>
      <c r="AG395" s="19">
        <v>0</v>
      </c>
      <c r="AH395" s="19">
        <v>332960.36108545552</v>
      </c>
      <c r="AI395" s="16"/>
      <c r="AJ395" s="16"/>
      <c r="AK395" s="16"/>
    </row>
    <row r="396" spans="1:37" s="1" customFormat="1" x14ac:dyDescent="0.2">
      <c r="A396"/>
      <c r="B396" s="18"/>
      <c r="C396" s="18" t="s">
        <v>913</v>
      </c>
      <c r="D396" s="18" t="s">
        <v>450</v>
      </c>
      <c r="E396" s="18" t="s">
        <v>12</v>
      </c>
      <c r="F396" s="18" t="s">
        <v>208</v>
      </c>
      <c r="G396" s="18" t="s">
        <v>209</v>
      </c>
      <c r="H396" s="18" t="s">
        <v>209</v>
      </c>
      <c r="I396" s="18" t="s">
        <v>25</v>
      </c>
      <c r="J396" s="18" t="s">
        <v>210</v>
      </c>
      <c r="K396" s="18" t="s">
        <v>210</v>
      </c>
      <c r="L396" s="18" t="s">
        <v>451</v>
      </c>
      <c r="M396" s="18" t="s">
        <v>11</v>
      </c>
      <c r="N396" s="18" t="s">
        <v>336</v>
      </c>
      <c r="O396" s="18" t="s">
        <v>781</v>
      </c>
      <c r="P396" s="18" t="s">
        <v>909</v>
      </c>
      <c r="Q396" s="18" t="s">
        <v>783</v>
      </c>
      <c r="R396" s="18" t="s">
        <v>338</v>
      </c>
      <c r="S396" s="18" t="s">
        <v>339</v>
      </c>
      <c r="T396" s="18">
        <v>5</v>
      </c>
      <c r="U396" s="18">
        <v>0</v>
      </c>
      <c r="V396" s="18" t="s">
        <v>436</v>
      </c>
      <c r="W396" s="18">
        <v>0</v>
      </c>
      <c r="X396" s="18">
        <v>0</v>
      </c>
      <c r="Y396" s="18">
        <v>0</v>
      </c>
      <c r="Z396" s="18">
        <v>0</v>
      </c>
      <c r="AA396" s="18">
        <v>0</v>
      </c>
      <c r="AB396" s="19">
        <v>0</v>
      </c>
      <c r="AC396" s="19">
        <v>0</v>
      </c>
      <c r="AD396" s="19">
        <v>0</v>
      </c>
      <c r="AE396" s="19">
        <v>57158.779901443835</v>
      </c>
      <c r="AF396" s="19">
        <v>0</v>
      </c>
      <c r="AG396" s="19">
        <v>0</v>
      </c>
      <c r="AH396" s="19">
        <v>57805.618244002697</v>
      </c>
      <c r="AI396" s="16"/>
      <c r="AJ396" s="16"/>
      <c r="AK396" s="16"/>
    </row>
    <row r="397" spans="1:37" s="1" customFormat="1" x14ac:dyDescent="0.2">
      <c r="A397"/>
      <c r="B397" s="18"/>
      <c r="C397" s="18" t="s">
        <v>914</v>
      </c>
      <c r="D397" s="18" t="s">
        <v>450</v>
      </c>
      <c r="E397" s="18" t="s">
        <v>12</v>
      </c>
      <c r="F397" s="18" t="s">
        <v>208</v>
      </c>
      <c r="G397" s="18" t="s">
        <v>209</v>
      </c>
      <c r="H397" s="18" t="s">
        <v>209</v>
      </c>
      <c r="I397" s="18" t="s">
        <v>25</v>
      </c>
      <c r="J397" s="18" t="s">
        <v>210</v>
      </c>
      <c r="K397" s="18" t="s">
        <v>210</v>
      </c>
      <c r="L397" s="18" t="s">
        <v>451</v>
      </c>
      <c r="M397" s="18" t="s">
        <v>11</v>
      </c>
      <c r="N397" s="18" t="s">
        <v>336</v>
      </c>
      <c r="O397" s="18" t="s">
        <v>794</v>
      </c>
      <c r="P397" s="18" t="s">
        <v>795</v>
      </c>
      <c r="Q397" s="18" t="s">
        <v>783</v>
      </c>
      <c r="R397" s="18" t="s">
        <v>338</v>
      </c>
      <c r="S397" s="18" t="s">
        <v>339</v>
      </c>
      <c r="T397" s="18">
        <v>5</v>
      </c>
      <c r="U397" s="18">
        <v>0</v>
      </c>
      <c r="V397" s="18" t="s">
        <v>436</v>
      </c>
      <c r="W397" s="18">
        <v>0</v>
      </c>
      <c r="X397" s="18">
        <v>0</v>
      </c>
      <c r="Y397" s="18">
        <v>0</v>
      </c>
      <c r="Z397" s="18">
        <v>0</v>
      </c>
      <c r="AA397" s="18">
        <v>0</v>
      </c>
      <c r="AB397" s="19">
        <v>0</v>
      </c>
      <c r="AC397" s="19">
        <v>0</v>
      </c>
      <c r="AD397" s="19">
        <v>62650.820431093096</v>
      </c>
      <c r="AE397" s="19">
        <v>0</v>
      </c>
      <c r="AF397" s="19">
        <v>63109.517850014927</v>
      </c>
      <c r="AG397" s="19">
        <v>0</v>
      </c>
      <c r="AH397" s="19">
        <v>63586.180068402966</v>
      </c>
      <c r="AI397" s="16"/>
      <c r="AJ397" s="16"/>
      <c r="AK397" s="16"/>
    </row>
    <row r="398" spans="1:37" s="1" customFormat="1" x14ac:dyDescent="0.2">
      <c r="A398"/>
      <c r="B398" s="18"/>
      <c r="C398" s="18" t="s">
        <v>915</v>
      </c>
      <c r="D398" s="18" t="s">
        <v>450</v>
      </c>
      <c r="E398" s="18" t="s">
        <v>12</v>
      </c>
      <c r="F398" s="18" t="s">
        <v>208</v>
      </c>
      <c r="G398" s="18" t="s">
        <v>209</v>
      </c>
      <c r="H398" s="18" t="s">
        <v>209</v>
      </c>
      <c r="I398" s="18" t="s">
        <v>25</v>
      </c>
      <c r="J398" s="18" t="s">
        <v>210</v>
      </c>
      <c r="K398" s="18" t="s">
        <v>210</v>
      </c>
      <c r="L398" s="18" t="s">
        <v>451</v>
      </c>
      <c r="M398" s="18" t="s">
        <v>11</v>
      </c>
      <c r="N398" s="18" t="s">
        <v>336</v>
      </c>
      <c r="O398" s="18" t="s">
        <v>781</v>
      </c>
      <c r="P398" s="18" t="s">
        <v>817</v>
      </c>
      <c r="Q398" s="18" t="s">
        <v>783</v>
      </c>
      <c r="R398" s="18" t="s">
        <v>338</v>
      </c>
      <c r="S398" s="18" t="s">
        <v>339</v>
      </c>
      <c r="T398" s="18">
        <v>5</v>
      </c>
      <c r="U398" s="18">
        <v>0</v>
      </c>
      <c r="V398" s="18" t="s">
        <v>436</v>
      </c>
      <c r="W398" s="18">
        <v>0</v>
      </c>
      <c r="X398" s="18">
        <v>0</v>
      </c>
      <c r="Y398" s="18">
        <v>0</v>
      </c>
      <c r="Z398" s="18">
        <v>0</v>
      </c>
      <c r="AA398" s="18">
        <v>0</v>
      </c>
      <c r="AB398" s="19">
        <v>0</v>
      </c>
      <c r="AC398" s="19">
        <v>0</v>
      </c>
      <c r="AD398" s="19">
        <v>0</v>
      </c>
      <c r="AE398" s="19">
        <v>0</v>
      </c>
      <c r="AF398" s="19">
        <v>0</v>
      </c>
      <c r="AG398" s="19">
        <v>63346.914503390843</v>
      </c>
      <c r="AH398" s="19">
        <v>0</v>
      </c>
      <c r="AI398" s="16"/>
      <c r="AJ398" s="16"/>
      <c r="AK398" s="16"/>
    </row>
    <row r="399" spans="1:37" s="1" customFormat="1" x14ac:dyDescent="0.2">
      <c r="A399"/>
      <c r="B399" s="18"/>
      <c r="C399" s="18" t="s">
        <v>916</v>
      </c>
      <c r="D399" s="18" t="s">
        <v>450</v>
      </c>
      <c r="E399" s="18" t="s">
        <v>12</v>
      </c>
      <c r="F399" s="18" t="s">
        <v>208</v>
      </c>
      <c r="G399" s="18" t="s">
        <v>209</v>
      </c>
      <c r="H399" s="18" t="s">
        <v>209</v>
      </c>
      <c r="I399" s="18" t="s">
        <v>25</v>
      </c>
      <c r="J399" s="18" t="s">
        <v>210</v>
      </c>
      <c r="K399" s="18" t="s">
        <v>210</v>
      </c>
      <c r="L399" s="18" t="s">
        <v>451</v>
      </c>
      <c r="M399" s="18" t="s">
        <v>11</v>
      </c>
      <c r="N399" s="18" t="s">
        <v>336</v>
      </c>
      <c r="O399" s="18" t="s">
        <v>452</v>
      </c>
      <c r="P399" s="18" t="s">
        <v>809</v>
      </c>
      <c r="Q399" s="18" t="s">
        <v>783</v>
      </c>
      <c r="R399" s="18" t="s">
        <v>338</v>
      </c>
      <c r="S399" s="18" t="s">
        <v>339</v>
      </c>
      <c r="T399" s="18">
        <v>5</v>
      </c>
      <c r="U399" s="18">
        <v>0</v>
      </c>
      <c r="V399" s="18" t="s">
        <v>436</v>
      </c>
      <c r="W399" s="18">
        <v>0</v>
      </c>
      <c r="X399" s="18">
        <v>0</v>
      </c>
      <c r="Y399" s="18">
        <v>0</v>
      </c>
      <c r="Z399" s="18">
        <v>0</v>
      </c>
      <c r="AA399" s="18">
        <v>0</v>
      </c>
      <c r="AB399" s="19">
        <v>0</v>
      </c>
      <c r="AC399" s="19">
        <v>0</v>
      </c>
      <c r="AD399" s="19">
        <v>0</v>
      </c>
      <c r="AE399" s="19">
        <v>0</v>
      </c>
      <c r="AF399" s="19">
        <v>57372.288954559022</v>
      </c>
      <c r="AG399" s="19">
        <v>0</v>
      </c>
      <c r="AH399" s="19">
        <v>0</v>
      </c>
      <c r="AI399" s="16"/>
      <c r="AJ399" s="16"/>
      <c r="AK399" s="16"/>
    </row>
    <row r="400" spans="1:37" s="1" customFormat="1" x14ac:dyDescent="0.2">
      <c r="A400"/>
      <c r="B400" s="18"/>
      <c r="C400" s="18" t="s">
        <v>917</v>
      </c>
      <c r="D400" s="18" t="s">
        <v>450</v>
      </c>
      <c r="E400" s="18" t="s">
        <v>12</v>
      </c>
      <c r="F400" s="18" t="s">
        <v>208</v>
      </c>
      <c r="G400" s="18" t="s">
        <v>209</v>
      </c>
      <c r="H400" s="18" t="s">
        <v>209</v>
      </c>
      <c r="I400" s="18" t="s">
        <v>25</v>
      </c>
      <c r="J400" s="18" t="s">
        <v>210</v>
      </c>
      <c r="K400" s="18" t="s">
        <v>210</v>
      </c>
      <c r="L400" s="18" t="s">
        <v>451</v>
      </c>
      <c r="M400" s="18" t="s">
        <v>11</v>
      </c>
      <c r="N400" s="18" t="s">
        <v>336</v>
      </c>
      <c r="O400" s="18" t="s">
        <v>452</v>
      </c>
      <c r="P400" s="18" t="s">
        <v>809</v>
      </c>
      <c r="Q400" s="18" t="s">
        <v>783</v>
      </c>
      <c r="R400" s="18" t="s">
        <v>338</v>
      </c>
      <c r="S400" s="18" t="s">
        <v>339</v>
      </c>
      <c r="T400" s="18">
        <v>5</v>
      </c>
      <c r="U400" s="18">
        <v>0</v>
      </c>
      <c r="V400" s="18" t="s">
        <v>436</v>
      </c>
      <c r="W400" s="18">
        <v>0</v>
      </c>
      <c r="X400" s="18">
        <v>0</v>
      </c>
      <c r="Y400" s="18">
        <v>0</v>
      </c>
      <c r="Z400" s="18">
        <v>0</v>
      </c>
      <c r="AA400" s="18">
        <v>0</v>
      </c>
      <c r="AB400" s="19">
        <v>0</v>
      </c>
      <c r="AC400" s="19">
        <v>0</v>
      </c>
      <c r="AD400" s="19">
        <v>0</v>
      </c>
      <c r="AE400" s="19">
        <v>0</v>
      </c>
      <c r="AF400" s="19">
        <v>0</v>
      </c>
      <c r="AG400" s="19">
        <v>278726.42381491972</v>
      </c>
      <c r="AH400" s="19">
        <v>0</v>
      </c>
      <c r="AI400" s="16"/>
      <c r="AJ400" s="16"/>
      <c r="AK400" s="16"/>
    </row>
    <row r="401" spans="1:37" s="1" customFormat="1" x14ac:dyDescent="0.2">
      <c r="A401"/>
      <c r="B401" s="18"/>
      <c r="C401" s="18" t="s">
        <v>918</v>
      </c>
      <c r="D401" s="18" t="s">
        <v>450</v>
      </c>
      <c r="E401" s="18" t="s">
        <v>12</v>
      </c>
      <c r="F401" s="18" t="s">
        <v>208</v>
      </c>
      <c r="G401" s="18" t="s">
        <v>209</v>
      </c>
      <c r="H401" s="18" t="s">
        <v>209</v>
      </c>
      <c r="I401" s="18" t="s">
        <v>25</v>
      </c>
      <c r="J401" s="18" t="s">
        <v>210</v>
      </c>
      <c r="K401" s="18" t="s">
        <v>210</v>
      </c>
      <c r="L401" s="18" t="s">
        <v>451</v>
      </c>
      <c r="M401" s="18" t="s">
        <v>11</v>
      </c>
      <c r="N401" s="18" t="s">
        <v>336</v>
      </c>
      <c r="O401" s="18" t="s">
        <v>452</v>
      </c>
      <c r="P401" s="18" t="s">
        <v>809</v>
      </c>
      <c r="Q401" s="18" t="s">
        <v>783</v>
      </c>
      <c r="R401" s="18" t="s">
        <v>338</v>
      </c>
      <c r="S401" s="18" t="s">
        <v>339</v>
      </c>
      <c r="T401" s="18">
        <v>5</v>
      </c>
      <c r="U401" s="18">
        <v>0</v>
      </c>
      <c r="V401" s="18" t="s">
        <v>436</v>
      </c>
      <c r="W401" s="18">
        <v>0</v>
      </c>
      <c r="X401" s="18">
        <v>0</v>
      </c>
      <c r="Y401" s="18">
        <v>0</v>
      </c>
      <c r="Z401" s="18">
        <v>0</v>
      </c>
      <c r="AA401" s="18">
        <v>0</v>
      </c>
      <c r="AB401" s="19">
        <v>0</v>
      </c>
      <c r="AC401" s="19">
        <v>0</v>
      </c>
      <c r="AD401" s="19">
        <v>113910.58260198745</v>
      </c>
      <c r="AE401" s="19">
        <v>0</v>
      </c>
      <c r="AF401" s="19">
        <v>0</v>
      </c>
      <c r="AG401" s="19">
        <v>0</v>
      </c>
      <c r="AH401" s="19">
        <v>0</v>
      </c>
      <c r="AI401" s="16"/>
      <c r="AJ401" s="16"/>
      <c r="AK401" s="16"/>
    </row>
    <row r="402" spans="1:37" s="1" customFormat="1" x14ac:dyDescent="0.2">
      <c r="A402"/>
      <c r="B402" s="18"/>
      <c r="C402" s="18" t="s">
        <v>919</v>
      </c>
      <c r="D402" s="18" t="s">
        <v>450</v>
      </c>
      <c r="E402" s="18" t="s">
        <v>12</v>
      </c>
      <c r="F402" s="18" t="s">
        <v>208</v>
      </c>
      <c r="G402" s="18" t="s">
        <v>209</v>
      </c>
      <c r="H402" s="18" t="s">
        <v>209</v>
      </c>
      <c r="I402" s="18" t="s">
        <v>25</v>
      </c>
      <c r="J402" s="18" t="s">
        <v>210</v>
      </c>
      <c r="K402" s="18" t="s">
        <v>210</v>
      </c>
      <c r="L402" s="18" t="s">
        <v>451</v>
      </c>
      <c r="M402" s="18" t="s">
        <v>11</v>
      </c>
      <c r="N402" s="18" t="s">
        <v>336</v>
      </c>
      <c r="O402" s="18" t="s">
        <v>781</v>
      </c>
      <c r="P402" s="18" t="s">
        <v>817</v>
      </c>
      <c r="Q402" s="18" t="s">
        <v>783</v>
      </c>
      <c r="R402" s="18" t="s">
        <v>338</v>
      </c>
      <c r="S402" s="18" t="s">
        <v>339</v>
      </c>
      <c r="T402" s="18">
        <v>5</v>
      </c>
      <c r="U402" s="18">
        <v>0</v>
      </c>
      <c r="V402" s="18" t="s">
        <v>436</v>
      </c>
      <c r="W402" s="18">
        <v>0</v>
      </c>
      <c r="X402" s="18">
        <v>0</v>
      </c>
      <c r="Y402" s="18">
        <v>0</v>
      </c>
      <c r="Z402" s="18">
        <v>0</v>
      </c>
      <c r="AA402" s="18">
        <v>0</v>
      </c>
      <c r="AB402" s="19">
        <v>0</v>
      </c>
      <c r="AC402" s="19">
        <v>0</v>
      </c>
      <c r="AD402" s="19">
        <v>0</v>
      </c>
      <c r="AE402" s="19">
        <v>28579.389950721918</v>
      </c>
      <c r="AF402" s="19">
        <v>0</v>
      </c>
      <c r="AG402" s="19">
        <v>0</v>
      </c>
      <c r="AH402" s="19">
        <v>0</v>
      </c>
      <c r="AI402" s="16"/>
      <c r="AJ402" s="16"/>
      <c r="AK402" s="16"/>
    </row>
    <row r="403" spans="1:37" s="1" customFormat="1" x14ac:dyDescent="0.2">
      <c r="A403"/>
      <c r="B403" s="18"/>
      <c r="C403" s="18" t="s">
        <v>920</v>
      </c>
      <c r="D403" s="18" t="s">
        <v>450</v>
      </c>
      <c r="E403" s="18" t="s">
        <v>12</v>
      </c>
      <c r="F403" s="18" t="s">
        <v>208</v>
      </c>
      <c r="G403" s="18" t="s">
        <v>209</v>
      </c>
      <c r="H403" s="18" t="s">
        <v>209</v>
      </c>
      <c r="I403" s="18" t="s">
        <v>25</v>
      </c>
      <c r="J403" s="18" t="s">
        <v>210</v>
      </c>
      <c r="K403" s="18" t="s">
        <v>210</v>
      </c>
      <c r="L403" s="18" t="s">
        <v>451</v>
      </c>
      <c r="M403" s="18" t="s">
        <v>11</v>
      </c>
      <c r="N403" s="18" t="s">
        <v>336</v>
      </c>
      <c r="O403" s="18" t="s">
        <v>781</v>
      </c>
      <c r="P403" s="18" t="s">
        <v>782</v>
      </c>
      <c r="Q403" s="18" t="s">
        <v>783</v>
      </c>
      <c r="R403" s="18" t="s">
        <v>338</v>
      </c>
      <c r="S403" s="18" t="s">
        <v>339</v>
      </c>
      <c r="T403" s="18">
        <v>5</v>
      </c>
      <c r="U403" s="18">
        <v>0</v>
      </c>
      <c r="V403" s="18" t="s">
        <v>436</v>
      </c>
      <c r="W403" s="18">
        <v>0</v>
      </c>
      <c r="X403" s="18">
        <v>0</v>
      </c>
      <c r="Y403" s="18">
        <v>0</v>
      </c>
      <c r="Z403" s="18">
        <v>0</v>
      </c>
      <c r="AA403" s="18">
        <v>0</v>
      </c>
      <c r="AB403" s="19">
        <v>0</v>
      </c>
      <c r="AC403" s="19">
        <v>0</v>
      </c>
      <c r="AD403" s="19">
        <v>0</v>
      </c>
      <c r="AE403" s="19">
        <v>0</v>
      </c>
      <c r="AF403" s="19">
        <v>126219.03570002985</v>
      </c>
      <c r="AG403" s="19">
        <v>0</v>
      </c>
      <c r="AH403" s="19">
        <v>0</v>
      </c>
      <c r="AI403" s="16"/>
      <c r="AJ403" s="16"/>
      <c r="AK403" s="16"/>
    </row>
    <row r="404" spans="1:37" s="1" customFormat="1" x14ac:dyDescent="0.2">
      <c r="A404"/>
      <c r="B404" s="18"/>
      <c r="C404" s="18" t="s">
        <v>921</v>
      </c>
      <c r="D404" s="18" t="s">
        <v>450</v>
      </c>
      <c r="E404" s="18" t="s">
        <v>12</v>
      </c>
      <c r="F404" s="18" t="s">
        <v>208</v>
      </c>
      <c r="G404" s="18" t="s">
        <v>209</v>
      </c>
      <c r="H404" s="18" t="s">
        <v>209</v>
      </c>
      <c r="I404" s="18" t="s">
        <v>25</v>
      </c>
      <c r="J404" s="18" t="s">
        <v>210</v>
      </c>
      <c r="K404" s="18" t="s">
        <v>210</v>
      </c>
      <c r="L404" s="18" t="s">
        <v>451</v>
      </c>
      <c r="M404" s="18" t="s">
        <v>11</v>
      </c>
      <c r="N404" s="18" t="s">
        <v>336</v>
      </c>
      <c r="O404" s="18" t="s">
        <v>794</v>
      </c>
      <c r="P404" s="18" t="s">
        <v>795</v>
      </c>
      <c r="Q404" s="18" t="s">
        <v>783</v>
      </c>
      <c r="R404" s="18" t="s">
        <v>338</v>
      </c>
      <c r="S404" s="18" t="s">
        <v>339</v>
      </c>
      <c r="T404" s="18">
        <v>5</v>
      </c>
      <c r="U404" s="18">
        <v>0</v>
      </c>
      <c r="V404" s="18" t="s">
        <v>436</v>
      </c>
      <c r="W404" s="18">
        <v>0</v>
      </c>
      <c r="X404" s="18">
        <v>0</v>
      </c>
      <c r="Y404" s="18">
        <v>0</v>
      </c>
      <c r="Z404" s="18">
        <v>0</v>
      </c>
      <c r="AA404" s="18">
        <v>0</v>
      </c>
      <c r="AB404" s="19">
        <v>0</v>
      </c>
      <c r="AC404" s="19">
        <v>0</v>
      </c>
      <c r="AD404" s="19">
        <v>0</v>
      </c>
      <c r="AE404" s="19">
        <v>0</v>
      </c>
      <c r="AF404" s="19">
        <v>28686.144477279511</v>
      </c>
      <c r="AG404" s="19">
        <v>0</v>
      </c>
      <c r="AH404" s="19">
        <v>0</v>
      </c>
      <c r="AI404" s="16"/>
      <c r="AJ404" s="16"/>
      <c r="AK404" s="16"/>
    </row>
    <row r="405" spans="1:37" s="1" customFormat="1" x14ac:dyDescent="0.2">
      <c r="A405"/>
      <c r="B405" s="18"/>
      <c r="C405" s="18" t="s">
        <v>922</v>
      </c>
      <c r="D405" s="18" t="s">
        <v>450</v>
      </c>
      <c r="E405" s="18" t="s">
        <v>12</v>
      </c>
      <c r="F405" s="18" t="s">
        <v>208</v>
      </c>
      <c r="G405" s="18" t="s">
        <v>209</v>
      </c>
      <c r="H405" s="18" t="s">
        <v>209</v>
      </c>
      <c r="I405" s="18" t="s">
        <v>25</v>
      </c>
      <c r="J405" s="18" t="s">
        <v>210</v>
      </c>
      <c r="K405" s="18" t="s">
        <v>210</v>
      </c>
      <c r="L405" s="18" t="s">
        <v>451</v>
      </c>
      <c r="M405" s="18" t="s">
        <v>11</v>
      </c>
      <c r="N405" s="18" t="s">
        <v>336</v>
      </c>
      <c r="O405" s="18" t="s">
        <v>789</v>
      </c>
      <c r="P405" s="18" t="s">
        <v>839</v>
      </c>
      <c r="Q405" s="18" t="s">
        <v>783</v>
      </c>
      <c r="R405" s="18" t="s">
        <v>338</v>
      </c>
      <c r="S405" s="18" t="s">
        <v>339</v>
      </c>
      <c r="T405" s="18">
        <v>5</v>
      </c>
      <c r="U405" s="18">
        <v>0</v>
      </c>
      <c r="V405" s="18" t="s">
        <v>436</v>
      </c>
      <c r="W405" s="18">
        <v>0</v>
      </c>
      <c r="X405" s="18">
        <v>0</v>
      </c>
      <c r="Y405" s="18">
        <v>0</v>
      </c>
      <c r="Z405" s="18">
        <v>0</v>
      </c>
      <c r="AA405" s="18">
        <v>0</v>
      </c>
      <c r="AB405" s="19">
        <v>0</v>
      </c>
      <c r="AC405" s="19">
        <v>0</v>
      </c>
      <c r="AD405" s="19">
        <v>300723.93806924683</v>
      </c>
      <c r="AE405" s="19">
        <v>0</v>
      </c>
      <c r="AF405" s="19">
        <v>0</v>
      </c>
      <c r="AG405" s="19">
        <v>0</v>
      </c>
      <c r="AH405" s="19">
        <v>0</v>
      </c>
      <c r="AI405" s="16"/>
      <c r="AJ405" s="16"/>
      <c r="AK405" s="16"/>
    </row>
    <row r="406" spans="1:37" s="1" customFormat="1" x14ac:dyDescent="0.2">
      <c r="A406"/>
      <c r="B406" s="18"/>
      <c r="C406" s="18" t="s">
        <v>923</v>
      </c>
      <c r="D406" s="18" t="s">
        <v>450</v>
      </c>
      <c r="E406" s="18" t="s">
        <v>12</v>
      </c>
      <c r="F406" s="18" t="s">
        <v>208</v>
      </c>
      <c r="G406" s="18" t="s">
        <v>209</v>
      </c>
      <c r="H406" s="18" t="s">
        <v>209</v>
      </c>
      <c r="I406" s="18" t="s">
        <v>25</v>
      </c>
      <c r="J406" s="18" t="s">
        <v>210</v>
      </c>
      <c r="K406" s="18" t="s">
        <v>210</v>
      </c>
      <c r="L406" s="18" t="s">
        <v>451</v>
      </c>
      <c r="M406" s="18" t="s">
        <v>11</v>
      </c>
      <c r="N406" s="18" t="s">
        <v>336</v>
      </c>
      <c r="O406" s="18" t="s">
        <v>781</v>
      </c>
      <c r="P406" s="18" t="s">
        <v>817</v>
      </c>
      <c r="Q406" s="18" t="s">
        <v>783</v>
      </c>
      <c r="R406" s="18" t="s">
        <v>338</v>
      </c>
      <c r="S406" s="18" t="s">
        <v>339</v>
      </c>
      <c r="T406" s="18">
        <v>5</v>
      </c>
      <c r="U406" s="18">
        <v>0</v>
      </c>
      <c r="V406" s="18" t="s">
        <v>436</v>
      </c>
      <c r="W406" s="18">
        <v>0</v>
      </c>
      <c r="X406" s="18">
        <v>0</v>
      </c>
      <c r="Y406" s="18">
        <v>0</v>
      </c>
      <c r="Z406" s="18">
        <v>0</v>
      </c>
      <c r="AA406" s="18">
        <v>0</v>
      </c>
      <c r="AB406" s="19">
        <v>0</v>
      </c>
      <c r="AC406" s="19">
        <v>0</v>
      </c>
      <c r="AD406" s="19">
        <v>0</v>
      </c>
      <c r="AE406" s="19">
        <v>114317.55980288767</v>
      </c>
      <c r="AF406" s="19">
        <v>0</v>
      </c>
      <c r="AG406" s="19">
        <v>0</v>
      </c>
      <c r="AH406" s="19">
        <v>0</v>
      </c>
      <c r="AI406" s="16"/>
      <c r="AJ406" s="16"/>
      <c r="AK406" s="16"/>
    </row>
    <row r="407" spans="1:37" s="1" customFormat="1" x14ac:dyDescent="0.2">
      <c r="A407"/>
      <c r="B407" s="18"/>
      <c r="C407" s="18" t="s">
        <v>924</v>
      </c>
      <c r="D407" s="18" t="s">
        <v>785</v>
      </c>
      <c r="E407" s="18" t="s">
        <v>12</v>
      </c>
      <c r="F407" s="18" t="s">
        <v>208</v>
      </c>
      <c r="G407" s="18" t="s">
        <v>209</v>
      </c>
      <c r="H407" s="18" t="s">
        <v>209</v>
      </c>
      <c r="I407" s="18" t="s">
        <v>25</v>
      </c>
      <c r="J407" s="18" t="s">
        <v>25</v>
      </c>
      <c r="K407" s="18" t="s">
        <v>25</v>
      </c>
      <c r="L407" s="18" t="s">
        <v>786</v>
      </c>
      <c r="M407" s="18" t="s">
        <v>11</v>
      </c>
      <c r="N407" s="18" t="s">
        <v>336</v>
      </c>
      <c r="O407" s="18" t="s">
        <v>781</v>
      </c>
      <c r="P407" s="18" t="s">
        <v>909</v>
      </c>
      <c r="Q407" s="18" t="s">
        <v>783</v>
      </c>
      <c r="R407" s="18" t="s">
        <v>338</v>
      </c>
      <c r="S407" s="18" t="s">
        <v>339</v>
      </c>
      <c r="T407" s="18">
        <v>4</v>
      </c>
      <c r="U407" s="18">
        <v>0</v>
      </c>
      <c r="V407" s="18" t="s">
        <v>436</v>
      </c>
      <c r="W407" s="18">
        <v>0</v>
      </c>
      <c r="X407" s="18">
        <v>0</v>
      </c>
      <c r="Y407" s="18">
        <v>0</v>
      </c>
      <c r="Z407" s="18">
        <v>0</v>
      </c>
      <c r="AA407" s="18">
        <v>0</v>
      </c>
      <c r="AB407" s="19">
        <v>0</v>
      </c>
      <c r="AC407" s="19">
        <v>0</v>
      </c>
      <c r="AD407" s="19">
        <v>432562.63191462395</v>
      </c>
      <c r="AE407" s="19">
        <v>73943.625809600184</v>
      </c>
      <c r="AF407" s="19">
        <v>0</v>
      </c>
      <c r="AG407" s="19">
        <v>0</v>
      </c>
      <c r="AH407" s="19">
        <v>0</v>
      </c>
      <c r="AI407" s="16"/>
      <c r="AJ407" s="16"/>
      <c r="AK407" s="16"/>
    </row>
    <row r="408" spans="1:37" s="1" customFormat="1" x14ac:dyDescent="0.2">
      <c r="A408"/>
      <c r="B408" s="18"/>
      <c r="C408" s="18" t="s">
        <v>925</v>
      </c>
      <c r="D408" s="18" t="s">
        <v>450</v>
      </c>
      <c r="E408" s="18" t="s">
        <v>12</v>
      </c>
      <c r="F408" s="18" t="s">
        <v>208</v>
      </c>
      <c r="G408" s="18" t="s">
        <v>209</v>
      </c>
      <c r="H408" s="18" t="s">
        <v>209</v>
      </c>
      <c r="I408" s="18" t="s">
        <v>25</v>
      </c>
      <c r="J408" s="18" t="s">
        <v>210</v>
      </c>
      <c r="K408" s="18" t="s">
        <v>210</v>
      </c>
      <c r="L408" s="18" t="s">
        <v>451</v>
      </c>
      <c r="M408" s="18" t="s">
        <v>11</v>
      </c>
      <c r="N408" s="18" t="s">
        <v>336</v>
      </c>
      <c r="O408" s="18" t="s">
        <v>781</v>
      </c>
      <c r="P408" s="18" t="s">
        <v>817</v>
      </c>
      <c r="Q408" s="18" t="s">
        <v>783</v>
      </c>
      <c r="R408" s="18" t="s">
        <v>338</v>
      </c>
      <c r="S408" s="18" t="s">
        <v>339</v>
      </c>
      <c r="T408" s="18">
        <v>5</v>
      </c>
      <c r="U408" s="18">
        <v>0</v>
      </c>
      <c r="V408" s="18" t="s">
        <v>436</v>
      </c>
      <c r="W408" s="18">
        <v>0</v>
      </c>
      <c r="X408" s="18">
        <v>0</v>
      </c>
      <c r="Y408" s="18">
        <v>0</v>
      </c>
      <c r="Z408" s="18">
        <v>0</v>
      </c>
      <c r="AA408" s="18">
        <v>0</v>
      </c>
      <c r="AB408" s="19">
        <v>0</v>
      </c>
      <c r="AC408" s="19">
        <v>0</v>
      </c>
      <c r="AD408" s="19">
        <v>56955.291300993726</v>
      </c>
      <c r="AE408" s="19">
        <v>0</v>
      </c>
      <c r="AF408" s="19">
        <v>0</v>
      </c>
      <c r="AG408" s="19">
        <v>57588.104093991678</v>
      </c>
      <c r="AH408" s="19">
        <v>0</v>
      </c>
      <c r="AI408" s="16"/>
      <c r="AJ408" s="16"/>
      <c r="AK408" s="16"/>
    </row>
    <row r="409" spans="1:37" s="1" customFormat="1" x14ac:dyDescent="0.2">
      <c r="A409"/>
      <c r="B409" s="18"/>
      <c r="C409" s="18" t="s">
        <v>926</v>
      </c>
      <c r="D409" s="18" t="s">
        <v>450</v>
      </c>
      <c r="E409" s="18" t="s">
        <v>12</v>
      </c>
      <c r="F409" s="18" t="s">
        <v>208</v>
      </c>
      <c r="G409" s="18" t="s">
        <v>209</v>
      </c>
      <c r="H409" s="18" t="s">
        <v>209</v>
      </c>
      <c r="I409" s="18" t="s">
        <v>25</v>
      </c>
      <c r="J409" s="18" t="s">
        <v>210</v>
      </c>
      <c r="K409" s="18" t="s">
        <v>210</v>
      </c>
      <c r="L409" s="18" t="s">
        <v>451</v>
      </c>
      <c r="M409" s="18" t="s">
        <v>11</v>
      </c>
      <c r="N409" s="18" t="s">
        <v>336</v>
      </c>
      <c r="O409" s="18" t="s">
        <v>781</v>
      </c>
      <c r="P409" s="18" t="s">
        <v>849</v>
      </c>
      <c r="Q409" s="18" t="s">
        <v>783</v>
      </c>
      <c r="R409" s="18" t="s">
        <v>338</v>
      </c>
      <c r="S409" s="18" t="s">
        <v>339</v>
      </c>
      <c r="T409" s="18">
        <v>5</v>
      </c>
      <c r="U409" s="18">
        <v>0</v>
      </c>
      <c r="V409" s="18" t="s">
        <v>436</v>
      </c>
      <c r="W409" s="18">
        <v>0</v>
      </c>
      <c r="X409" s="18">
        <v>0</v>
      </c>
      <c r="Y409" s="18">
        <v>0</v>
      </c>
      <c r="Z409" s="18">
        <v>0</v>
      </c>
      <c r="AA409" s="18">
        <v>0</v>
      </c>
      <c r="AB409" s="19">
        <v>0</v>
      </c>
      <c r="AC409" s="19">
        <v>0</v>
      </c>
      <c r="AD409" s="19">
        <v>0</v>
      </c>
      <c r="AE409" s="19">
        <v>0</v>
      </c>
      <c r="AF409" s="19">
        <v>37865.710710008956</v>
      </c>
      <c r="AG409" s="19">
        <v>0</v>
      </c>
      <c r="AH409" s="19">
        <v>0</v>
      </c>
      <c r="AI409" s="16"/>
      <c r="AJ409" s="16"/>
      <c r="AK409" s="16"/>
    </row>
    <row r="410" spans="1:37" s="1" customFormat="1" x14ac:dyDescent="0.2">
      <c r="A410"/>
      <c r="B410" s="18"/>
      <c r="C410" s="18" t="s">
        <v>927</v>
      </c>
      <c r="D410" s="18" t="s">
        <v>450</v>
      </c>
      <c r="E410" s="18" t="s">
        <v>12</v>
      </c>
      <c r="F410" s="18" t="s">
        <v>208</v>
      </c>
      <c r="G410" s="18" t="s">
        <v>209</v>
      </c>
      <c r="H410" s="18" t="s">
        <v>209</v>
      </c>
      <c r="I410" s="18" t="s">
        <v>25</v>
      </c>
      <c r="J410" s="18" t="s">
        <v>210</v>
      </c>
      <c r="K410" s="18" t="s">
        <v>210</v>
      </c>
      <c r="L410" s="18" t="s">
        <v>451</v>
      </c>
      <c r="M410" s="18" t="s">
        <v>11</v>
      </c>
      <c r="N410" s="18" t="s">
        <v>336</v>
      </c>
      <c r="O410" s="18" t="s">
        <v>781</v>
      </c>
      <c r="P410" s="18" t="s">
        <v>782</v>
      </c>
      <c r="Q410" s="18" t="s">
        <v>457</v>
      </c>
      <c r="R410" s="18" t="s">
        <v>338</v>
      </c>
      <c r="S410" s="18" t="s">
        <v>339</v>
      </c>
      <c r="T410" s="18">
        <v>5</v>
      </c>
      <c r="U410" s="18">
        <v>0</v>
      </c>
      <c r="V410" s="18" t="s">
        <v>436</v>
      </c>
      <c r="W410" s="18">
        <v>0</v>
      </c>
      <c r="X410" s="18">
        <v>0</v>
      </c>
      <c r="Y410" s="18">
        <v>0</v>
      </c>
      <c r="Z410" s="18">
        <v>0</v>
      </c>
      <c r="AA410" s="18">
        <v>0</v>
      </c>
      <c r="AB410" s="19">
        <v>0</v>
      </c>
      <c r="AC410" s="19">
        <v>0</v>
      </c>
      <c r="AD410" s="19">
        <v>177700.5088591004</v>
      </c>
      <c r="AE410" s="19">
        <v>0</v>
      </c>
      <c r="AF410" s="19">
        <v>0</v>
      </c>
      <c r="AG410" s="19">
        <v>0</v>
      </c>
      <c r="AH410" s="19">
        <v>0</v>
      </c>
      <c r="AI410" s="16"/>
      <c r="AJ410" s="16"/>
      <c r="AK410" s="16"/>
    </row>
    <row r="411" spans="1:37" s="1" customFormat="1" x14ac:dyDescent="0.2">
      <c r="A411"/>
      <c r="B411" s="18"/>
      <c r="C411" s="18" t="s">
        <v>928</v>
      </c>
      <c r="D411" s="18" t="s">
        <v>450</v>
      </c>
      <c r="E411" s="18" t="s">
        <v>12</v>
      </c>
      <c r="F411" s="18" t="s">
        <v>208</v>
      </c>
      <c r="G411" s="18" t="s">
        <v>209</v>
      </c>
      <c r="H411" s="18" t="s">
        <v>209</v>
      </c>
      <c r="I411" s="18" t="s">
        <v>25</v>
      </c>
      <c r="J411" s="18" t="s">
        <v>210</v>
      </c>
      <c r="K411" s="18" t="s">
        <v>210</v>
      </c>
      <c r="L411" s="18" t="s">
        <v>451</v>
      </c>
      <c r="M411" s="18" t="s">
        <v>11</v>
      </c>
      <c r="N411" s="18" t="s">
        <v>336</v>
      </c>
      <c r="O411" s="18" t="s">
        <v>781</v>
      </c>
      <c r="P411" s="18" t="s">
        <v>782</v>
      </c>
      <c r="Q411" s="18" t="s">
        <v>457</v>
      </c>
      <c r="R411" s="18" t="s">
        <v>338</v>
      </c>
      <c r="S411" s="18" t="s">
        <v>339</v>
      </c>
      <c r="T411" s="18">
        <v>5</v>
      </c>
      <c r="U411" s="18">
        <v>0</v>
      </c>
      <c r="V411" s="18" t="s">
        <v>436</v>
      </c>
      <c r="W411" s="18">
        <v>0</v>
      </c>
      <c r="X411" s="18">
        <v>0</v>
      </c>
      <c r="Y411" s="18">
        <v>0</v>
      </c>
      <c r="Z411" s="18">
        <v>0</v>
      </c>
      <c r="AA411" s="18">
        <v>0</v>
      </c>
      <c r="AB411" s="19">
        <v>0</v>
      </c>
      <c r="AC411" s="19">
        <v>0</v>
      </c>
      <c r="AD411" s="19">
        <v>113910.58260198745</v>
      </c>
      <c r="AE411" s="19">
        <v>0</v>
      </c>
      <c r="AF411" s="19">
        <v>0</v>
      </c>
      <c r="AG411" s="19">
        <v>0</v>
      </c>
      <c r="AH411" s="19">
        <v>0</v>
      </c>
      <c r="AI411" s="16"/>
      <c r="AJ411" s="16"/>
      <c r="AK411" s="16"/>
    </row>
    <row r="412" spans="1:37" s="1" customFormat="1" x14ac:dyDescent="0.2">
      <c r="A412"/>
      <c r="B412" s="18"/>
      <c r="C412" s="18" t="s">
        <v>929</v>
      </c>
      <c r="D412" s="18" t="s">
        <v>450</v>
      </c>
      <c r="E412" s="18" t="s">
        <v>12</v>
      </c>
      <c r="F412" s="18" t="s">
        <v>208</v>
      </c>
      <c r="G412" s="18" t="s">
        <v>209</v>
      </c>
      <c r="H412" s="18" t="s">
        <v>209</v>
      </c>
      <c r="I412" s="18" t="s">
        <v>25</v>
      </c>
      <c r="J412" s="18" t="s">
        <v>210</v>
      </c>
      <c r="K412" s="18" t="s">
        <v>210</v>
      </c>
      <c r="L412" s="18" t="s">
        <v>451</v>
      </c>
      <c r="M412" s="18" t="s">
        <v>11</v>
      </c>
      <c r="N412" s="18" t="s">
        <v>336</v>
      </c>
      <c r="O412" s="18" t="s">
        <v>781</v>
      </c>
      <c r="P412" s="18" t="s">
        <v>849</v>
      </c>
      <c r="Q412" s="18" t="s">
        <v>783</v>
      </c>
      <c r="R412" s="18" t="s">
        <v>338</v>
      </c>
      <c r="S412" s="18" t="s">
        <v>339</v>
      </c>
      <c r="T412" s="18">
        <v>5</v>
      </c>
      <c r="U412" s="18">
        <v>0</v>
      </c>
      <c r="V412" s="18" t="s">
        <v>436</v>
      </c>
      <c r="W412" s="18">
        <v>0</v>
      </c>
      <c r="X412" s="18">
        <v>0</v>
      </c>
      <c r="Y412" s="18">
        <v>0</v>
      </c>
      <c r="Z412" s="18">
        <v>0</v>
      </c>
      <c r="AA412" s="18">
        <v>0</v>
      </c>
      <c r="AB412" s="19">
        <v>0</v>
      </c>
      <c r="AC412" s="19">
        <v>0</v>
      </c>
      <c r="AD412" s="19">
        <v>0</v>
      </c>
      <c r="AE412" s="19">
        <v>28579.389950721918</v>
      </c>
      <c r="AF412" s="19">
        <v>0</v>
      </c>
      <c r="AG412" s="19">
        <v>0</v>
      </c>
      <c r="AH412" s="19">
        <v>0</v>
      </c>
      <c r="AI412" s="16"/>
      <c r="AJ412" s="16"/>
      <c r="AK412" s="16"/>
    </row>
    <row r="413" spans="1:37" s="1" customFormat="1" x14ac:dyDescent="0.2">
      <c r="A413"/>
      <c r="B413" s="18"/>
      <c r="C413" s="18" t="s">
        <v>930</v>
      </c>
      <c r="D413" s="18" t="s">
        <v>450</v>
      </c>
      <c r="E413" s="18" t="s">
        <v>12</v>
      </c>
      <c r="F413" s="18" t="s">
        <v>208</v>
      </c>
      <c r="G413" s="18" t="s">
        <v>209</v>
      </c>
      <c r="H413" s="18" t="s">
        <v>209</v>
      </c>
      <c r="I413" s="18" t="s">
        <v>25</v>
      </c>
      <c r="J413" s="18" t="s">
        <v>210</v>
      </c>
      <c r="K413" s="18" t="s">
        <v>210</v>
      </c>
      <c r="L413" s="18" t="s">
        <v>451</v>
      </c>
      <c r="M413" s="18" t="s">
        <v>11</v>
      </c>
      <c r="N413" s="18" t="s">
        <v>336</v>
      </c>
      <c r="O413" s="18" t="s">
        <v>781</v>
      </c>
      <c r="P413" s="18" t="s">
        <v>782</v>
      </c>
      <c r="Q413" s="18" t="s">
        <v>783</v>
      </c>
      <c r="R413" s="18" t="s">
        <v>338</v>
      </c>
      <c r="S413" s="18" t="s">
        <v>339</v>
      </c>
      <c r="T413" s="18">
        <v>5</v>
      </c>
      <c r="U413" s="18">
        <v>0</v>
      </c>
      <c r="V413" s="18" t="s">
        <v>436</v>
      </c>
      <c r="W413" s="18">
        <v>0</v>
      </c>
      <c r="X413" s="18">
        <v>0</v>
      </c>
      <c r="Y413" s="18">
        <v>0</v>
      </c>
      <c r="Z413" s="18">
        <v>0</v>
      </c>
      <c r="AA413" s="18">
        <v>0</v>
      </c>
      <c r="AB413" s="19">
        <v>0</v>
      </c>
      <c r="AC413" s="19">
        <v>0</v>
      </c>
      <c r="AD413" s="19">
        <v>28477.645650496863</v>
      </c>
      <c r="AE413" s="19">
        <v>0</v>
      </c>
      <c r="AF413" s="19">
        <v>0</v>
      </c>
      <c r="AG413" s="19">
        <v>28794.052046995839</v>
      </c>
      <c r="AH413" s="19">
        <v>0</v>
      </c>
      <c r="AI413" s="16"/>
      <c r="AJ413" s="16"/>
      <c r="AK413" s="16"/>
    </row>
    <row r="414" spans="1:37" s="1" customFormat="1" x14ac:dyDescent="0.2">
      <c r="A414"/>
      <c r="B414" s="18"/>
      <c r="C414" s="18" t="s">
        <v>931</v>
      </c>
      <c r="D414" s="18" t="s">
        <v>450</v>
      </c>
      <c r="E414" s="18" t="s">
        <v>12</v>
      </c>
      <c r="F414" s="18" t="s">
        <v>208</v>
      </c>
      <c r="G414" s="18" t="s">
        <v>209</v>
      </c>
      <c r="H414" s="18" t="s">
        <v>209</v>
      </c>
      <c r="I414" s="18" t="s">
        <v>25</v>
      </c>
      <c r="J414" s="18" t="s">
        <v>210</v>
      </c>
      <c r="K414" s="18" t="s">
        <v>210</v>
      </c>
      <c r="L414" s="18" t="s">
        <v>451</v>
      </c>
      <c r="M414" s="18" t="s">
        <v>11</v>
      </c>
      <c r="N414" s="18" t="s">
        <v>336</v>
      </c>
      <c r="O414" s="18" t="s">
        <v>781</v>
      </c>
      <c r="P414" s="18" t="s">
        <v>782</v>
      </c>
      <c r="Q414" s="18" t="s">
        <v>783</v>
      </c>
      <c r="R414" s="18" t="s">
        <v>338</v>
      </c>
      <c r="S414" s="18" t="s">
        <v>339</v>
      </c>
      <c r="T414" s="18">
        <v>5</v>
      </c>
      <c r="U414" s="18">
        <v>0</v>
      </c>
      <c r="V414" s="18" t="s">
        <v>436</v>
      </c>
      <c r="W414" s="18">
        <v>0</v>
      </c>
      <c r="X414" s="18">
        <v>0</v>
      </c>
      <c r="Y414" s="18">
        <v>0</v>
      </c>
      <c r="Z414" s="18">
        <v>0</v>
      </c>
      <c r="AA414" s="18">
        <v>0</v>
      </c>
      <c r="AB414" s="19">
        <v>0</v>
      </c>
      <c r="AC414" s="19">
        <v>0</v>
      </c>
      <c r="AD414" s="19">
        <v>0</v>
      </c>
      <c r="AE414" s="19">
        <v>0</v>
      </c>
      <c r="AF414" s="19">
        <v>28686.144477279511</v>
      </c>
      <c r="AG414" s="19">
        <v>0</v>
      </c>
      <c r="AH414" s="19">
        <v>0</v>
      </c>
      <c r="AI414" s="16"/>
      <c r="AJ414" s="16"/>
      <c r="AK414" s="16"/>
    </row>
    <row r="415" spans="1:37" s="1" customFormat="1" x14ac:dyDescent="0.2">
      <c r="A415"/>
      <c r="B415" s="18"/>
      <c r="C415" s="18" t="s">
        <v>932</v>
      </c>
      <c r="D415" s="18" t="s">
        <v>450</v>
      </c>
      <c r="E415" s="18" t="s">
        <v>12</v>
      </c>
      <c r="F415" s="18" t="s">
        <v>208</v>
      </c>
      <c r="G415" s="18" t="s">
        <v>209</v>
      </c>
      <c r="H415" s="18" t="s">
        <v>209</v>
      </c>
      <c r="I415" s="18" t="s">
        <v>25</v>
      </c>
      <c r="J415" s="18" t="s">
        <v>210</v>
      </c>
      <c r="K415" s="18" t="s">
        <v>210</v>
      </c>
      <c r="L415" s="18" t="s">
        <v>451</v>
      </c>
      <c r="M415" s="18" t="s">
        <v>11</v>
      </c>
      <c r="N415" s="18" t="s">
        <v>336</v>
      </c>
      <c r="O415" s="18" t="s">
        <v>781</v>
      </c>
      <c r="P415" s="18" t="s">
        <v>782</v>
      </c>
      <c r="Q415" s="18" t="s">
        <v>783</v>
      </c>
      <c r="R415" s="18" t="s">
        <v>338</v>
      </c>
      <c r="S415" s="18" t="s">
        <v>339</v>
      </c>
      <c r="T415" s="18">
        <v>5</v>
      </c>
      <c r="U415" s="18">
        <v>0</v>
      </c>
      <c r="V415" s="18" t="s">
        <v>436</v>
      </c>
      <c r="W415" s="18">
        <v>0</v>
      </c>
      <c r="X415" s="18">
        <v>0</v>
      </c>
      <c r="Y415" s="18">
        <v>0</v>
      </c>
      <c r="Z415" s="18">
        <v>0</v>
      </c>
      <c r="AA415" s="18">
        <v>0</v>
      </c>
      <c r="AB415" s="19">
        <v>0</v>
      </c>
      <c r="AC415" s="19">
        <v>0</v>
      </c>
      <c r="AD415" s="19">
        <v>0</v>
      </c>
      <c r="AE415" s="19">
        <v>0</v>
      </c>
      <c r="AF415" s="19">
        <v>57372.288954559022</v>
      </c>
      <c r="AG415" s="19">
        <v>0</v>
      </c>
      <c r="AH415" s="19">
        <v>0</v>
      </c>
      <c r="AI415" s="16"/>
      <c r="AJ415" s="16"/>
      <c r="AK415" s="16"/>
    </row>
    <row r="416" spans="1:37" s="1" customFormat="1" x14ac:dyDescent="0.2">
      <c r="A416"/>
      <c r="B416" s="18"/>
      <c r="C416" s="18" t="s">
        <v>933</v>
      </c>
      <c r="D416" s="18" t="s">
        <v>450</v>
      </c>
      <c r="E416" s="18" t="s">
        <v>12</v>
      </c>
      <c r="F416" s="18" t="s">
        <v>208</v>
      </c>
      <c r="G416" s="18" t="s">
        <v>209</v>
      </c>
      <c r="H416" s="18" t="s">
        <v>209</v>
      </c>
      <c r="I416" s="18" t="s">
        <v>25</v>
      </c>
      <c r="J416" s="18" t="s">
        <v>210</v>
      </c>
      <c r="K416" s="18" t="s">
        <v>210</v>
      </c>
      <c r="L416" s="18" t="s">
        <v>451</v>
      </c>
      <c r="M416" s="18" t="s">
        <v>11</v>
      </c>
      <c r="N416" s="18" t="s">
        <v>336</v>
      </c>
      <c r="O416" s="18" t="s">
        <v>789</v>
      </c>
      <c r="P416" s="18" t="s">
        <v>790</v>
      </c>
      <c r="Q416" s="18" t="s">
        <v>783</v>
      </c>
      <c r="R416" s="18" t="s">
        <v>338</v>
      </c>
      <c r="S416" s="18" t="s">
        <v>339</v>
      </c>
      <c r="T416" s="18">
        <v>5</v>
      </c>
      <c r="U416" s="18">
        <v>0</v>
      </c>
      <c r="V416" s="18" t="s">
        <v>436</v>
      </c>
      <c r="W416" s="18">
        <v>0</v>
      </c>
      <c r="X416" s="18">
        <v>0</v>
      </c>
      <c r="Y416" s="18">
        <v>0</v>
      </c>
      <c r="Z416" s="18">
        <v>0</v>
      </c>
      <c r="AA416" s="18">
        <v>0</v>
      </c>
      <c r="AB416" s="19">
        <v>0</v>
      </c>
      <c r="AC416" s="19">
        <v>0</v>
      </c>
      <c r="AD416" s="19">
        <v>28477.645650496863</v>
      </c>
      <c r="AE416" s="19">
        <v>0</v>
      </c>
      <c r="AF416" s="19">
        <v>0</v>
      </c>
      <c r="AG416" s="19">
        <v>28794.052046995839</v>
      </c>
      <c r="AH416" s="19">
        <v>0</v>
      </c>
      <c r="AI416" s="16"/>
      <c r="AJ416" s="16"/>
      <c r="AK416" s="16"/>
    </row>
    <row r="417" spans="1:37" s="1" customFormat="1" x14ac:dyDescent="0.2">
      <c r="A417"/>
      <c r="B417" s="18"/>
      <c r="C417" s="18" t="s">
        <v>934</v>
      </c>
      <c r="D417" s="18" t="s">
        <v>450</v>
      </c>
      <c r="E417" s="18" t="s">
        <v>12</v>
      </c>
      <c r="F417" s="18" t="s">
        <v>208</v>
      </c>
      <c r="G417" s="18" t="s">
        <v>209</v>
      </c>
      <c r="H417" s="18" t="s">
        <v>209</v>
      </c>
      <c r="I417" s="18" t="s">
        <v>25</v>
      </c>
      <c r="J417" s="18" t="s">
        <v>210</v>
      </c>
      <c r="K417" s="18" t="s">
        <v>210</v>
      </c>
      <c r="L417" s="18" t="s">
        <v>451</v>
      </c>
      <c r="M417" s="18" t="s">
        <v>11</v>
      </c>
      <c r="N417" s="18" t="s">
        <v>336</v>
      </c>
      <c r="O417" s="18" t="s">
        <v>789</v>
      </c>
      <c r="P417" s="18" t="s">
        <v>790</v>
      </c>
      <c r="Q417" s="18" t="s">
        <v>783</v>
      </c>
      <c r="R417" s="18" t="s">
        <v>338</v>
      </c>
      <c r="S417" s="18" t="s">
        <v>339</v>
      </c>
      <c r="T417" s="18">
        <v>5</v>
      </c>
      <c r="U417" s="18">
        <v>0</v>
      </c>
      <c r="V417" s="18" t="s">
        <v>436</v>
      </c>
      <c r="W417" s="18">
        <v>0</v>
      </c>
      <c r="X417" s="18">
        <v>0</v>
      </c>
      <c r="Y417" s="18">
        <v>0</v>
      </c>
      <c r="Z417" s="18">
        <v>0</v>
      </c>
      <c r="AA417" s="18">
        <v>0</v>
      </c>
      <c r="AB417" s="19">
        <v>0</v>
      </c>
      <c r="AC417" s="19">
        <v>0</v>
      </c>
      <c r="AD417" s="19">
        <v>0</v>
      </c>
      <c r="AE417" s="19">
        <v>0</v>
      </c>
      <c r="AF417" s="19">
        <v>0</v>
      </c>
      <c r="AG417" s="19">
        <v>0</v>
      </c>
      <c r="AH417" s="19">
        <v>0</v>
      </c>
      <c r="AI417" s="16"/>
      <c r="AJ417" s="16"/>
      <c r="AK417" s="16"/>
    </row>
    <row r="418" spans="1:37" s="1" customFormat="1" x14ac:dyDescent="0.2">
      <c r="A418"/>
      <c r="B418" s="18"/>
      <c r="C418" s="18" t="s">
        <v>935</v>
      </c>
      <c r="D418" s="18" t="s">
        <v>450</v>
      </c>
      <c r="E418" s="18" t="s">
        <v>12</v>
      </c>
      <c r="F418" s="18" t="s">
        <v>208</v>
      </c>
      <c r="G418" s="18" t="s">
        <v>209</v>
      </c>
      <c r="H418" s="18" t="s">
        <v>209</v>
      </c>
      <c r="I418" s="18" t="s">
        <v>25</v>
      </c>
      <c r="J418" s="18" t="s">
        <v>210</v>
      </c>
      <c r="K418" s="18" t="s">
        <v>210</v>
      </c>
      <c r="L418" s="18" t="s">
        <v>451</v>
      </c>
      <c r="M418" s="18" t="s">
        <v>11</v>
      </c>
      <c r="N418" s="18" t="s">
        <v>336</v>
      </c>
      <c r="O418" s="18" t="s">
        <v>789</v>
      </c>
      <c r="P418" s="18" t="s">
        <v>790</v>
      </c>
      <c r="Q418" s="18" t="s">
        <v>783</v>
      </c>
      <c r="R418" s="18" t="s">
        <v>338</v>
      </c>
      <c r="S418" s="18" t="s">
        <v>339</v>
      </c>
      <c r="T418" s="18">
        <v>5</v>
      </c>
      <c r="U418" s="18">
        <v>0</v>
      </c>
      <c r="V418" s="18" t="s">
        <v>436</v>
      </c>
      <c r="W418" s="18">
        <v>0</v>
      </c>
      <c r="X418" s="18">
        <v>0</v>
      </c>
      <c r="Y418" s="18">
        <v>0</v>
      </c>
      <c r="Z418" s="18">
        <v>0</v>
      </c>
      <c r="AA418" s="18">
        <v>0</v>
      </c>
      <c r="AB418" s="19">
        <v>0</v>
      </c>
      <c r="AC418" s="19">
        <v>0</v>
      </c>
      <c r="AD418" s="19">
        <v>28477.645650496863</v>
      </c>
      <c r="AE418" s="19">
        <v>0</v>
      </c>
      <c r="AF418" s="19">
        <v>0</v>
      </c>
      <c r="AG418" s="19">
        <v>0</v>
      </c>
      <c r="AH418" s="19">
        <v>0</v>
      </c>
      <c r="AI418" s="16"/>
      <c r="AJ418" s="16"/>
      <c r="AK418" s="16"/>
    </row>
    <row r="419" spans="1:37" s="1" customFormat="1" x14ac:dyDescent="0.2">
      <c r="A419"/>
      <c r="B419" s="18"/>
      <c r="C419" s="18" t="s">
        <v>936</v>
      </c>
      <c r="D419" s="18" t="s">
        <v>450</v>
      </c>
      <c r="E419" s="18" t="s">
        <v>12</v>
      </c>
      <c r="F419" s="18" t="s">
        <v>208</v>
      </c>
      <c r="G419" s="18" t="s">
        <v>209</v>
      </c>
      <c r="H419" s="18" t="s">
        <v>209</v>
      </c>
      <c r="I419" s="18" t="s">
        <v>25</v>
      </c>
      <c r="J419" s="18" t="s">
        <v>210</v>
      </c>
      <c r="K419" s="18" t="s">
        <v>210</v>
      </c>
      <c r="L419" s="18" t="s">
        <v>451</v>
      </c>
      <c r="M419" s="18" t="s">
        <v>11</v>
      </c>
      <c r="N419" s="18" t="s">
        <v>336</v>
      </c>
      <c r="O419" s="18" t="s">
        <v>789</v>
      </c>
      <c r="P419" s="18" t="s">
        <v>790</v>
      </c>
      <c r="Q419" s="18" t="s">
        <v>783</v>
      </c>
      <c r="R419" s="18" t="s">
        <v>338</v>
      </c>
      <c r="S419" s="18" t="s">
        <v>339</v>
      </c>
      <c r="T419" s="18">
        <v>5</v>
      </c>
      <c r="U419" s="18">
        <v>0</v>
      </c>
      <c r="V419" s="18" t="s">
        <v>436</v>
      </c>
      <c r="W419" s="18">
        <v>0</v>
      </c>
      <c r="X419" s="18">
        <v>0</v>
      </c>
      <c r="Y419" s="18">
        <v>0</v>
      </c>
      <c r="Z419" s="18">
        <v>0</v>
      </c>
      <c r="AA419" s="18">
        <v>0</v>
      </c>
      <c r="AB419" s="19">
        <v>0</v>
      </c>
      <c r="AC419" s="19">
        <v>0</v>
      </c>
      <c r="AD419" s="19">
        <v>28477.645650496863</v>
      </c>
      <c r="AE419" s="19">
        <v>28579.389950721918</v>
      </c>
      <c r="AF419" s="19">
        <v>28686.144477279511</v>
      </c>
      <c r="AG419" s="19">
        <v>28794.052046995839</v>
      </c>
      <c r="AH419" s="19">
        <v>28902.809122001348</v>
      </c>
      <c r="AI419" s="16"/>
      <c r="AJ419" s="16"/>
      <c r="AK419" s="16"/>
    </row>
    <row r="420" spans="1:37" s="1" customFormat="1" x14ac:dyDescent="0.2">
      <c r="A420"/>
      <c r="B420" s="18"/>
      <c r="C420" s="18" t="s">
        <v>937</v>
      </c>
      <c r="D420" s="18" t="s">
        <v>450</v>
      </c>
      <c r="E420" s="18" t="s">
        <v>12</v>
      </c>
      <c r="F420" s="18" t="s">
        <v>208</v>
      </c>
      <c r="G420" s="18" t="s">
        <v>209</v>
      </c>
      <c r="H420" s="18" t="s">
        <v>209</v>
      </c>
      <c r="I420" s="18" t="s">
        <v>25</v>
      </c>
      <c r="J420" s="18" t="s">
        <v>210</v>
      </c>
      <c r="K420" s="18" t="s">
        <v>210</v>
      </c>
      <c r="L420" s="18" t="s">
        <v>451</v>
      </c>
      <c r="M420" s="18" t="s">
        <v>11</v>
      </c>
      <c r="N420" s="18" t="s">
        <v>336</v>
      </c>
      <c r="O420" s="18" t="s">
        <v>789</v>
      </c>
      <c r="P420" s="18" t="s">
        <v>790</v>
      </c>
      <c r="Q420" s="18" t="s">
        <v>783</v>
      </c>
      <c r="R420" s="18" t="s">
        <v>338</v>
      </c>
      <c r="S420" s="18" t="s">
        <v>339</v>
      </c>
      <c r="T420" s="18">
        <v>5</v>
      </c>
      <c r="U420" s="18">
        <v>0</v>
      </c>
      <c r="V420" s="18" t="s">
        <v>436</v>
      </c>
      <c r="W420" s="18">
        <v>0</v>
      </c>
      <c r="X420" s="18">
        <v>0</v>
      </c>
      <c r="Y420" s="18">
        <v>0</v>
      </c>
      <c r="Z420" s="18">
        <v>0</v>
      </c>
      <c r="AA420" s="18">
        <v>0</v>
      </c>
      <c r="AB420" s="19">
        <v>0</v>
      </c>
      <c r="AC420" s="19">
        <v>0</v>
      </c>
      <c r="AD420" s="19">
        <v>28477.645650496863</v>
      </c>
      <c r="AE420" s="19">
        <v>57158.779901443835</v>
      </c>
      <c r="AF420" s="19">
        <v>28686.144477279511</v>
      </c>
      <c r="AG420" s="19">
        <v>57588.104093991678</v>
      </c>
      <c r="AH420" s="19">
        <v>28902.809122001348</v>
      </c>
      <c r="AI420" s="16"/>
      <c r="AJ420" s="16"/>
      <c r="AK420" s="16"/>
    </row>
    <row r="421" spans="1:37" s="1" customFormat="1" x14ac:dyDescent="0.2">
      <c r="A421"/>
      <c r="B421" s="18"/>
      <c r="C421" s="18" t="s">
        <v>938</v>
      </c>
      <c r="D421" s="18" t="s">
        <v>450</v>
      </c>
      <c r="E421" s="18" t="s">
        <v>12</v>
      </c>
      <c r="F421" s="18" t="s">
        <v>208</v>
      </c>
      <c r="G421" s="18" t="s">
        <v>209</v>
      </c>
      <c r="H421" s="18" t="s">
        <v>209</v>
      </c>
      <c r="I421" s="18" t="s">
        <v>25</v>
      </c>
      <c r="J421" s="18" t="s">
        <v>210</v>
      </c>
      <c r="K421" s="18" t="s">
        <v>210</v>
      </c>
      <c r="L421" s="18" t="s">
        <v>451</v>
      </c>
      <c r="M421" s="18" t="s">
        <v>11</v>
      </c>
      <c r="N421" s="18" t="s">
        <v>336</v>
      </c>
      <c r="O421" s="18" t="s">
        <v>789</v>
      </c>
      <c r="P421" s="18" t="s">
        <v>790</v>
      </c>
      <c r="Q421" s="18" t="s">
        <v>783</v>
      </c>
      <c r="R421" s="18" t="s">
        <v>338</v>
      </c>
      <c r="S421" s="18" t="s">
        <v>339</v>
      </c>
      <c r="T421" s="18">
        <v>5</v>
      </c>
      <c r="U421" s="18">
        <v>0</v>
      </c>
      <c r="V421" s="18" t="s">
        <v>436</v>
      </c>
      <c r="W421" s="18">
        <v>0</v>
      </c>
      <c r="X421" s="18">
        <v>0</v>
      </c>
      <c r="Y421" s="18">
        <v>0</v>
      </c>
      <c r="Z421" s="18">
        <v>0</v>
      </c>
      <c r="AA421" s="18">
        <v>0</v>
      </c>
      <c r="AB421" s="19">
        <v>0</v>
      </c>
      <c r="AC421" s="19">
        <v>0</v>
      </c>
      <c r="AD421" s="19">
        <v>0</v>
      </c>
      <c r="AE421" s="19">
        <v>137181.07176346521</v>
      </c>
      <c r="AF421" s="19">
        <v>0</v>
      </c>
      <c r="AG421" s="19">
        <v>138211.44982558003</v>
      </c>
      <c r="AH421" s="19">
        <v>0</v>
      </c>
      <c r="AI421" s="16"/>
      <c r="AJ421" s="16"/>
      <c r="AK421" s="16"/>
    </row>
    <row r="422" spans="1:37" s="1" customFormat="1" x14ac:dyDescent="0.2">
      <c r="A422"/>
      <c r="B422" s="18"/>
      <c r="C422" s="18" t="s">
        <v>939</v>
      </c>
      <c r="D422" s="18" t="s">
        <v>450</v>
      </c>
      <c r="E422" s="18" t="s">
        <v>12</v>
      </c>
      <c r="F422" s="18" t="s">
        <v>208</v>
      </c>
      <c r="G422" s="18" t="s">
        <v>209</v>
      </c>
      <c r="H422" s="18" t="s">
        <v>209</v>
      </c>
      <c r="I422" s="18" t="s">
        <v>25</v>
      </c>
      <c r="J422" s="18" t="s">
        <v>210</v>
      </c>
      <c r="K422" s="18" t="s">
        <v>210</v>
      </c>
      <c r="L422" s="18" t="s">
        <v>451</v>
      </c>
      <c r="M422" s="18" t="s">
        <v>11</v>
      </c>
      <c r="N422" s="18" t="s">
        <v>336</v>
      </c>
      <c r="O422" s="18" t="s">
        <v>789</v>
      </c>
      <c r="P422" s="18" t="s">
        <v>790</v>
      </c>
      <c r="Q422" s="18" t="s">
        <v>783</v>
      </c>
      <c r="R422" s="18" t="s">
        <v>338</v>
      </c>
      <c r="S422" s="18" t="s">
        <v>339</v>
      </c>
      <c r="T422" s="18">
        <v>5</v>
      </c>
      <c r="U422" s="18">
        <v>0</v>
      </c>
      <c r="V422" s="18" t="s">
        <v>436</v>
      </c>
      <c r="W422" s="18">
        <v>0</v>
      </c>
      <c r="X422" s="18">
        <v>0</v>
      </c>
      <c r="Y422" s="18">
        <v>0</v>
      </c>
      <c r="Z422" s="18">
        <v>0</v>
      </c>
      <c r="AA422" s="18">
        <v>0</v>
      </c>
      <c r="AB422" s="19">
        <v>0</v>
      </c>
      <c r="AC422" s="19">
        <v>0</v>
      </c>
      <c r="AD422" s="19">
        <v>28477.645650496863</v>
      </c>
      <c r="AE422" s="19">
        <v>0</v>
      </c>
      <c r="AF422" s="19">
        <v>0</v>
      </c>
      <c r="AG422" s="19">
        <v>28794.052046995839</v>
      </c>
      <c r="AH422" s="19">
        <v>28902.809122001348</v>
      </c>
      <c r="AI422" s="16"/>
      <c r="AJ422" s="16"/>
      <c r="AK422" s="16"/>
    </row>
    <row r="423" spans="1:37" s="1" customFormat="1" x14ac:dyDescent="0.2">
      <c r="A423"/>
      <c r="B423" s="18"/>
      <c r="C423" s="18" t="s">
        <v>940</v>
      </c>
      <c r="D423" s="18" t="s">
        <v>450</v>
      </c>
      <c r="E423" s="18" t="s">
        <v>12</v>
      </c>
      <c r="F423" s="18" t="s">
        <v>208</v>
      </c>
      <c r="G423" s="18" t="s">
        <v>209</v>
      </c>
      <c r="H423" s="18" t="s">
        <v>209</v>
      </c>
      <c r="I423" s="18" t="s">
        <v>25</v>
      </c>
      <c r="J423" s="18" t="s">
        <v>210</v>
      </c>
      <c r="K423" s="18" t="s">
        <v>210</v>
      </c>
      <c r="L423" s="18" t="s">
        <v>451</v>
      </c>
      <c r="M423" s="18" t="s">
        <v>11</v>
      </c>
      <c r="N423" s="18" t="s">
        <v>336</v>
      </c>
      <c r="O423" s="18" t="s">
        <v>789</v>
      </c>
      <c r="P423" s="18" t="s">
        <v>790</v>
      </c>
      <c r="Q423" s="18" t="s">
        <v>783</v>
      </c>
      <c r="R423" s="18" t="s">
        <v>338</v>
      </c>
      <c r="S423" s="18" t="s">
        <v>339</v>
      </c>
      <c r="T423" s="18">
        <v>5</v>
      </c>
      <c r="U423" s="18">
        <v>0</v>
      </c>
      <c r="V423" s="18" t="s">
        <v>436</v>
      </c>
      <c r="W423" s="18">
        <v>0</v>
      </c>
      <c r="X423" s="18">
        <v>0</v>
      </c>
      <c r="Y423" s="18">
        <v>0</v>
      </c>
      <c r="Z423" s="18">
        <v>0</v>
      </c>
      <c r="AA423" s="18">
        <v>0</v>
      </c>
      <c r="AB423" s="19">
        <v>0</v>
      </c>
      <c r="AC423" s="19">
        <v>0</v>
      </c>
      <c r="AD423" s="19">
        <v>300723.93806924683</v>
      </c>
      <c r="AE423" s="19">
        <v>0</v>
      </c>
      <c r="AF423" s="19">
        <v>0</v>
      </c>
      <c r="AG423" s="19">
        <v>0</v>
      </c>
      <c r="AH423" s="19">
        <v>0</v>
      </c>
      <c r="AI423" s="16"/>
      <c r="AJ423" s="16"/>
      <c r="AK423" s="16"/>
    </row>
    <row r="424" spans="1:37" s="1" customFormat="1" x14ac:dyDescent="0.2">
      <c r="A424"/>
      <c r="B424" s="18"/>
      <c r="C424" s="18" t="s">
        <v>941</v>
      </c>
      <c r="D424" s="18" t="s">
        <v>450</v>
      </c>
      <c r="E424" s="18" t="s">
        <v>12</v>
      </c>
      <c r="F424" s="18" t="s">
        <v>208</v>
      </c>
      <c r="G424" s="18" t="s">
        <v>209</v>
      </c>
      <c r="H424" s="18" t="s">
        <v>209</v>
      </c>
      <c r="I424" s="18" t="s">
        <v>25</v>
      </c>
      <c r="J424" s="18" t="s">
        <v>210</v>
      </c>
      <c r="K424" s="18" t="s">
        <v>210</v>
      </c>
      <c r="L424" s="18" t="s">
        <v>451</v>
      </c>
      <c r="M424" s="18" t="s">
        <v>11</v>
      </c>
      <c r="N424" s="18" t="s">
        <v>336</v>
      </c>
      <c r="O424" s="18" t="s">
        <v>789</v>
      </c>
      <c r="P424" s="18" t="s">
        <v>790</v>
      </c>
      <c r="Q424" s="18" t="s">
        <v>783</v>
      </c>
      <c r="R424" s="18" t="s">
        <v>338</v>
      </c>
      <c r="S424" s="18" t="s">
        <v>339</v>
      </c>
      <c r="T424" s="18">
        <v>5</v>
      </c>
      <c r="U424" s="18">
        <v>0</v>
      </c>
      <c r="V424" s="18" t="s">
        <v>436</v>
      </c>
      <c r="W424" s="18">
        <v>0</v>
      </c>
      <c r="X424" s="18">
        <v>0</v>
      </c>
      <c r="Y424" s="18">
        <v>0</v>
      </c>
      <c r="Z424" s="18">
        <v>0</v>
      </c>
      <c r="AA424" s="18">
        <v>0</v>
      </c>
      <c r="AB424" s="19">
        <v>0</v>
      </c>
      <c r="AC424" s="19">
        <v>0</v>
      </c>
      <c r="AD424" s="19">
        <v>0</v>
      </c>
      <c r="AE424" s="19">
        <v>0</v>
      </c>
      <c r="AF424" s="19">
        <v>0</v>
      </c>
      <c r="AG424" s="19">
        <v>0</v>
      </c>
      <c r="AH424" s="19">
        <v>0</v>
      </c>
      <c r="AI424" s="16"/>
      <c r="AJ424" s="16"/>
      <c r="AK424" s="16"/>
    </row>
    <row r="425" spans="1:37" s="1" customFormat="1" x14ac:dyDescent="0.2">
      <c r="A425"/>
      <c r="B425" s="18"/>
      <c r="C425" s="18" t="s">
        <v>942</v>
      </c>
      <c r="D425" s="18" t="s">
        <v>450</v>
      </c>
      <c r="E425" s="18" t="s">
        <v>12</v>
      </c>
      <c r="F425" s="18" t="s">
        <v>208</v>
      </c>
      <c r="G425" s="18" t="s">
        <v>209</v>
      </c>
      <c r="H425" s="18" t="s">
        <v>209</v>
      </c>
      <c r="I425" s="18" t="s">
        <v>25</v>
      </c>
      <c r="J425" s="18" t="s">
        <v>210</v>
      </c>
      <c r="K425" s="18" t="s">
        <v>210</v>
      </c>
      <c r="L425" s="18" t="s">
        <v>451</v>
      </c>
      <c r="M425" s="18" t="s">
        <v>11</v>
      </c>
      <c r="N425" s="18" t="s">
        <v>336</v>
      </c>
      <c r="O425" s="18" t="s">
        <v>789</v>
      </c>
      <c r="P425" s="18" t="s">
        <v>790</v>
      </c>
      <c r="Q425" s="18" t="s">
        <v>783</v>
      </c>
      <c r="R425" s="18" t="s">
        <v>338</v>
      </c>
      <c r="S425" s="18" t="s">
        <v>339</v>
      </c>
      <c r="T425" s="18">
        <v>5</v>
      </c>
      <c r="U425" s="18">
        <v>0</v>
      </c>
      <c r="V425" s="18" t="s">
        <v>436</v>
      </c>
      <c r="W425" s="18">
        <v>0</v>
      </c>
      <c r="X425" s="18">
        <v>0</v>
      </c>
      <c r="Y425" s="18">
        <v>0</v>
      </c>
      <c r="Z425" s="18">
        <v>0</v>
      </c>
      <c r="AA425" s="18">
        <v>0</v>
      </c>
      <c r="AB425" s="19">
        <v>0</v>
      </c>
      <c r="AC425" s="19">
        <v>0</v>
      </c>
      <c r="AD425" s="19">
        <v>0</v>
      </c>
      <c r="AE425" s="19">
        <v>28579.389950721918</v>
      </c>
      <c r="AF425" s="19">
        <v>0</v>
      </c>
      <c r="AG425" s="19">
        <v>28794.052046995839</v>
      </c>
      <c r="AH425" s="19">
        <v>0</v>
      </c>
      <c r="AI425" s="16"/>
      <c r="AJ425" s="16"/>
      <c r="AK425" s="16"/>
    </row>
    <row r="426" spans="1:37" s="1" customFormat="1" x14ac:dyDescent="0.2">
      <c r="A426"/>
      <c r="B426" s="18"/>
      <c r="C426" s="18" t="s">
        <v>943</v>
      </c>
      <c r="D426" s="18" t="s">
        <v>450</v>
      </c>
      <c r="E426" s="18" t="s">
        <v>12</v>
      </c>
      <c r="F426" s="18" t="s">
        <v>208</v>
      </c>
      <c r="G426" s="18" t="s">
        <v>209</v>
      </c>
      <c r="H426" s="18" t="s">
        <v>209</v>
      </c>
      <c r="I426" s="18" t="s">
        <v>25</v>
      </c>
      <c r="J426" s="18" t="s">
        <v>210</v>
      </c>
      <c r="K426" s="18" t="s">
        <v>210</v>
      </c>
      <c r="L426" s="18" t="s">
        <v>451</v>
      </c>
      <c r="M426" s="18" t="s">
        <v>11</v>
      </c>
      <c r="N426" s="18" t="s">
        <v>336</v>
      </c>
      <c r="O426" s="18" t="s">
        <v>789</v>
      </c>
      <c r="P426" s="18" t="s">
        <v>834</v>
      </c>
      <c r="Q426" s="18" t="s">
        <v>454</v>
      </c>
      <c r="R426" s="18" t="s">
        <v>338</v>
      </c>
      <c r="S426" s="18" t="s">
        <v>339</v>
      </c>
      <c r="T426" s="18">
        <v>5</v>
      </c>
      <c r="U426" s="18">
        <v>0</v>
      </c>
      <c r="V426" s="18" t="s">
        <v>436</v>
      </c>
      <c r="W426" s="18">
        <v>0</v>
      </c>
      <c r="X426" s="18">
        <v>0</v>
      </c>
      <c r="Y426" s="18">
        <v>0</v>
      </c>
      <c r="Z426" s="18">
        <v>0</v>
      </c>
      <c r="AA426" s="18">
        <v>0</v>
      </c>
      <c r="AB426" s="19">
        <v>0</v>
      </c>
      <c r="AC426" s="19">
        <v>0</v>
      </c>
      <c r="AD426" s="19">
        <v>0</v>
      </c>
      <c r="AE426" s="19">
        <v>0</v>
      </c>
      <c r="AF426" s="19">
        <v>0</v>
      </c>
      <c r="AG426" s="19">
        <v>126693.82900678169</v>
      </c>
      <c r="AH426" s="19">
        <v>0</v>
      </c>
      <c r="AI426" s="16"/>
      <c r="AJ426" s="16"/>
      <c r="AK426" s="16"/>
    </row>
    <row r="427" spans="1:37" s="1" customFormat="1" x14ac:dyDescent="0.2">
      <c r="A427"/>
      <c r="B427" s="18"/>
      <c r="C427" s="18" t="s">
        <v>944</v>
      </c>
      <c r="D427" s="18" t="s">
        <v>450</v>
      </c>
      <c r="E427" s="18" t="s">
        <v>12</v>
      </c>
      <c r="F427" s="18" t="s">
        <v>208</v>
      </c>
      <c r="G427" s="18" t="s">
        <v>209</v>
      </c>
      <c r="H427" s="18" t="s">
        <v>209</v>
      </c>
      <c r="I427" s="18" t="s">
        <v>25</v>
      </c>
      <c r="J427" s="18" t="s">
        <v>210</v>
      </c>
      <c r="K427" s="18" t="s">
        <v>210</v>
      </c>
      <c r="L427" s="18" t="s">
        <v>451</v>
      </c>
      <c r="M427" s="18" t="s">
        <v>11</v>
      </c>
      <c r="N427" s="18" t="s">
        <v>336</v>
      </c>
      <c r="O427" s="18" t="s">
        <v>789</v>
      </c>
      <c r="P427" s="18" t="s">
        <v>834</v>
      </c>
      <c r="Q427" s="18" t="s">
        <v>454</v>
      </c>
      <c r="R427" s="18" t="s">
        <v>338</v>
      </c>
      <c r="S427" s="18" t="s">
        <v>339</v>
      </c>
      <c r="T427" s="18">
        <v>5</v>
      </c>
      <c r="U427" s="18">
        <v>0</v>
      </c>
      <c r="V427" s="18" t="s">
        <v>436</v>
      </c>
      <c r="W427" s="18">
        <v>0</v>
      </c>
      <c r="X427" s="18">
        <v>0</v>
      </c>
      <c r="Y427" s="18">
        <v>0</v>
      </c>
      <c r="Z427" s="18">
        <v>0</v>
      </c>
      <c r="AA427" s="18">
        <v>0</v>
      </c>
      <c r="AB427" s="19">
        <v>0</v>
      </c>
      <c r="AC427" s="19">
        <v>0</v>
      </c>
      <c r="AD427" s="19">
        <v>28477.645650496863</v>
      </c>
      <c r="AE427" s="19">
        <v>28579.389950721918</v>
      </c>
      <c r="AF427" s="19">
        <v>28686.144477279511</v>
      </c>
      <c r="AG427" s="19">
        <v>0</v>
      </c>
      <c r="AH427" s="19">
        <v>0</v>
      </c>
      <c r="AI427" s="16"/>
      <c r="AJ427" s="16"/>
      <c r="AK427" s="16"/>
    </row>
    <row r="428" spans="1:37" s="1" customFormat="1" x14ac:dyDescent="0.2">
      <c r="A428"/>
      <c r="B428" s="18"/>
      <c r="C428" s="18" t="s">
        <v>945</v>
      </c>
      <c r="D428" s="18" t="s">
        <v>450</v>
      </c>
      <c r="E428" s="18" t="s">
        <v>12</v>
      </c>
      <c r="F428" s="18" t="s">
        <v>208</v>
      </c>
      <c r="G428" s="18" t="s">
        <v>209</v>
      </c>
      <c r="H428" s="18" t="s">
        <v>209</v>
      </c>
      <c r="I428" s="18" t="s">
        <v>25</v>
      </c>
      <c r="J428" s="18" t="s">
        <v>210</v>
      </c>
      <c r="K428" s="18" t="s">
        <v>210</v>
      </c>
      <c r="L428" s="18" t="s">
        <v>451</v>
      </c>
      <c r="M428" s="18" t="s">
        <v>11</v>
      </c>
      <c r="N428" s="18" t="s">
        <v>336</v>
      </c>
      <c r="O428" s="18" t="s">
        <v>789</v>
      </c>
      <c r="P428" s="18" t="s">
        <v>790</v>
      </c>
      <c r="Q428" s="18" t="s">
        <v>783</v>
      </c>
      <c r="R428" s="18" t="s">
        <v>338</v>
      </c>
      <c r="S428" s="18" t="s">
        <v>339</v>
      </c>
      <c r="T428" s="18">
        <v>5</v>
      </c>
      <c r="U428" s="18">
        <v>0</v>
      </c>
      <c r="V428" s="18" t="s">
        <v>436</v>
      </c>
      <c r="W428" s="18">
        <v>0</v>
      </c>
      <c r="X428" s="18">
        <v>0</v>
      </c>
      <c r="Y428" s="18">
        <v>0</v>
      </c>
      <c r="Z428" s="18">
        <v>0</v>
      </c>
      <c r="AA428" s="18">
        <v>0</v>
      </c>
      <c r="AB428" s="19">
        <v>0</v>
      </c>
      <c r="AC428" s="19">
        <v>0</v>
      </c>
      <c r="AD428" s="19">
        <v>0</v>
      </c>
      <c r="AE428" s="19">
        <v>150899.17893981171</v>
      </c>
      <c r="AF428" s="19">
        <v>0</v>
      </c>
      <c r="AG428" s="19">
        <v>0</v>
      </c>
      <c r="AH428" s="19">
        <v>0</v>
      </c>
      <c r="AI428" s="16"/>
      <c r="AJ428" s="16"/>
      <c r="AK428" s="16"/>
    </row>
    <row r="429" spans="1:37" s="1" customFormat="1" x14ac:dyDescent="0.2">
      <c r="A429"/>
      <c r="B429" s="18"/>
      <c r="C429" s="18" t="s">
        <v>946</v>
      </c>
      <c r="D429" s="18" t="s">
        <v>450</v>
      </c>
      <c r="E429" s="18" t="s">
        <v>12</v>
      </c>
      <c r="F429" s="18" t="s">
        <v>208</v>
      </c>
      <c r="G429" s="18" t="s">
        <v>209</v>
      </c>
      <c r="H429" s="18" t="s">
        <v>209</v>
      </c>
      <c r="I429" s="18" t="s">
        <v>25</v>
      </c>
      <c r="J429" s="18" t="s">
        <v>210</v>
      </c>
      <c r="K429" s="18" t="s">
        <v>210</v>
      </c>
      <c r="L429" s="18" t="s">
        <v>451</v>
      </c>
      <c r="M429" s="18" t="s">
        <v>11</v>
      </c>
      <c r="N429" s="18" t="s">
        <v>336</v>
      </c>
      <c r="O429" s="18" t="s">
        <v>789</v>
      </c>
      <c r="P429" s="18" t="s">
        <v>790</v>
      </c>
      <c r="Q429" s="18" t="s">
        <v>783</v>
      </c>
      <c r="R429" s="18" t="s">
        <v>338</v>
      </c>
      <c r="S429" s="18" t="s">
        <v>339</v>
      </c>
      <c r="T429" s="18">
        <v>5</v>
      </c>
      <c r="U429" s="18">
        <v>0</v>
      </c>
      <c r="V429" s="18" t="s">
        <v>436</v>
      </c>
      <c r="W429" s="18">
        <v>0</v>
      </c>
      <c r="X429" s="18">
        <v>0</v>
      </c>
      <c r="Y429" s="18">
        <v>0</v>
      </c>
      <c r="Z429" s="18">
        <v>0</v>
      </c>
      <c r="AA429" s="18">
        <v>0</v>
      </c>
      <c r="AB429" s="19">
        <v>0</v>
      </c>
      <c r="AC429" s="19">
        <v>0</v>
      </c>
      <c r="AD429" s="19">
        <v>0</v>
      </c>
      <c r="AE429" s="19">
        <v>0</v>
      </c>
      <c r="AF429" s="19">
        <v>0</v>
      </c>
      <c r="AG429" s="19">
        <v>63346.914503390843</v>
      </c>
      <c r="AH429" s="19">
        <v>0</v>
      </c>
      <c r="AI429" s="16"/>
      <c r="AJ429" s="16"/>
      <c r="AK429" s="16"/>
    </row>
    <row r="430" spans="1:37" s="1" customFormat="1" x14ac:dyDescent="0.2">
      <c r="A430"/>
      <c r="B430" s="18"/>
      <c r="C430" s="18" t="s">
        <v>947</v>
      </c>
      <c r="D430" s="18" t="s">
        <v>450</v>
      </c>
      <c r="E430" s="18" t="s">
        <v>12</v>
      </c>
      <c r="F430" s="18" t="s">
        <v>208</v>
      </c>
      <c r="G430" s="18" t="s">
        <v>209</v>
      </c>
      <c r="H430" s="18" t="s">
        <v>209</v>
      </c>
      <c r="I430" s="18" t="s">
        <v>25</v>
      </c>
      <c r="J430" s="18" t="s">
        <v>210</v>
      </c>
      <c r="K430" s="18" t="s">
        <v>210</v>
      </c>
      <c r="L430" s="18" t="s">
        <v>451</v>
      </c>
      <c r="M430" s="18" t="s">
        <v>11</v>
      </c>
      <c r="N430" s="18" t="s">
        <v>336</v>
      </c>
      <c r="O430" s="18" t="s">
        <v>781</v>
      </c>
      <c r="P430" s="18" t="s">
        <v>782</v>
      </c>
      <c r="Q430" s="18" t="s">
        <v>783</v>
      </c>
      <c r="R430" s="18" t="s">
        <v>338</v>
      </c>
      <c r="S430" s="18" t="s">
        <v>339</v>
      </c>
      <c r="T430" s="18">
        <v>5</v>
      </c>
      <c r="U430" s="18">
        <v>0</v>
      </c>
      <c r="V430" s="18" t="s">
        <v>436</v>
      </c>
      <c r="W430" s="18">
        <v>0</v>
      </c>
      <c r="X430" s="18">
        <v>0</v>
      </c>
      <c r="Y430" s="18">
        <v>0</v>
      </c>
      <c r="Z430" s="18">
        <v>0</v>
      </c>
      <c r="AA430" s="18">
        <v>0</v>
      </c>
      <c r="AB430" s="19">
        <v>0</v>
      </c>
      <c r="AC430" s="19">
        <v>0</v>
      </c>
      <c r="AD430" s="19">
        <v>34457.95123710121</v>
      </c>
      <c r="AE430" s="19">
        <v>34581.061840373521</v>
      </c>
      <c r="AF430" s="19">
        <v>34710.234817508215</v>
      </c>
      <c r="AG430" s="19">
        <v>34840.802976864965</v>
      </c>
      <c r="AH430" s="19">
        <v>34972.399037621632</v>
      </c>
      <c r="AI430" s="16"/>
      <c r="AJ430" s="16"/>
      <c r="AK430" s="16"/>
    </row>
    <row r="431" spans="1:37" s="1" customFormat="1" x14ac:dyDescent="0.2">
      <c r="A431"/>
      <c r="B431" s="18"/>
      <c r="C431" s="18" t="s">
        <v>948</v>
      </c>
      <c r="D431" s="18" t="s">
        <v>450</v>
      </c>
      <c r="E431" s="18" t="s">
        <v>12</v>
      </c>
      <c r="F431" s="18" t="s">
        <v>208</v>
      </c>
      <c r="G431" s="18" t="s">
        <v>209</v>
      </c>
      <c r="H431" s="18" t="s">
        <v>209</v>
      </c>
      <c r="I431" s="18" t="s">
        <v>25</v>
      </c>
      <c r="J431" s="18" t="s">
        <v>210</v>
      </c>
      <c r="K431" s="18" t="s">
        <v>210</v>
      </c>
      <c r="L431" s="18" t="s">
        <v>451</v>
      </c>
      <c r="M431" s="18" t="s">
        <v>11</v>
      </c>
      <c r="N431" s="18" t="s">
        <v>336</v>
      </c>
      <c r="O431" s="18" t="s">
        <v>789</v>
      </c>
      <c r="P431" s="18" t="s">
        <v>839</v>
      </c>
      <c r="Q431" s="18" t="s">
        <v>783</v>
      </c>
      <c r="R431" s="18" t="s">
        <v>338</v>
      </c>
      <c r="S431" s="18" t="s">
        <v>339</v>
      </c>
      <c r="T431" s="18">
        <v>5</v>
      </c>
      <c r="U431" s="18">
        <v>0</v>
      </c>
      <c r="V431" s="18" t="s">
        <v>436</v>
      </c>
      <c r="W431" s="18">
        <v>0</v>
      </c>
      <c r="X431" s="18">
        <v>0</v>
      </c>
      <c r="Y431" s="18">
        <v>0</v>
      </c>
      <c r="Z431" s="18">
        <v>0</v>
      </c>
      <c r="AA431" s="18">
        <v>0</v>
      </c>
      <c r="AB431" s="19">
        <v>0</v>
      </c>
      <c r="AC431" s="19">
        <v>0</v>
      </c>
      <c r="AD431" s="19">
        <v>0</v>
      </c>
      <c r="AE431" s="19">
        <v>0</v>
      </c>
      <c r="AF431" s="19">
        <v>252438.07140005971</v>
      </c>
      <c r="AG431" s="19">
        <v>0</v>
      </c>
      <c r="AH431" s="19">
        <v>0</v>
      </c>
      <c r="AI431" s="16"/>
      <c r="AJ431" s="16"/>
      <c r="AK431" s="16"/>
    </row>
    <row r="432" spans="1:37" s="1" customFormat="1" x14ac:dyDescent="0.2">
      <c r="A432"/>
      <c r="B432" s="18"/>
      <c r="C432" s="18" t="s">
        <v>949</v>
      </c>
      <c r="D432" s="18" t="s">
        <v>450</v>
      </c>
      <c r="E432" s="18" t="s">
        <v>12</v>
      </c>
      <c r="F432" s="18" t="s">
        <v>208</v>
      </c>
      <c r="G432" s="18" t="s">
        <v>209</v>
      </c>
      <c r="H432" s="18" t="s">
        <v>209</v>
      </c>
      <c r="I432" s="18" t="s">
        <v>25</v>
      </c>
      <c r="J432" s="18" t="s">
        <v>210</v>
      </c>
      <c r="K432" s="18" t="s">
        <v>210</v>
      </c>
      <c r="L432" s="18" t="s">
        <v>451</v>
      </c>
      <c r="M432" s="18" t="s">
        <v>11</v>
      </c>
      <c r="N432" s="18" t="s">
        <v>336</v>
      </c>
      <c r="O432" s="18" t="s">
        <v>781</v>
      </c>
      <c r="P432" s="18" t="s">
        <v>817</v>
      </c>
      <c r="Q432" s="18" t="s">
        <v>783</v>
      </c>
      <c r="R432" s="18" t="s">
        <v>338</v>
      </c>
      <c r="S432" s="18" t="s">
        <v>339</v>
      </c>
      <c r="T432" s="18">
        <v>5</v>
      </c>
      <c r="U432" s="18">
        <v>0</v>
      </c>
      <c r="V432" s="18" t="s">
        <v>436</v>
      </c>
      <c r="W432" s="18">
        <v>0</v>
      </c>
      <c r="X432" s="18">
        <v>0</v>
      </c>
      <c r="Y432" s="18">
        <v>0</v>
      </c>
      <c r="Z432" s="18">
        <v>0</v>
      </c>
      <c r="AA432" s="18">
        <v>0</v>
      </c>
      <c r="AB432" s="19">
        <v>0</v>
      </c>
      <c r="AC432" s="19">
        <v>0</v>
      </c>
      <c r="AD432" s="19">
        <v>137831.80494840484</v>
      </c>
      <c r="AE432" s="19">
        <v>0</v>
      </c>
      <c r="AF432" s="19">
        <v>0</v>
      </c>
      <c r="AG432" s="19">
        <v>0</v>
      </c>
      <c r="AH432" s="19">
        <v>0</v>
      </c>
      <c r="AI432" s="16"/>
      <c r="AJ432" s="16"/>
      <c r="AK432" s="16"/>
    </row>
    <row r="433" spans="1:37" s="1" customFormat="1" x14ac:dyDescent="0.2">
      <c r="A433"/>
      <c r="B433" s="18"/>
      <c r="C433" s="18" t="s">
        <v>950</v>
      </c>
      <c r="D433" s="18" t="s">
        <v>450</v>
      </c>
      <c r="E433" s="18" t="s">
        <v>12</v>
      </c>
      <c r="F433" s="18" t="s">
        <v>208</v>
      </c>
      <c r="G433" s="18" t="s">
        <v>209</v>
      </c>
      <c r="H433" s="18" t="s">
        <v>209</v>
      </c>
      <c r="I433" s="18" t="s">
        <v>25</v>
      </c>
      <c r="J433" s="18" t="s">
        <v>210</v>
      </c>
      <c r="K433" s="18" t="s">
        <v>210</v>
      </c>
      <c r="L433" s="18" t="s">
        <v>451</v>
      </c>
      <c r="M433" s="18" t="s">
        <v>11</v>
      </c>
      <c r="N433" s="18" t="s">
        <v>336</v>
      </c>
      <c r="O433" s="18" t="s">
        <v>781</v>
      </c>
      <c r="P433" s="18" t="s">
        <v>782</v>
      </c>
      <c r="Q433" s="18" t="s">
        <v>783</v>
      </c>
      <c r="R433" s="18" t="s">
        <v>338</v>
      </c>
      <c r="S433" s="18" t="s">
        <v>339</v>
      </c>
      <c r="T433" s="18">
        <v>5</v>
      </c>
      <c r="U433" s="18">
        <v>0</v>
      </c>
      <c r="V433" s="18" t="s">
        <v>436</v>
      </c>
      <c r="W433" s="18">
        <v>0</v>
      </c>
      <c r="X433" s="18">
        <v>0</v>
      </c>
      <c r="Y433" s="18">
        <v>0</v>
      </c>
      <c r="Z433" s="18">
        <v>0</v>
      </c>
      <c r="AA433" s="18">
        <v>0</v>
      </c>
      <c r="AB433" s="19">
        <v>0</v>
      </c>
      <c r="AC433" s="19">
        <v>0</v>
      </c>
      <c r="AD433" s="19">
        <v>0</v>
      </c>
      <c r="AE433" s="19">
        <v>28579.389950721918</v>
      </c>
      <c r="AF433" s="19">
        <v>0</v>
      </c>
      <c r="AG433" s="19">
        <v>28794.052046995839</v>
      </c>
      <c r="AH433" s="19">
        <v>0</v>
      </c>
      <c r="AI433" s="16"/>
      <c r="AJ433" s="16"/>
      <c r="AK433" s="16"/>
    </row>
    <row r="434" spans="1:37" s="1" customFormat="1" x14ac:dyDescent="0.2">
      <c r="A434"/>
      <c r="B434" s="18"/>
      <c r="C434" s="18" t="s">
        <v>951</v>
      </c>
      <c r="D434" s="18" t="s">
        <v>450</v>
      </c>
      <c r="E434" s="18" t="s">
        <v>12</v>
      </c>
      <c r="F434" s="18" t="s">
        <v>208</v>
      </c>
      <c r="G434" s="18" t="s">
        <v>209</v>
      </c>
      <c r="H434" s="18" t="s">
        <v>209</v>
      </c>
      <c r="I434" s="18" t="s">
        <v>25</v>
      </c>
      <c r="J434" s="18" t="s">
        <v>210</v>
      </c>
      <c r="K434" s="18" t="s">
        <v>210</v>
      </c>
      <c r="L434" s="18" t="s">
        <v>451</v>
      </c>
      <c r="M434" s="18" t="s">
        <v>11</v>
      </c>
      <c r="N434" s="18" t="s">
        <v>336</v>
      </c>
      <c r="O434" s="18" t="s">
        <v>789</v>
      </c>
      <c r="P434" s="18" t="s">
        <v>790</v>
      </c>
      <c r="Q434" s="18" t="s">
        <v>783</v>
      </c>
      <c r="R434" s="18" t="s">
        <v>338</v>
      </c>
      <c r="S434" s="18" t="s">
        <v>339</v>
      </c>
      <c r="T434" s="18">
        <v>5</v>
      </c>
      <c r="U434" s="18">
        <v>0</v>
      </c>
      <c r="V434" s="18" t="s">
        <v>436</v>
      </c>
      <c r="W434" s="18">
        <v>0</v>
      </c>
      <c r="X434" s="18">
        <v>0</v>
      </c>
      <c r="Y434" s="18">
        <v>0</v>
      </c>
      <c r="Z434" s="18">
        <v>0</v>
      </c>
      <c r="AA434" s="18">
        <v>0</v>
      </c>
      <c r="AB434" s="19">
        <v>0</v>
      </c>
      <c r="AC434" s="19">
        <v>0</v>
      </c>
      <c r="AD434" s="19">
        <v>42716.468475745292</v>
      </c>
      <c r="AE434" s="19">
        <v>28579.389950721918</v>
      </c>
      <c r="AF434" s="19">
        <v>28686.144477279511</v>
      </c>
      <c r="AG434" s="19">
        <v>28794.052046995839</v>
      </c>
      <c r="AH434" s="19">
        <v>28902.809122001348</v>
      </c>
      <c r="AI434" s="16"/>
      <c r="AJ434" s="16"/>
      <c r="AK434" s="16"/>
    </row>
    <row r="435" spans="1:37" s="1" customFormat="1" x14ac:dyDescent="0.2">
      <c r="A435"/>
      <c r="B435" s="18"/>
      <c r="C435" s="18" t="s">
        <v>952</v>
      </c>
      <c r="D435" s="18" t="s">
        <v>450</v>
      </c>
      <c r="E435" s="18" t="s">
        <v>12</v>
      </c>
      <c r="F435" s="18" t="s">
        <v>208</v>
      </c>
      <c r="G435" s="18" t="s">
        <v>209</v>
      </c>
      <c r="H435" s="18" t="s">
        <v>209</v>
      </c>
      <c r="I435" s="18" t="s">
        <v>25</v>
      </c>
      <c r="J435" s="18" t="s">
        <v>210</v>
      </c>
      <c r="K435" s="18" t="s">
        <v>210</v>
      </c>
      <c r="L435" s="18" t="s">
        <v>451</v>
      </c>
      <c r="M435" s="18" t="s">
        <v>11</v>
      </c>
      <c r="N435" s="18" t="s">
        <v>336</v>
      </c>
      <c r="O435" s="18" t="s">
        <v>789</v>
      </c>
      <c r="P435" s="18" t="s">
        <v>790</v>
      </c>
      <c r="Q435" s="18" t="s">
        <v>783</v>
      </c>
      <c r="R435" s="18" t="s">
        <v>338</v>
      </c>
      <c r="S435" s="18" t="s">
        <v>339</v>
      </c>
      <c r="T435" s="18">
        <v>5</v>
      </c>
      <c r="U435" s="18">
        <v>0</v>
      </c>
      <c r="V435" s="18" t="s">
        <v>436</v>
      </c>
      <c r="W435" s="18">
        <v>0</v>
      </c>
      <c r="X435" s="18">
        <v>0</v>
      </c>
      <c r="Y435" s="18">
        <v>0</v>
      </c>
      <c r="Z435" s="18">
        <v>0</v>
      </c>
      <c r="AA435" s="18">
        <v>0</v>
      </c>
      <c r="AB435" s="19">
        <v>0</v>
      </c>
      <c r="AC435" s="19">
        <v>0</v>
      </c>
      <c r="AD435" s="19">
        <v>28477.645650496863</v>
      </c>
      <c r="AE435" s="19">
        <v>28579.389950721918</v>
      </c>
      <c r="AF435" s="19">
        <v>28686.144477279511</v>
      </c>
      <c r="AG435" s="19">
        <v>28794.052046995839</v>
      </c>
      <c r="AH435" s="19">
        <v>28902.809122001348</v>
      </c>
      <c r="AI435" s="16"/>
      <c r="AJ435" s="16"/>
      <c r="AK435" s="16"/>
    </row>
    <row r="436" spans="1:37" s="1" customFormat="1" x14ac:dyDescent="0.2">
      <c r="A436"/>
      <c r="B436" s="18"/>
      <c r="C436" s="18" t="s">
        <v>953</v>
      </c>
      <c r="D436" s="18" t="s">
        <v>450</v>
      </c>
      <c r="E436" s="18" t="s">
        <v>12</v>
      </c>
      <c r="F436" s="18" t="s">
        <v>208</v>
      </c>
      <c r="G436" s="18" t="s">
        <v>209</v>
      </c>
      <c r="H436" s="18" t="s">
        <v>209</v>
      </c>
      <c r="I436" s="18" t="s">
        <v>25</v>
      </c>
      <c r="J436" s="18" t="s">
        <v>210</v>
      </c>
      <c r="K436" s="18" t="s">
        <v>210</v>
      </c>
      <c r="L436" s="18" t="s">
        <v>451</v>
      </c>
      <c r="M436" s="18" t="s">
        <v>11</v>
      </c>
      <c r="N436" s="18" t="s">
        <v>336</v>
      </c>
      <c r="O436" s="18" t="s">
        <v>781</v>
      </c>
      <c r="P436" s="18" t="s">
        <v>817</v>
      </c>
      <c r="Q436" s="18" t="s">
        <v>783</v>
      </c>
      <c r="R436" s="18" t="s">
        <v>338</v>
      </c>
      <c r="S436" s="18" t="s">
        <v>339</v>
      </c>
      <c r="T436" s="18">
        <v>5</v>
      </c>
      <c r="U436" s="18">
        <v>0</v>
      </c>
      <c r="V436" s="18" t="s">
        <v>436</v>
      </c>
      <c r="W436" s="18">
        <v>0</v>
      </c>
      <c r="X436" s="18">
        <v>0</v>
      </c>
      <c r="Y436" s="18">
        <v>0</v>
      </c>
      <c r="Z436" s="18">
        <v>0</v>
      </c>
      <c r="AA436" s="18">
        <v>0</v>
      </c>
      <c r="AB436" s="19">
        <v>0</v>
      </c>
      <c r="AC436" s="19">
        <v>0</v>
      </c>
      <c r="AD436" s="19">
        <v>28477.645650496863</v>
      </c>
      <c r="AE436" s="19">
        <v>0</v>
      </c>
      <c r="AF436" s="19">
        <v>0</v>
      </c>
      <c r="AG436" s="19">
        <v>0</v>
      </c>
      <c r="AH436" s="19">
        <v>0</v>
      </c>
      <c r="AI436" s="16"/>
      <c r="AJ436" s="16"/>
      <c r="AK436" s="16"/>
    </row>
    <row r="437" spans="1:37" s="1" customFormat="1" x14ac:dyDescent="0.2">
      <c r="A437"/>
      <c r="B437" s="18"/>
      <c r="C437" s="18" t="s">
        <v>954</v>
      </c>
      <c r="D437" s="18" t="s">
        <v>450</v>
      </c>
      <c r="E437" s="18" t="s">
        <v>12</v>
      </c>
      <c r="F437" s="18" t="s">
        <v>208</v>
      </c>
      <c r="G437" s="18" t="s">
        <v>209</v>
      </c>
      <c r="H437" s="18" t="s">
        <v>209</v>
      </c>
      <c r="I437" s="18" t="s">
        <v>25</v>
      </c>
      <c r="J437" s="18" t="s">
        <v>210</v>
      </c>
      <c r="K437" s="18" t="s">
        <v>210</v>
      </c>
      <c r="L437" s="18" t="s">
        <v>451</v>
      </c>
      <c r="M437" s="18" t="s">
        <v>11</v>
      </c>
      <c r="N437" s="18" t="s">
        <v>336</v>
      </c>
      <c r="O437" s="18" t="s">
        <v>781</v>
      </c>
      <c r="P437" s="18" t="s">
        <v>849</v>
      </c>
      <c r="Q437" s="18" t="s">
        <v>783</v>
      </c>
      <c r="R437" s="18" t="s">
        <v>338</v>
      </c>
      <c r="S437" s="18" t="s">
        <v>339</v>
      </c>
      <c r="T437" s="18">
        <v>5</v>
      </c>
      <c r="U437" s="18">
        <v>0</v>
      </c>
      <c r="V437" s="18" t="s">
        <v>436</v>
      </c>
      <c r="W437" s="18">
        <v>0</v>
      </c>
      <c r="X437" s="18">
        <v>0</v>
      </c>
      <c r="Y437" s="18">
        <v>0</v>
      </c>
      <c r="Z437" s="18">
        <v>0</v>
      </c>
      <c r="AA437" s="18">
        <v>0</v>
      </c>
      <c r="AB437" s="19">
        <v>0</v>
      </c>
      <c r="AC437" s="19">
        <v>0</v>
      </c>
      <c r="AD437" s="19">
        <v>56279.932115606447</v>
      </c>
      <c r="AE437" s="19">
        <v>56481.00780775083</v>
      </c>
      <c r="AF437" s="19">
        <v>56691.985132963462</v>
      </c>
      <c r="AG437" s="19">
        <v>56905.241199596516</v>
      </c>
      <c r="AH437" s="19">
        <v>57120.176130437445</v>
      </c>
      <c r="AI437" s="16"/>
      <c r="AJ437" s="16"/>
      <c r="AK437" s="16"/>
    </row>
    <row r="438" spans="1:37" s="1" customFormat="1" x14ac:dyDescent="0.2">
      <c r="A438"/>
      <c r="B438" s="18"/>
      <c r="C438" s="18" t="s">
        <v>955</v>
      </c>
      <c r="D438" s="18" t="s">
        <v>450</v>
      </c>
      <c r="E438" s="18" t="s">
        <v>12</v>
      </c>
      <c r="F438" s="18" t="s">
        <v>208</v>
      </c>
      <c r="G438" s="18" t="s">
        <v>209</v>
      </c>
      <c r="H438" s="18" t="s">
        <v>209</v>
      </c>
      <c r="I438" s="18" t="s">
        <v>25</v>
      </c>
      <c r="J438" s="18" t="s">
        <v>210</v>
      </c>
      <c r="K438" s="18" t="s">
        <v>210</v>
      </c>
      <c r="L438" s="18" t="s">
        <v>451</v>
      </c>
      <c r="M438" s="18" t="s">
        <v>11</v>
      </c>
      <c r="N438" s="18" t="s">
        <v>336</v>
      </c>
      <c r="O438" s="18" t="s">
        <v>789</v>
      </c>
      <c r="P438" s="18" t="s">
        <v>790</v>
      </c>
      <c r="Q438" s="18" t="s">
        <v>457</v>
      </c>
      <c r="R438" s="18" t="s">
        <v>338</v>
      </c>
      <c r="S438" s="18" t="s">
        <v>339</v>
      </c>
      <c r="T438" s="18">
        <v>5</v>
      </c>
      <c r="U438" s="18">
        <v>0</v>
      </c>
      <c r="V438" s="18" t="s">
        <v>436</v>
      </c>
      <c r="W438" s="18">
        <v>0</v>
      </c>
      <c r="X438" s="18">
        <v>0</v>
      </c>
      <c r="Y438" s="18">
        <v>0</v>
      </c>
      <c r="Z438" s="18">
        <v>0</v>
      </c>
      <c r="AA438" s="18">
        <v>0</v>
      </c>
      <c r="AB438" s="19">
        <v>0</v>
      </c>
      <c r="AC438" s="19">
        <v>0</v>
      </c>
      <c r="AD438" s="19">
        <v>0</v>
      </c>
      <c r="AE438" s="19">
        <v>1568436.9204956188</v>
      </c>
      <c r="AF438" s="19">
        <v>3148591.2178261993</v>
      </c>
      <c r="AG438" s="19">
        <v>0</v>
      </c>
      <c r="AH438" s="19">
        <v>0</v>
      </c>
      <c r="AI438" s="16"/>
      <c r="AJ438" s="16"/>
      <c r="AK438" s="16"/>
    </row>
    <row r="439" spans="1:37" s="1" customFormat="1" x14ac:dyDescent="0.2">
      <c r="A439"/>
      <c r="B439" s="18"/>
      <c r="C439" s="18" t="s">
        <v>956</v>
      </c>
      <c r="D439" s="18" t="s">
        <v>450</v>
      </c>
      <c r="E439" s="18" t="s">
        <v>12</v>
      </c>
      <c r="F439" s="18" t="s">
        <v>208</v>
      </c>
      <c r="G439" s="18" t="s">
        <v>209</v>
      </c>
      <c r="H439" s="18" t="s">
        <v>209</v>
      </c>
      <c r="I439" s="18" t="s">
        <v>25</v>
      </c>
      <c r="J439" s="18" t="s">
        <v>210</v>
      </c>
      <c r="K439" s="18" t="s">
        <v>210</v>
      </c>
      <c r="L439" s="18" t="s">
        <v>451</v>
      </c>
      <c r="M439" s="18" t="s">
        <v>11</v>
      </c>
      <c r="N439" s="18" t="s">
        <v>336</v>
      </c>
      <c r="O439" s="18" t="s">
        <v>789</v>
      </c>
      <c r="P439" s="18" t="s">
        <v>790</v>
      </c>
      <c r="Q439" s="18" t="s">
        <v>457</v>
      </c>
      <c r="R439" s="18" t="s">
        <v>338</v>
      </c>
      <c r="S439" s="18" t="s">
        <v>339</v>
      </c>
      <c r="T439" s="18">
        <v>5</v>
      </c>
      <c r="U439" s="18">
        <v>0</v>
      </c>
      <c r="V439" s="18" t="s">
        <v>436</v>
      </c>
      <c r="W439" s="18">
        <v>0</v>
      </c>
      <c r="X439" s="18">
        <v>0</v>
      </c>
      <c r="Y439" s="18">
        <v>0</v>
      </c>
      <c r="Z439" s="18">
        <v>0</v>
      </c>
      <c r="AA439" s="18">
        <v>0</v>
      </c>
      <c r="AB439" s="19">
        <v>0</v>
      </c>
      <c r="AC439" s="19">
        <v>0</v>
      </c>
      <c r="AD439" s="19">
        <v>0</v>
      </c>
      <c r="AE439" s="19">
        <v>0</v>
      </c>
      <c r="AF439" s="19">
        <v>417670.26358918968</v>
      </c>
      <c r="AG439" s="19">
        <v>419241.39780425938</v>
      </c>
      <c r="AH439" s="19">
        <v>0</v>
      </c>
      <c r="AI439" s="16"/>
      <c r="AJ439" s="16"/>
      <c r="AK439" s="16"/>
    </row>
    <row r="440" spans="1:37" s="1" customFormat="1" x14ac:dyDescent="0.2">
      <c r="A440"/>
      <c r="B440" s="18"/>
      <c r="C440" s="18" t="s">
        <v>957</v>
      </c>
      <c r="D440" s="18" t="s">
        <v>450</v>
      </c>
      <c r="E440" s="18" t="s">
        <v>12</v>
      </c>
      <c r="F440" s="18" t="s">
        <v>208</v>
      </c>
      <c r="G440" s="18" t="s">
        <v>209</v>
      </c>
      <c r="H440" s="18" t="s">
        <v>209</v>
      </c>
      <c r="I440" s="18" t="s">
        <v>25</v>
      </c>
      <c r="J440" s="18" t="s">
        <v>210</v>
      </c>
      <c r="K440" s="18" t="s">
        <v>210</v>
      </c>
      <c r="L440" s="18" t="s">
        <v>451</v>
      </c>
      <c r="M440" s="18" t="s">
        <v>11</v>
      </c>
      <c r="N440" s="18" t="s">
        <v>336</v>
      </c>
      <c r="O440" s="18" t="s">
        <v>781</v>
      </c>
      <c r="P440" s="18" t="s">
        <v>799</v>
      </c>
      <c r="Q440" s="18" t="s">
        <v>457</v>
      </c>
      <c r="R440" s="18" t="s">
        <v>338</v>
      </c>
      <c r="S440" s="18" t="s">
        <v>339</v>
      </c>
      <c r="T440" s="18">
        <v>5</v>
      </c>
      <c r="U440" s="18">
        <v>0</v>
      </c>
      <c r="V440" s="18" t="s">
        <v>436</v>
      </c>
      <c r="W440" s="18">
        <v>0</v>
      </c>
      <c r="X440" s="18">
        <v>0</v>
      </c>
      <c r="Y440" s="18">
        <v>0</v>
      </c>
      <c r="Z440" s="18">
        <v>0</v>
      </c>
      <c r="AA440" s="18">
        <v>0</v>
      </c>
      <c r="AB440" s="19">
        <v>0</v>
      </c>
      <c r="AC440" s="19">
        <v>0</v>
      </c>
      <c r="AD440" s="19">
        <v>0</v>
      </c>
      <c r="AE440" s="19">
        <v>0</v>
      </c>
      <c r="AF440" s="19">
        <v>89500.770769112074</v>
      </c>
      <c r="AG440" s="19">
        <v>89837.442386627008</v>
      </c>
      <c r="AH440" s="19">
        <v>0</v>
      </c>
      <c r="AI440" s="16"/>
      <c r="AJ440" s="16"/>
      <c r="AK440" s="16"/>
    </row>
    <row r="441" spans="1:37" s="1" customFormat="1" x14ac:dyDescent="0.2">
      <c r="A441"/>
      <c r="B441" s="18"/>
      <c r="C441" s="18" t="s">
        <v>958</v>
      </c>
      <c r="D441" s="18" t="s">
        <v>450</v>
      </c>
      <c r="E441" s="18" t="s">
        <v>12</v>
      </c>
      <c r="F441" s="18" t="s">
        <v>208</v>
      </c>
      <c r="G441" s="18" t="s">
        <v>209</v>
      </c>
      <c r="H441" s="18" t="s">
        <v>209</v>
      </c>
      <c r="I441" s="18" t="s">
        <v>25</v>
      </c>
      <c r="J441" s="18" t="s">
        <v>210</v>
      </c>
      <c r="K441" s="18" t="s">
        <v>210</v>
      </c>
      <c r="L441" s="18" t="s">
        <v>451</v>
      </c>
      <c r="M441" s="18" t="s">
        <v>11</v>
      </c>
      <c r="N441" s="18" t="s">
        <v>336</v>
      </c>
      <c r="O441" s="18" t="s">
        <v>781</v>
      </c>
      <c r="P441" s="18" t="s">
        <v>799</v>
      </c>
      <c r="Q441" s="18" t="s">
        <v>800</v>
      </c>
      <c r="R441" s="18" t="s">
        <v>338</v>
      </c>
      <c r="S441" s="18" t="s">
        <v>339</v>
      </c>
      <c r="T441" s="18">
        <v>5</v>
      </c>
      <c r="U441" s="18">
        <v>0</v>
      </c>
      <c r="V441" s="18" t="s">
        <v>436</v>
      </c>
      <c r="W441" s="18">
        <v>0</v>
      </c>
      <c r="X441" s="18">
        <v>0</v>
      </c>
      <c r="Y441" s="18">
        <v>0</v>
      </c>
      <c r="Z441" s="18">
        <v>0</v>
      </c>
      <c r="AA441" s="18">
        <v>0</v>
      </c>
      <c r="AB441" s="19">
        <v>0</v>
      </c>
      <c r="AC441" s="19">
        <v>0</v>
      </c>
      <c r="AD441" s="19">
        <v>68915.902474202419</v>
      </c>
      <c r="AE441" s="19">
        <v>0</v>
      </c>
      <c r="AF441" s="19">
        <v>0</v>
      </c>
      <c r="AG441" s="19">
        <v>69681.60595372993</v>
      </c>
      <c r="AH441" s="19">
        <v>0</v>
      </c>
      <c r="AI441" s="16"/>
      <c r="AJ441" s="16"/>
      <c r="AK441" s="16"/>
    </row>
    <row r="442" spans="1:37" s="1" customFormat="1" x14ac:dyDescent="0.2">
      <c r="A442"/>
      <c r="B442" s="18"/>
      <c r="C442" s="18" t="s">
        <v>959</v>
      </c>
      <c r="D442" s="18" t="s">
        <v>450</v>
      </c>
      <c r="E442" s="18" t="s">
        <v>12</v>
      </c>
      <c r="F442" s="18" t="s">
        <v>208</v>
      </c>
      <c r="G442" s="18" t="s">
        <v>209</v>
      </c>
      <c r="H442" s="18" t="s">
        <v>209</v>
      </c>
      <c r="I442" s="18" t="s">
        <v>25</v>
      </c>
      <c r="J442" s="18" t="s">
        <v>210</v>
      </c>
      <c r="K442" s="18" t="s">
        <v>210</v>
      </c>
      <c r="L442" s="18" t="s">
        <v>451</v>
      </c>
      <c r="M442" s="18" t="s">
        <v>11</v>
      </c>
      <c r="N442" s="18" t="s">
        <v>336</v>
      </c>
      <c r="O442" s="18" t="s">
        <v>781</v>
      </c>
      <c r="P442" s="18" t="s">
        <v>799</v>
      </c>
      <c r="Q442" s="18" t="s">
        <v>800</v>
      </c>
      <c r="R442" s="18" t="s">
        <v>338</v>
      </c>
      <c r="S442" s="18" t="s">
        <v>339</v>
      </c>
      <c r="T442" s="18">
        <v>5</v>
      </c>
      <c r="U442" s="18">
        <v>0</v>
      </c>
      <c r="V442" s="18" t="s">
        <v>436</v>
      </c>
      <c r="W442" s="18">
        <v>0</v>
      </c>
      <c r="X442" s="18">
        <v>0</v>
      </c>
      <c r="Y442" s="18">
        <v>0</v>
      </c>
      <c r="Z442" s="18">
        <v>0</v>
      </c>
      <c r="AA442" s="18">
        <v>0</v>
      </c>
      <c r="AB442" s="19">
        <v>0</v>
      </c>
      <c r="AC442" s="19">
        <v>0</v>
      </c>
      <c r="AD442" s="19">
        <v>0</v>
      </c>
      <c r="AE442" s="19">
        <v>62874.65789158822</v>
      </c>
      <c r="AF442" s="19">
        <v>0</v>
      </c>
      <c r="AG442" s="19">
        <v>0</v>
      </c>
      <c r="AH442" s="19">
        <v>0</v>
      </c>
      <c r="AI442" s="16"/>
      <c r="AJ442" s="16"/>
      <c r="AK442" s="16"/>
    </row>
    <row r="443" spans="1:37" s="1" customFormat="1" x14ac:dyDescent="0.2">
      <c r="A443"/>
      <c r="B443" s="18"/>
      <c r="C443" s="18" t="s">
        <v>960</v>
      </c>
      <c r="D443" s="18" t="s">
        <v>450</v>
      </c>
      <c r="E443" s="18" t="s">
        <v>12</v>
      </c>
      <c r="F443" s="18" t="s">
        <v>208</v>
      </c>
      <c r="G443" s="18" t="s">
        <v>209</v>
      </c>
      <c r="H443" s="18" t="s">
        <v>209</v>
      </c>
      <c r="I443" s="18" t="s">
        <v>25</v>
      </c>
      <c r="J443" s="18" t="s">
        <v>210</v>
      </c>
      <c r="K443" s="18" t="s">
        <v>210</v>
      </c>
      <c r="L443" s="18" t="s">
        <v>451</v>
      </c>
      <c r="M443" s="18" t="s">
        <v>11</v>
      </c>
      <c r="N443" s="18" t="s">
        <v>336</v>
      </c>
      <c r="O443" s="18" t="s">
        <v>781</v>
      </c>
      <c r="P443" s="18" t="s">
        <v>799</v>
      </c>
      <c r="Q443" s="18" t="s">
        <v>457</v>
      </c>
      <c r="R443" s="18" t="s">
        <v>338</v>
      </c>
      <c r="S443" s="18" t="s">
        <v>339</v>
      </c>
      <c r="T443" s="18">
        <v>5</v>
      </c>
      <c r="U443" s="18">
        <v>0</v>
      </c>
      <c r="V443" s="18" t="s">
        <v>436</v>
      </c>
      <c r="W443" s="18">
        <v>0</v>
      </c>
      <c r="X443" s="18">
        <v>0</v>
      </c>
      <c r="Y443" s="18">
        <v>0</v>
      </c>
      <c r="Z443" s="18">
        <v>0</v>
      </c>
      <c r="AA443" s="18">
        <v>0</v>
      </c>
      <c r="AB443" s="19">
        <v>0</v>
      </c>
      <c r="AC443" s="19">
        <v>0</v>
      </c>
      <c r="AD443" s="19">
        <v>0</v>
      </c>
      <c r="AE443" s="19">
        <v>82308.64305807912</v>
      </c>
      <c r="AF443" s="19">
        <v>82616.096094565</v>
      </c>
      <c r="AG443" s="19">
        <v>0</v>
      </c>
      <c r="AH443" s="19">
        <v>0</v>
      </c>
      <c r="AI443" s="16"/>
      <c r="AJ443" s="16"/>
      <c r="AK443" s="16"/>
    </row>
    <row r="444" spans="1:37" s="1" customFormat="1" x14ac:dyDescent="0.2">
      <c r="A444"/>
      <c r="B444" s="18"/>
      <c r="C444" s="18" t="s">
        <v>961</v>
      </c>
      <c r="D444" s="18" t="s">
        <v>450</v>
      </c>
      <c r="E444" s="18" t="s">
        <v>12</v>
      </c>
      <c r="F444" s="18" t="s">
        <v>208</v>
      </c>
      <c r="G444" s="18" t="s">
        <v>209</v>
      </c>
      <c r="H444" s="18" t="s">
        <v>209</v>
      </c>
      <c r="I444" s="18" t="s">
        <v>25</v>
      </c>
      <c r="J444" s="18" t="s">
        <v>210</v>
      </c>
      <c r="K444" s="18" t="s">
        <v>210</v>
      </c>
      <c r="L444" s="18" t="s">
        <v>451</v>
      </c>
      <c r="M444" s="18" t="s">
        <v>11</v>
      </c>
      <c r="N444" s="18" t="s">
        <v>336</v>
      </c>
      <c r="O444" s="18" t="s">
        <v>781</v>
      </c>
      <c r="P444" s="18" t="s">
        <v>799</v>
      </c>
      <c r="Q444" s="18" t="s">
        <v>800</v>
      </c>
      <c r="R444" s="18" t="s">
        <v>338</v>
      </c>
      <c r="S444" s="18" t="s">
        <v>339</v>
      </c>
      <c r="T444" s="18">
        <v>5</v>
      </c>
      <c r="U444" s="18">
        <v>0</v>
      </c>
      <c r="V444" s="18" t="s">
        <v>436</v>
      </c>
      <c r="W444" s="18">
        <v>0</v>
      </c>
      <c r="X444" s="18">
        <v>0</v>
      </c>
      <c r="Y444" s="18">
        <v>0</v>
      </c>
      <c r="Z444" s="18">
        <v>0</v>
      </c>
      <c r="AA444" s="18">
        <v>0</v>
      </c>
      <c r="AB444" s="19">
        <v>0</v>
      </c>
      <c r="AC444" s="19">
        <v>0</v>
      </c>
      <c r="AD444" s="19">
        <v>0</v>
      </c>
      <c r="AE444" s="19">
        <v>75449.589469905855</v>
      </c>
      <c r="AF444" s="19">
        <v>0</v>
      </c>
      <c r="AG444" s="19">
        <v>0</v>
      </c>
      <c r="AH444" s="19">
        <v>0</v>
      </c>
      <c r="AI444" s="16"/>
      <c r="AJ444" s="16"/>
      <c r="AK444" s="16"/>
    </row>
    <row r="445" spans="1:37" s="1" customFormat="1" x14ac:dyDescent="0.2">
      <c r="A445"/>
      <c r="B445" s="18"/>
      <c r="C445" s="18" t="s">
        <v>962</v>
      </c>
      <c r="D445" s="18" t="s">
        <v>450</v>
      </c>
      <c r="E445" s="18" t="s">
        <v>12</v>
      </c>
      <c r="F445" s="18" t="s">
        <v>208</v>
      </c>
      <c r="G445" s="18" t="s">
        <v>209</v>
      </c>
      <c r="H445" s="18" t="s">
        <v>209</v>
      </c>
      <c r="I445" s="18" t="s">
        <v>25</v>
      </c>
      <c r="J445" s="18" t="s">
        <v>210</v>
      </c>
      <c r="K445" s="18" t="s">
        <v>210</v>
      </c>
      <c r="L445" s="18" t="s">
        <v>451</v>
      </c>
      <c r="M445" s="18" t="s">
        <v>11</v>
      </c>
      <c r="N445" s="18" t="s">
        <v>336</v>
      </c>
      <c r="O445" s="18" t="s">
        <v>781</v>
      </c>
      <c r="P445" s="18" t="s">
        <v>799</v>
      </c>
      <c r="Q445" s="18" t="s">
        <v>800</v>
      </c>
      <c r="R445" s="18" t="s">
        <v>338</v>
      </c>
      <c r="S445" s="18" t="s">
        <v>339</v>
      </c>
      <c r="T445" s="18">
        <v>5</v>
      </c>
      <c r="U445" s="18">
        <v>0</v>
      </c>
      <c r="V445" s="18" t="s">
        <v>436</v>
      </c>
      <c r="W445" s="18">
        <v>0</v>
      </c>
      <c r="X445" s="18">
        <v>0</v>
      </c>
      <c r="Y445" s="18">
        <v>0</v>
      </c>
      <c r="Z445" s="18">
        <v>0</v>
      </c>
      <c r="AA445" s="18">
        <v>0</v>
      </c>
      <c r="AB445" s="19">
        <v>0</v>
      </c>
      <c r="AC445" s="19">
        <v>0</v>
      </c>
      <c r="AD445" s="19">
        <v>75180.984517311706</v>
      </c>
      <c r="AE445" s="19">
        <v>0</v>
      </c>
      <c r="AF445" s="19">
        <v>0</v>
      </c>
      <c r="AG445" s="19">
        <v>76016.297404069002</v>
      </c>
      <c r="AH445" s="19">
        <v>0</v>
      </c>
      <c r="AI445" s="16"/>
      <c r="AJ445" s="16"/>
      <c r="AK445" s="16"/>
    </row>
    <row r="446" spans="1:37" s="1" customFormat="1" x14ac:dyDescent="0.2">
      <c r="A446"/>
      <c r="B446" s="18"/>
      <c r="C446" s="18" t="s">
        <v>963</v>
      </c>
      <c r="D446" s="18" t="s">
        <v>450</v>
      </c>
      <c r="E446" s="18" t="s">
        <v>12</v>
      </c>
      <c r="F446" s="18" t="s">
        <v>208</v>
      </c>
      <c r="G446" s="18" t="s">
        <v>209</v>
      </c>
      <c r="H446" s="18" t="s">
        <v>209</v>
      </c>
      <c r="I446" s="18" t="s">
        <v>25</v>
      </c>
      <c r="J446" s="18" t="s">
        <v>210</v>
      </c>
      <c r="K446" s="18" t="s">
        <v>210</v>
      </c>
      <c r="L446" s="18" t="s">
        <v>451</v>
      </c>
      <c r="M446" s="18" t="s">
        <v>11</v>
      </c>
      <c r="N446" s="18" t="s">
        <v>336</v>
      </c>
      <c r="O446" s="18" t="s">
        <v>781</v>
      </c>
      <c r="P446" s="18" t="s">
        <v>799</v>
      </c>
      <c r="Q446" s="18" t="s">
        <v>800</v>
      </c>
      <c r="R446" s="18" t="s">
        <v>338</v>
      </c>
      <c r="S446" s="18" t="s">
        <v>339</v>
      </c>
      <c r="T446" s="18">
        <v>5</v>
      </c>
      <c r="U446" s="18">
        <v>0</v>
      </c>
      <c r="V446" s="18" t="s">
        <v>436</v>
      </c>
      <c r="W446" s="18">
        <v>0</v>
      </c>
      <c r="X446" s="18">
        <v>0</v>
      </c>
      <c r="Y446" s="18">
        <v>0</v>
      </c>
      <c r="Z446" s="18">
        <v>0</v>
      </c>
      <c r="AA446" s="18">
        <v>0</v>
      </c>
      <c r="AB446" s="19">
        <v>0</v>
      </c>
      <c r="AC446" s="19">
        <v>0</v>
      </c>
      <c r="AD446" s="19">
        <v>34173.174780596237</v>
      </c>
      <c r="AE446" s="19">
        <v>34295.267940866303</v>
      </c>
      <c r="AF446" s="19">
        <v>34423.373372735419</v>
      </c>
      <c r="AG446" s="19">
        <v>34552.862456395007</v>
      </c>
      <c r="AH446" s="19">
        <v>34683.370946401621</v>
      </c>
      <c r="AI446" s="16"/>
      <c r="AJ446" s="16"/>
      <c r="AK446" s="16"/>
    </row>
    <row r="447" spans="1:37" s="1" customFormat="1" x14ac:dyDescent="0.2">
      <c r="A447"/>
      <c r="B447" s="18"/>
      <c r="C447" s="18" t="s">
        <v>964</v>
      </c>
      <c r="D447" s="18" t="s">
        <v>450</v>
      </c>
      <c r="E447" s="18" t="s">
        <v>12</v>
      </c>
      <c r="F447" s="18" t="s">
        <v>208</v>
      </c>
      <c r="G447" s="18" t="s">
        <v>209</v>
      </c>
      <c r="H447" s="18" t="s">
        <v>209</v>
      </c>
      <c r="I447" s="18" t="s">
        <v>25</v>
      </c>
      <c r="J447" s="18" t="s">
        <v>210</v>
      </c>
      <c r="K447" s="18" t="s">
        <v>210</v>
      </c>
      <c r="L447" s="18" t="s">
        <v>451</v>
      </c>
      <c r="M447" s="18" t="s">
        <v>11</v>
      </c>
      <c r="N447" s="18" t="s">
        <v>336</v>
      </c>
      <c r="O447" s="18" t="s">
        <v>781</v>
      </c>
      <c r="P447" s="18" t="s">
        <v>799</v>
      </c>
      <c r="Q447" s="18" t="s">
        <v>800</v>
      </c>
      <c r="R447" s="18" t="s">
        <v>338</v>
      </c>
      <c r="S447" s="18" t="s">
        <v>339</v>
      </c>
      <c r="T447" s="18">
        <v>5</v>
      </c>
      <c r="U447" s="18">
        <v>0</v>
      </c>
      <c r="V447" s="18" t="s">
        <v>436</v>
      </c>
      <c r="W447" s="18">
        <v>0</v>
      </c>
      <c r="X447" s="18">
        <v>0</v>
      </c>
      <c r="Y447" s="18">
        <v>0</v>
      </c>
      <c r="Z447" s="18">
        <v>0</v>
      </c>
      <c r="AA447" s="18">
        <v>0</v>
      </c>
      <c r="AB447" s="19">
        <v>0</v>
      </c>
      <c r="AC447" s="19">
        <v>0</v>
      </c>
      <c r="AD447" s="19">
        <v>137831.80494840484</v>
      </c>
      <c r="AE447" s="19">
        <v>0</v>
      </c>
      <c r="AF447" s="19">
        <v>0</v>
      </c>
      <c r="AG447" s="19">
        <v>139363.21190745986</v>
      </c>
      <c r="AH447" s="19">
        <v>0</v>
      </c>
      <c r="AI447" s="16"/>
      <c r="AJ447" s="16"/>
      <c r="AK447" s="16"/>
    </row>
    <row r="448" spans="1:37" s="1" customFormat="1" x14ac:dyDescent="0.2">
      <c r="A448"/>
      <c r="B448" s="18"/>
      <c r="C448" s="18" t="s">
        <v>965</v>
      </c>
      <c r="D448" s="18" t="s">
        <v>450</v>
      </c>
      <c r="E448" s="18" t="s">
        <v>12</v>
      </c>
      <c r="F448" s="18" t="s">
        <v>208</v>
      </c>
      <c r="G448" s="18" t="s">
        <v>209</v>
      </c>
      <c r="H448" s="18" t="s">
        <v>209</v>
      </c>
      <c r="I448" s="18" t="s">
        <v>25</v>
      </c>
      <c r="J448" s="18" t="s">
        <v>210</v>
      </c>
      <c r="K448" s="18" t="s">
        <v>210</v>
      </c>
      <c r="L448" s="18" t="s">
        <v>451</v>
      </c>
      <c r="M448" s="18" t="s">
        <v>11</v>
      </c>
      <c r="N448" s="18" t="s">
        <v>336</v>
      </c>
      <c r="O448" s="18" t="s">
        <v>781</v>
      </c>
      <c r="P448" s="18" t="s">
        <v>799</v>
      </c>
      <c r="Q448" s="18" t="s">
        <v>800</v>
      </c>
      <c r="R448" s="18" t="s">
        <v>338</v>
      </c>
      <c r="S448" s="18" t="s">
        <v>339</v>
      </c>
      <c r="T448" s="18">
        <v>5</v>
      </c>
      <c r="U448" s="18">
        <v>0</v>
      </c>
      <c r="V448" s="18" t="s">
        <v>436</v>
      </c>
      <c r="W448" s="18">
        <v>0</v>
      </c>
      <c r="X448" s="18">
        <v>0</v>
      </c>
      <c r="Y448" s="18">
        <v>0</v>
      </c>
      <c r="Z448" s="18">
        <v>0</v>
      </c>
      <c r="AA448" s="18">
        <v>0</v>
      </c>
      <c r="AB448" s="19">
        <v>0</v>
      </c>
      <c r="AC448" s="19">
        <v>0</v>
      </c>
      <c r="AD448" s="19">
        <v>28477.645650496863</v>
      </c>
      <c r="AE448" s="19">
        <v>28579.389950721918</v>
      </c>
      <c r="AF448" s="19">
        <v>28686.144477279511</v>
      </c>
      <c r="AG448" s="19">
        <v>0</v>
      </c>
      <c r="AH448" s="19">
        <v>0</v>
      </c>
      <c r="AI448" s="16"/>
      <c r="AJ448" s="16"/>
      <c r="AK448" s="16"/>
    </row>
    <row r="449" spans="1:37" s="1" customFormat="1" x14ac:dyDescent="0.2">
      <c r="A449"/>
      <c r="B449" s="18"/>
      <c r="C449" s="18" t="s">
        <v>966</v>
      </c>
      <c r="D449" s="18" t="s">
        <v>450</v>
      </c>
      <c r="E449" s="18" t="s">
        <v>12</v>
      </c>
      <c r="F449" s="18" t="s">
        <v>208</v>
      </c>
      <c r="G449" s="18" t="s">
        <v>209</v>
      </c>
      <c r="H449" s="18" t="s">
        <v>209</v>
      </c>
      <c r="I449" s="18" t="s">
        <v>25</v>
      </c>
      <c r="J449" s="18" t="s">
        <v>210</v>
      </c>
      <c r="K449" s="18" t="s">
        <v>210</v>
      </c>
      <c r="L449" s="18" t="s">
        <v>451</v>
      </c>
      <c r="M449" s="18" t="s">
        <v>11</v>
      </c>
      <c r="N449" s="18" t="s">
        <v>336</v>
      </c>
      <c r="O449" s="18" t="s">
        <v>781</v>
      </c>
      <c r="P449" s="18" t="s">
        <v>799</v>
      </c>
      <c r="Q449" s="18" t="s">
        <v>800</v>
      </c>
      <c r="R449" s="18" t="s">
        <v>338</v>
      </c>
      <c r="S449" s="18" t="s">
        <v>339</v>
      </c>
      <c r="T449" s="18">
        <v>5</v>
      </c>
      <c r="U449" s="18">
        <v>0</v>
      </c>
      <c r="V449" s="18" t="s">
        <v>436</v>
      </c>
      <c r="W449" s="18">
        <v>0</v>
      </c>
      <c r="X449" s="18">
        <v>0</v>
      </c>
      <c r="Y449" s="18">
        <v>0</v>
      </c>
      <c r="Z449" s="18">
        <v>0</v>
      </c>
      <c r="AA449" s="18">
        <v>0</v>
      </c>
      <c r="AB449" s="19">
        <v>0</v>
      </c>
      <c r="AC449" s="19">
        <v>0</v>
      </c>
      <c r="AD449" s="19">
        <v>0</v>
      </c>
      <c r="AE449" s="19">
        <v>0</v>
      </c>
      <c r="AF449" s="19">
        <v>0</v>
      </c>
      <c r="AG449" s="19">
        <v>0</v>
      </c>
      <c r="AH449" s="19">
        <v>0</v>
      </c>
      <c r="AI449" s="16"/>
      <c r="AJ449" s="16"/>
      <c r="AK449" s="16"/>
    </row>
    <row r="450" spans="1:37" s="1" customFormat="1" x14ac:dyDescent="0.2">
      <c r="A450"/>
      <c r="B450" s="18"/>
      <c r="C450" s="18" t="s">
        <v>967</v>
      </c>
      <c r="D450" s="18" t="s">
        <v>450</v>
      </c>
      <c r="E450" s="18" t="s">
        <v>12</v>
      </c>
      <c r="F450" s="18" t="s">
        <v>208</v>
      </c>
      <c r="G450" s="18" t="s">
        <v>209</v>
      </c>
      <c r="H450" s="18" t="s">
        <v>209</v>
      </c>
      <c r="I450" s="18" t="s">
        <v>25</v>
      </c>
      <c r="J450" s="18" t="s">
        <v>210</v>
      </c>
      <c r="K450" s="18" t="s">
        <v>210</v>
      </c>
      <c r="L450" s="18" t="s">
        <v>451</v>
      </c>
      <c r="M450" s="18" t="s">
        <v>11</v>
      </c>
      <c r="N450" s="18" t="s">
        <v>336</v>
      </c>
      <c r="O450" s="18" t="s">
        <v>781</v>
      </c>
      <c r="P450" s="18" t="s">
        <v>799</v>
      </c>
      <c r="Q450" s="18" t="s">
        <v>457</v>
      </c>
      <c r="R450" s="18" t="s">
        <v>338</v>
      </c>
      <c r="S450" s="18" t="s">
        <v>339</v>
      </c>
      <c r="T450" s="18">
        <v>5</v>
      </c>
      <c r="U450" s="18">
        <v>0</v>
      </c>
      <c r="V450" s="18" t="s">
        <v>436</v>
      </c>
      <c r="W450" s="18">
        <v>0</v>
      </c>
      <c r="X450" s="18">
        <v>0</v>
      </c>
      <c r="Y450" s="18">
        <v>0</v>
      </c>
      <c r="Z450" s="18">
        <v>0</v>
      </c>
      <c r="AA450" s="18">
        <v>0</v>
      </c>
      <c r="AB450" s="19">
        <v>0</v>
      </c>
      <c r="AC450" s="19">
        <v>0</v>
      </c>
      <c r="AD450" s="19">
        <v>177700.5088591004</v>
      </c>
      <c r="AE450" s="19">
        <v>178335.39329250474</v>
      </c>
      <c r="AF450" s="19">
        <v>89500.770769112074</v>
      </c>
      <c r="AG450" s="19">
        <v>0</v>
      </c>
      <c r="AH450" s="19">
        <v>0</v>
      </c>
      <c r="AI450" s="16"/>
      <c r="AJ450" s="16"/>
      <c r="AK450" s="16"/>
    </row>
    <row r="451" spans="1:37" s="1" customFormat="1" x14ac:dyDescent="0.2">
      <c r="A451"/>
      <c r="B451" s="18"/>
      <c r="C451" s="18" t="s">
        <v>968</v>
      </c>
      <c r="D451" s="18" t="s">
        <v>450</v>
      </c>
      <c r="E451" s="18" t="s">
        <v>12</v>
      </c>
      <c r="F451" s="18" t="s">
        <v>208</v>
      </c>
      <c r="G451" s="18" t="s">
        <v>209</v>
      </c>
      <c r="H451" s="18" t="s">
        <v>209</v>
      </c>
      <c r="I451" s="18" t="s">
        <v>25</v>
      </c>
      <c r="J451" s="18" t="s">
        <v>210</v>
      </c>
      <c r="K451" s="18" t="s">
        <v>210</v>
      </c>
      <c r="L451" s="18" t="s">
        <v>451</v>
      </c>
      <c r="M451" s="18" t="s">
        <v>11</v>
      </c>
      <c r="N451" s="18" t="s">
        <v>336</v>
      </c>
      <c r="O451" s="18" t="s">
        <v>781</v>
      </c>
      <c r="P451" s="18" t="s">
        <v>799</v>
      </c>
      <c r="Q451" s="18" t="s">
        <v>800</v>
      </c>
      <c r="R451" s="18" t="s">
        <v>338</v>
      </c>
      <c r="S451" s="18" t="s">
        <v>339</v>
      </c>
      <c r="T451" s="18">
        <v>5</v>
      </c>
      <c r="U451" s="18">
        <v>0</v>
      </c>
      <c r="V451" s="18" t="s">
        <v>436</v>
      </c>
      <c r="W451" s="18">
        <v>0</v>
      </c>
      <c r="X451" s="18">
        <v>0</v>
      </c>
      <c r="Y451" s="18">
        <v>0</v>
      </c>
      <c r="Z451" s="18">
        <v>0</v>
      </c>
      <c r="AA451" s="18">
        <v>0</v>
      </c>
      <c r="AB451" s="19">
        <v>0</v>
      </c>
      <c r="AC451" s="19">
        <v>0</v>
      </c>
      <c r="AD451" s="19">
        <v>0</v>
      </c>
      <c r="AE451" s="19">
        <v>150899.17893981171</v>
      </c>
      <c r="AF451" s="19">
        <v>0</v>
      </c>
      <c r="AG451" s="19">
        <v>0</v>
      </c>
      <c r="AH451" s="19">
        <v>0</v>
      </c>
      <c r="AI451" s="16"/>
      <c r="AJ451" s="16"/>
      <c r="AK451" s="16"/>
    </row>
    <row r="452" spans="1:37" s="1" customFormat="1" x14ac:dyDescent="0.2">
      <c r="A452"/>
      <c r="B452" s="18"/>
      <c r="C452" s="18" t="s">
        <v>969</v>
      </c>
      <c r="D452" s="18" t="s">
        <v>450</v>
      </c>
      <c r="E452" s="18" t="s">
        <v>12</v>
      </c>
      <c r="F452" s="18" t="s">
        <v>208</v>
      </c>
      <c r="G452" s="18" t="s">
        <v>209</v>
      </c>
      <c r="H452" s="18" t="s">
        <v>209</v>
      </c>
      <c r="I452" s="18" t="s">
        <v>25</v>
      </c>
      <c r="J452" s="18" t="s">
        <v>210</v>
      </c>
      <c r="K452" s="18" t="s">
        <v>210</v>
      </c>
      <c r="L452" s="18" t="s">
        <v>451</v>
      </c>
      <c r="M452" s="18" t="s">
        <v>11</v>
      </c>
      <c r="N452" s="18" t="s">
        <v>336</v>
      </c>
      <c r="O452" s="18" t="s">
        <v>781</v>
      </c>
      <c r="P452" s="18" t="s">
        <v>799</v>
      </c>
      <c r="Q452" s="18" t="s">
        <v>800</v>
      </c>
      <c r="R452" s="18" t="s">
        <v>338</v>
      </c>
      <c r="S452" s="18" t="s">
        <v>339</v>
      </c>
      <c r="T452" s="18">
        <v>5</v>
      </c>
      <c r="U452" s="18">
        <v>0</v>
      </c>
      <c r="V452" s="18" t="s">
        <v>436</v>
      </c>
      <c r="W452" s="18">
        <v>0</v>
      </c>
      <c r="X452" s="18">
        <v>0</v>
      </c>
      <c r="Y452" s="18">
        <v>0</v>
      </c>
      <c r="Z452" s="18">
        <v>0</v>
      </c>
      <c r="AA452" s="18">
        <v>0</v>
      </c>
      <c r="AB452" s="19">
        <v>0</v>
      </c>
      <c r="AC452" s="19">
        <v>0</v>
      </c>
      <c r="AD452" s="19">
        <v>207317.26033561715</v>
      </c>
      <c r="AE452" s="19">
        <v>104028.97942062777</v>
      </c>
      <c r="AF452" s="19">
        <v>0</v>
      </c>
      <c r="AG452" s="19">
        <v>0</v>
      </c>
      <c r="AH452" s="19">
        <v>0</v>
      </c>
      <c r="AI452" s="16"/>
      <c r="AJ452" s="16"/>
      <c r="AK452" s="16"/>
    </row>
    <row r="453" spans="1:37" s="1" customFormat="1" x14ac:dyDescent="0.2">
      <c r="A453"/>
      <c r="B453" s="18"/>
      <c r="C453" s="18" t="s">
        <v>970</v>
      </c>
      <c r="D453" s="18" t="s">
        <v>450</v>
      </c>
      <c r="E453" s="18" t="s">
        <v>12</v>
      </c>
      <c r="F453" s="18" t="s">
        <v>208</v>
      </c>
      <c r="G453" s="18" t="s">
        <v>209</v>
      </c>
      <c r="H453" s="18" t="s">
        <v>209</v>
      </c>
      <c r="I453" s="18" t="s">
        <v>25</v>
      </c>
      <c r="J453" s="18" t="s">
        <v>210</v>
      </c>
      <c r="K453" s="18" t="s">
        <v>210</v>
      </c>
      <c r="L453" s="18" t="s">
        <v>451</v>
      </c>
      <c r="M453" s="18" t="s">
        <v>11</v>
      </c>
      <c r="N453" s="18" t="s">
        <v>336</v>
      </c>
      <c r="O453" s="18" t="s">
        <v>781</v>
      </c>
      <c r="P453" s="18" t="s">
        <v>799</v>
      </c>
      <c r="Q453" s="18" t="s">
        <v>800</v>
      </c>
      <c r="R453" s="18" t="s">
        <v>338</v>
      </c>
      <c r="S453" s="18" t="s">
        <v>339</v>
      </c>
      <c r="T453" s="18">
        <v>5</v>
      </c>
      <c r="U453" s="18">
        <v>0</v>
      </c>
      <c r="V453" s="18" t="s">
        <v>436</v>
      </c>
      <c r="W453" s="18">
        <v>0</v>
      </c>
      <c r="X453" s="18">
        <v>0</v>
      </c>
      <c r="Y453" s="18">
        <v>0</v>
      </c>
      <c r="Z453" s="18">
        <v>0</v>
      </c>
      <c r="AA453" s="18">
        <v>0</v>
      </c>
      <c r="AB453" s="19">
        <v>0</v>
      </c>
      <c r="AC453" s="19">
        <v>0</v>
      </c>
      <c r="AD453" s="19">
        <v>31325.410215546548</v>
      </c>
      <c r="AE453" s="19">
        <v>31437.32894579411</v>
      </c>
      <c r="AF453" s="19">
        <v>31554.758925007463</v>
      </c>
      <c r="AG453" s="19">
        <v>31673.457251695421</v>
      </c>
      <c r="AH453" s="19">
        <v>31793.090034201483</v>
      </c>
      <c r="AI453" s="16"/>
      <c r="AJ453" s="16"/>
      <c r="AK453" s="16"/>
    </row>
    <row r="454" spans="1:37" s="1" customFormat="1" x14ac:dyDescent="0.2">
      <c r="A454"/>
      <c r="B454" s="18"/>
      <c r="C454" s="18" t="s">
        <v>971</v>
      </c>
      <c r="D454" s="18" t="s">
        <v>450</v>
      </c>
      <c r="E454" s="18" t="s">
        <v>12</v>
      </c>
      <c r="F454" s="18" t="s">
        <v>208</v>
      </c>
      <c r="G454" s="18" t="s">
        <v>209</v>
      </c>
      <c r="H454" s="18" t="s">
        <v>209</v>
      </c>
      <c r="I454" s="18" t="s">
        <v>25</v>
      </c>
      <c r="J454" s="18" t="s">
        <v>210</v>
      </c>
      <c r="K454" s="18" t="s">
        <v>210</v>
      </c>
      <c r="L454" s="18" t="s">
        <v>451</v>
      </c>
      <c r="M454" s="18" t="s">
        <v>11</v>
      </c>
      <c r="N454" s="18" t="s">
        <v>336</v>
      </c>
      <c r="O454" s="18" t="s">
        <v>781</v>
      </c>
      <c r="P454" s="18" t="s">
        <v>799</v>
      </c>
      <c r="Q454" s="18" t="s">
        <v>800</v>
      </c>
      <c r="R454" s="18" t="s">
        <v>338</v>
      </c>
      <c r="S454" s="18" t="s">
        <v>339</v>
      </c>
      <c r="T454" s="18">
        <v>5</v>
      </c>
      <c r="U454" s="18">
        <v>0</v>
      </c>
      <c r="V454" s="18" t="s">
        <v>436</v>
      </c>
      <c r="W454" s="18">
        <v>0</v>
      </c>
      <c r="X454" s="18">
        <v>0</v>
      </c>
      <c r="Y454" s="18">
        <v>0</v>
      </c>
      <c r="Z454" s="18">
        <v>0</v>
      </c>
      <c r="AA454" s="18">
        <v>0</v>
      </c>
      <c r="AB454" s="19">
        <v>0</v>
      </c>
      <c r="AC454" s="19">
        <v>0</v>
      </c>
      <c r="AD454" s="19">
        <v>150361.96903462341</v>
      </c>
      <c r="AE454" s="19">
        <v>0</v>
      </c>
      <c r="AF454" s="19">
        <v>0</v>
      </c>
      <c r="AG454" s="19">
        <v>0</v>
      </c>
      <c r="AH454" s="19">
        <v>0</v>
      </c>
      <c r="AI454" s="16"/>
      <c r="AJ454" s="16"/>
      <c r="AK454" s="16"/>
    </row>
    <row r="455" spans="1:37" s="1" customFormat="1" x14ac:dyDescent="0.2">
      <c r="A455"/>
      <c r="B455" s="18"/>
      <c r="C455" s="18" t="s">
        <v>972</v>
      </c>
      <c r="D455" s="18" t="s">
        <v>450</v>
      </c>
      <c r="E455" s="18" t="s">
        <v>12</v>
      </c>
      <c r="F455" s="18" t="s">
        <v>208</v>
      </c>
      <c r="G455" s="18" t="s">
        <v>209</v>
      </c>
      <c r="H455" s="18" t="s">
        <v>209</v>
      </c>
      <c r="I455" s="18" t="s">
        <v>25</v>
      </c>
      <c r="J455" s="18" t="s">
        <v>210</v>
      </c>
      <c r="K455" s="18" t="s">
        <v>210</v>
      </c>
      <c r="L455" s="18" t="s">
        <v>451</v>
      </c>
      <c r="M455" s="18" t="s">
        <v>11</v>
      </c>
      <c r="N455" s="18" t="s">
        <v>336</v>
      </c>
      <c r="O455" s="18" t="s">
        <v>781</v>
      </c>
      <c r="P455" s="18" t="s">
        <v>817</v>
      </c>
      <c r="Q455" s="18" t="s">
        <v>783</v>
      </c>
      <c r="R455" s="18" t="s">
        <v>338</v>
      </c>
      <c r="S455" s="18" t="s">
        <v>339</v>
      </c>
      <c r="T455" s="18">
        <v>5</v>
      </c>
      <c r="U455" s="18">
        <v>0</v>
      </c>
      <c r="V455" s="18" t="s">
        <v>436</v>
      </c>
      <c r="W455" s="18">
        <v>0</v>
      </c>
      <c r="X455" s="18">
        <v>0</v>
      </c>
      <c r="Y455" s="18">
        <v>0</v>
      </c>
      <c r="Z455" s="18">
        <v>0</v>
      </c>
      <c r="AA455" s="18">
        <v>0</v>
      </c>
      <c r="AB455" s="19">
        <v>0</v>
      </c>
      <c r="AC455" s="19">
        <v>0</v>
      </c>
      <c r="AD455" s="19">
        <v>28477.645650496863</v>
      </c>
      <c r="AE455" s="19">
        <v>28579.389950721918</v>
      </c>
      <c r="AF455" s="19">
        <v>28686.144477279511</v>
      </c>
      <c r="AG455" s="19">
        <v>28794.052046995839</v>
      </c>
      <c r="AH455" s="19">
        <v>28902.809122001348</v>
      </c>
      <c r="AI455" s="16"/>
      <c r="AJ455" s="16"/>
      <c r="AK455" s="16"/>
    </row>
    <row r="456" spans="1:37" s="1" customFormat="1" x14ac:dyDescent="0.2">
      <c r="A456"/>
      <c r="B456" s="18"/>
      <c r="C456" s="18" t="s">
        <v>973</v>
      </c>
      <c r="D456" s="18" t="s">
        <v>450</v>
      </c>
      <c r="E456" s="18" t="s">
        <v>12</v>
      </c>
      <c r="F456" s="18" t="s">
        <v>208</v>
      </c>
      <c r="G456" s="18" t="s">
        <v>209</v>
      </c>
      <c r="H456" s="18" t="s">
        <v>209</v>
      </c>
      <c r="I456" s="18" t="s">
        <v>25</v>
      </c>
      <c r="J456" s="18" t="s">
        <v>210</v>
      </c>
      <c r="K456" s="18" t="s">
        <v>210</v>
      </c>
      <c r="L456" s="18" t="s">
        <v>451</v>
      </c>
      <c r="M456" s="18" t="s">
        <v>11</v>
      </c>
      <c r="N456" s="18" t="s">
        <v>336</v>
      </c>
      <c r="O456" s="18" t="s">
        <v>781</v>
      </c>
      <c r="P456" s="18" t="s">
        <v>799</v>
      </c>
      <c r="Q456" s="18" t="s">
        <v>800</v>
      </c>
      <c r="R456" s="18" t="s">
        <v>338</v>
      </c>
      <c r="S456" s="18" t="s">
        <v>339</v>
      </c>
      <c r="T456" s="18">
        <v>5</v>
      </c>
      <c r="U456" s="18">
        <v>0</v>
      </c>
      <c r="V456" s="18" t="s">
        <v>436</v>
      </c>
      <c r="W456" s="18">
        <v>0</v>
      </c>
      <c r="X456" s="18">
        <v>0</v>
      </c>
      <c r="Y456" s="18">
        <v>0</v>
      </c>
      <c r="Z456" s="18">
        <v>0</v>
      </c>
      <c r="AA456" s="18">
        <v>0</v>
      </c>
      <c r="AB456" s="19">
        <v>0</v>
      </c>
      <c r="AC456" s="19">
        <v>0</v>
      </c>
      <c r="AD456" s="19">
        <v>0</v>
      </c>
      <c r="AE456" s="19">
        <v>150899.17893981171</v>
      </c>
      <c r="AF456" s="19">
        <v>0</v>
      </c>
      <c r="AG456" s="19">
        <v>152032.594808138</v>
      </c>
      <c r="AH456" s="19">
        <v>0</v>
      </c>
      <c r="AI456" s="16"/>
      <c r="AJ456" s="16"/>
      <c r="AK456" s="16"/>
    </row>
    <row r="457" spans="1:37" s="1" customFormat="1" x14ac:dyDescent="0.2">
      <c r="A457"/>
      <c r="B457" s="18"/>
      <c r="C457" s="18" t="s">
        <v>974</v>
      </c>
      <c r="D457" s="18" t="s">
        <v>450</v>
      </c>
      <c r="E457" s="18" t="s">
        <v>12</v>
      </c>
      <c r="F457" s="18" t="s">
        <v>208</v>
      </c>
      <c r="G457" s="18" t="s">
        <v>209</v>
      </c>
      <c r="H457" s="18" t="s">
        <v>209</v>
      </c>
      <c r="I457" s="18" t="s">
        <v>25</v>
      </c>
      <c r="J457" s="18" t="s">
        <v>210</v>
      </c>
      <c r="K457" s="18" t="s">
        <v>210</v>
      </c>
      <c r="L457" s="18" t="s">
        <v>451</v>
      </c>
      <c r="M457" s="18" t="s">
        <v>11</v>
      </c>
      <c r="N457" s="18" t="s">
        <v>336</v>
      </c>
      <c r="O457" s="18" t="s">
        <v>781</v>
      </c>
      <c r="P457" s="18" t="s">
        <v>799</v>
      </c>
      <c r="Q457" s="18" t="s">
        <v>800</v>
      </c>
      <c r="R457" s="18" t="s">
        <v>338</v>
      </c>
      <c r="S457" s="18" t="s">
        <v>339</v>
      </c>
      <c r="T457" s="18">
        <v>5</v>
      </c>
      <c r="U457" s="18">
        <v>0</v>
      </c>
      <c r="V457" s="18" t="s">
        <v>436</v>
      </c>
      <c r="W457" s="18">
        <v>0</v>
      </c>
      <c r="X457" s="18">
        <v>0</v>
      </c>
      <c r="Y457" s="18">
        <v>0</v>
      </c>
      <c r="Z457" s="18">
        <v>0</v>
      </c>
      <c r="AA457" s="18">
        <v>0</v>
      </c>
      <c r="AB457" s="19">
        <v>0</v>
      </c>
      <c r="AC457" s="19">
        <v>0</v>
      </c>
      <c r="AD457" s="19">
        <v>0</v>
      </c>
      <c r="AE457" s="19">
        <v>0</v>
      </c>
      <c r="AF457" s="19">
        <v>69420.46963501643</v>
      </c>
      <c r="AG457" s="19">
        <v>0</v>
      </c>
      <c r="AH457" s="19">
        <v>0</v>
      </c>
      <c r="AI457" s="16"/>
      <c r="AJ457" s="16"/>
      <c r="AK457" s="16"/>
    </row>
    <row r="458" spans="1:37" s="1" customFormat="1" x14ac:dyDescent="0.2">
      <c r="A458"/>
      <c r="B458" s="18"/>
      <c r="C458" s="18" t="s">
        <v>975</v>
      </c>
      <c r="D458" s="18" t="s">
        <v>450</v>
      </c>
      <c r="E458" s="18" t="s">
        <v>12</v>
      </c>
      <c r="F458" s="18" t="s">
        <v>208</v>
      </c>
      <c r="G458" s="18" t="s">
        <v>209</v>
      </c>
      <c r="H458" s="18" t="s">
        <v>209</v>
      </c>
      <c r="I458" s="18" t="s">
        <v>25</v>
      </c>
      <c r="J458" s="18" t="s">
        <v>210</v>
      </c>
      <c r="K458" s="18" t="s">
        <v>210</v>
      </c>
      <c r="L458" s="18" t="s">
        <v>451</v>
      </c>
      <c r="M458" s="18" t="s">
        <v>11</v>
      </c>
      <c r="N458" s="18" t="s">
        <v>336</v>
      </c>
      <c r="O458" s="18" t="s">
        <v>781</v>
      </c>
      <c r="P458" s="18" t="s">
        <v>817</v>
      </c>
      <c r="Q458" s="18" t="s">
        <v>783</v>
      </c>
      <c r="R458" s="18" t="s">
        <v>338</v>
      </c>
      <c r="S458" s="18" t="s">
        <v>339</v>
      </c>
      <c r="T458" s="18">
        <v>5</v>
      </c>
      <c r="U458" s="18">
        <v>0</v>
      </c>
      <c r="V458" s="18" t="s">
        <v>436</v>
      </c>
      <c r="W458" s="18">
        <v>0</v>
      </c>
      <c r="X458" s="18">
        <v>0</v>
      </c>
      <c r="Y458" s="18">
        <v>0</v>
      </c>
      <c r="Z458" s="18">
        <v>0</v>
      </c>
      <c r="AA458" s="18">
        <v>0</v>
      </c>
      <c r="AB458" s="19">
        <v>0</v>
      </c>
      <c r="AC458" s="19">
        <v>0</v>
      </c>
      <c r="AD458" s="19">
        <v>68915.902474202419</v>
      </c>
      <c r="AE458" s="19">
        <v>69162.123680747041</v>
      </c>
      <c r="AF458" s="19">
        <v>69420.46963501643</v>
      </c>
      <c r="AG458" s="19">
        <v>69681.60595372993</v>
      </c>
      <c r="AH458" s="19">
        <v>69944.798075243263</v>
      </c>
      <c r="AI458" s="16"/>
      <c r="AJ458" s="16"/>
      <c r="AK458" s="16"/>
    </row>
    <row r="459" spans="1:37" s="1" customFormat="1" x14ac:dyDescent="0.2">
      <c r="A459"/>
      <c r="B459" s="18"/>
      <c r="C459" s="18" t="s">
        <v>976</v>
      </c>
      <c r="D459" s="18" t="s">
        <v>450</v>
      </c>
      <c r="E459" s="18" t="s">
        <v>12</v>
      </c>
      <c r="F459" s="18" t="s">
        <v>208</v>
      </c>
      <c r="G459" s="18" t="s">
        <v>209</v>
      </c>
      <c r="H459" s="18" t="s">
        <v>209</v>
      </c>
      <c r="I459" s="18" t="s">
        <v>25</v>
      </c>
      <c r="J459" s="18" t="s">
        <v>210</v>
      </c>
      <c r="K459" s="18" t="s">
        <v>210</v>
      </c>
      <c r="L459" s="18" t="s">
        <v>451</v>
      </c>
      <c r="M459" s="18" t="s">
        <v>11</v>
      </c>
      <c r="N459" s="18" t="s">
        <v>336</v>
      </c>
      <c r="O459" s="18" t="s">
        <v>781</v>
      </c>
      <c r="P459" s="18" t="s">
        <v>799</v>
      </c>
      <c r="Q459" s="18" t="s">
        <v>457</v>
      </c>
      <c r="R459" s="18" t="s">
        <v>338</v>
      </c>
      <c r="S459" s="18" t="s">
        <v>339</v>
      </c>
      <c r="T459" s="18">
        <v>5</v>
      </c>
      <c r="U459" s="18">
        <v>0</v>
      </c>
      <c r="V459" s="18" t="s">
        <v>436</v>
      </c>
      <c r="W459" s="18">
        <v>0</v>
      </c>
      <c r="X459" s="18">
        <v>0</v>
      </c>
      <c r="Y459" s="18">
        <v>0</v>
      </c>
      <c r="Z459" s="18">
        <v>0</v>
      </c>
      <c r="AA459" s="18">
        <v>0</v>
      </c>
      <c r="AB459" s="19">
        <v>0</v>
      </c>
      <c r="AC459" s="19">
        <v>0</v>
      </c>
      <c r="AD459" s="19">
        <v>0</v>
      </c>
      <c r="AE459" s="19">
        <v>0</v>
      </c>
      <c r="AF459" s="19">
        <v>268502.31230733625</v>
      </c>
      <c r="AG459" s="19">
        <v>269512.32715988107</v>
      </c>
      <c r="AH459" s="19">
        <v>0</v>
      </c>
      <c r="AI459" s="16"/>
      <c r="AJ459" s="16"/>
      <c r="AK459" s="16"/>
    </row>
    <row r="460" spans="1:37" s="1" customFormat="1" x14ac:dyDescent="0.2">
      <c r="A460"/>
      <c r="B460" s="18"/>
      <c r="C460" s="18" t="s">
        <v>977</v>
      </c>
      <c r="D460" s="18" t="s">
        <v>450</v>
      </c>
      <c r="E460" s="18" t="s">
        <v>12</v>
      </c>
      <c r="F460" s="18" t="s">
        <v>208</v>
      </c>
      <c r="G460" s="18" t="s">
        <v>209</v>
      </c>
      <c r="H460" s="18" t="s">
        <v>209</v>
      </c>
      <c r="I460" s="18" t="s">
        <v>25</v>
      </c>
      <c r="J460" s="18" t="s">
        <v>210</v>
      </c>
      <c r="K460" s="18" t="s">
        <v>210</v>
      </c>
      <c r="L460" s="18" t="s">
        <v>451</v>
      </c>
      <c r="M460" s="18" t="s">
        <v>11</v>
      </c>
      <c r="N460" s="18" t="s">
        <v>336</v>
      </c>
      <c r="O460" s="18" t="s">
        <v>781</v>
      </c>
      <c r="P460" s="18" t="s">
        <v>799</v>
      </c>
      <c r="Q460" s="18" t="s">
        <v>800</v>
      </c>
      <c r="R460" s="18" t="s">
        <v>338</v>
      </c>
      <c r="S460" s="18" t="s">
        <v>339</v>
      </c>
      <c r="T460" s="18">
        <v>5</v>
      </c>
      <c r="U460" s="18">
        <v>0</v>
      </c>
      <c r="V460" s="18" t="s">
        <v>436</v>
      </c>
      <c r="W460" s="18">
        <v>0</v>
      </c>
      <c r="X460" s="18">
        <v>0</v>
      </c>
      <c r="Y460" s="18">
        <v>0</v>
      </c>
      <c r="Z460" s="18">
        <v>0</v>
      </c>
      <c r="AA460" s="18">
        <v>0</v>
      </c>
      <c r="AB460" s="19">
        <v>0</v>
      </c>
      <c r="AC460" s="19">
        <v>0</v>
      </c>
      <c r="AD460" s="19">
        <v>0</v>
      </c>
      <c r="AE460" s="19">
        <v>0</v>
      </c>
      <c r="AF460" s="19">
        <v>0</v>
      </c>
      <c r="AG460" s="19">
        <v>69681.60595372993</v>
      </c>
      <c r="AH460" s="19">
        <v>0</v>
      </c>
      <c r="AI460" s="16"/>
      <c r="AJ460" s="16"/>
      <c r="AK460" s="16"/>
    </row>
    <row r="461" spans="1:37" s="1" customFormat="1" x14ac:dyDescent="0.2">
      <c r="A461"/>
      <c r="B461" s="18"/>
      <c r="C461" s="18" t="s">
        <v>978</v>
      </c>
      <c r="D461" s="18" t="s">
        <v>450</v>
      </c>
      <c r="E461" s="18" t="s">
        <v>12</v>
      </c>
      <c r="F461" s="18" t="s">
        <v>208</v>
      </c>
      <c r="G461" s="18" t="s">
        <v>209</v>
      </c>
      <c r="H461" s="18" t="s">
        <v>209</v>
      </c>
      <c r="I461" s="18" t="s">
        <v>25</v>
      </c>
      <c r="J461" s="18" t="s">
        <v>210</v>
      </c>
      <c r="K461" s="18" t="s">
        <v>210</v>
      </c>
      <c r="L461" s="18" t="s">
        <v>451</v>
      </c>
      <c r="M461" s="18" t="s">
        <v>11</v>
      </c>
      <c r="N461" s="18" t="s">
        <v>336</v>
      </c>
      <c r="O461" s="18" t="s">
        <v>781</v>
      </c>
      <c r="P461" s="18" t="s">
        <v>787</v>
      </c>
      <c r="Q461" s="18" t="s">
        <v>783</v>
      </c>
      <c r="R461" s="18" t="s">
        <v>338</v>
      </c>
      <c r="S461" s="18" t="s">
        <v>339</v>
      </c>
      <c r="T461" s="18">
        <v>5</v>
      </c>
      <c r="U461" s="18">
        <v>0</v>
      </c>
      <c r="V461" s="18" t="s">
        <v>436</v>
      </c>
      <c r="W461" s="18">
        <v>0</v>
      </c>
      <c r="X461" s="18">
        <v>0</v>
      </c>
      <c r="Y461" s="18">
        <v>0</v>
      </c>
      <c r="Z461" s="18">
        <v>0</v>
      </c>
      <c r="AA461" s="18">
        <v>0</v>
      </c>
      <c r="AB461" s="19">
        <v>0</v>
      </c>
      <c r="AC461" s="19">
        <v>0</v>
      </c>
      <c r="AD461" s="19">
        <v>0</v>
      </c>
      <c r="AE461" s="19">
        <v>267503.08993875718</v>
      </c>
      <c r="AF461" s="19">
        <v>268502.31230733625</v>
      </c>
      <c r="AG461" s="19">
        <v>0</v>
      </c>
      <c r="AH461" s="19">
        <v>0</v>
      </c>
      <c r="AI461" s="16"/>
      <c r="AJ461" s="16"/>
      <c r="AK461" s="16"/>
    </row>
    <row r="462" spans="1:37" s="1" customFormat="1" x14ac:dyDescent="0.2">
      <c r="A462"/>
      <c r="B462" s="18"/>
      <c r="C462" s="18" t="s">
        <v>979</v>
      </c>
      <c r="D462" s="18" t="s">
        <v>450</v>
      </c>
      <c r="E462" s="18" t="s">
        <v>12</v>
      </c>
      <c r="F462" s="18" t="s">
        <v>208</v>
      </c>
      <c r="G462" s="18" t="s">
        <v>209</v>
      </c>
      <c r="H462" s="18" t="s">
        <v>209</v>
      </c>
      <c r="I462" s="18" t="s">
        <v>25</v>
      </c>
      <c r="J462" s="18" t="s">
        <v>210</v>
      </c>
      <c r="K462" s="18" t="s">
        <v>210</v>
      </c>
      <c r="L462" s="18" t="s">
        <v>451</v>
      </c>
      <c r="M462" s="18" t="s">
        <v>11</v>
      </c>
      <c r="N462" s="18" t="s">
        <v>336</v>
      </c>
      <c r="O462" s="18" t="s">
        <v>781</v>
      </c>
      <c r="P462" s="18" t="s">
        <v>787</v>
      </c>
      <c r="Q462" s="18" t="s">
        <v>783</v>
      </c>
      <c r="R462" s="18" t="s">
        <v>338</v>
      </c>
      <c r="S462" s="18" t="s">
        <v>339</v>
      </c>
      <c r="T462" s="18">
        <v>5</v>
      </c>
      <c r="U462" s="18">
        <v>0</v>
      </c>
      <c r="V462" s="18" t="s">
        <v>436</v>
      </c>
      <c r="W462" s="18">
        <v>0</v>
      </c>
      <c r="X462" s="18">
        <v>0</v>
      </c>
      <c r="Y462" s="18">
        <v>0</v>
      </c>
      <c r="Z462" s="18">
        <v>0</v>
      </c>
      <c r="AA462" s="18">
        <v>0</v>
      </c>
      <c r="AB462" s="19">
        <v>0</v>
      </c>
      <c r="AC462" s="19">
        <v>0</v>
      </c>
      <c r="AD462" s="19">
        <v>0</v>
      </c>
      <c r="AE462" s="19">
        <v>118949.00244312323</v>
      </c>
      <c r="AF462" s="19">
        <v>0</v>
      </c>
      <c r="AG462" s="19">
        <v>0</v>
      </c>
      <c r="AH462" s="19">
        <v>0</v>
      </c>
      <c r="AI462" s="16"/>
      <c r="AJ462" s="16"/>
      <c r="AK462" s="16"/>
    </row>
    <row r="463" spans="1:37" s="1" customFormat="1" x14ac:dyDescent="0.2">
      <c r="A463"/>
      <c r="B463" s="18"/>
      <c r="C463" s="18" t="s">
        <v>980</v>
      </c>
      <c r="D463" s="18" t="s">
        <v>450</v>
      </c>
      <c r="E463" s="18" t="s">
        <v>12</v>
      </c>
      <c r="F463" s="18" t="s">
        <v>208</v>
      </c>
      <c r="G463" s="18" t="s">
        <v>209</v>
      </c>
      <c r="H463" s="18" t="s">
        <v>209</v>
      </c>
      <c r="I463" s="18" t="s">
        <v>25</v>
      </c>
      <c r="J463" s="18" t="s">
        <v>210</v>
      </c>
      <c r="K463" s="18" t="s">
        <v>210</v>
      </c>
      <c r="L463" s="18" t="s">
        <v>451</v>
      </c>
      <c r="M463" s="18" t="s">
        <v>11</v>
      </c>
      <c r="N463" s="18" t="s">
        <v>336</v>
      </c>
      <c r="O463" s="18" t="s">
        <v>781</v>
      </c>
      <c r="P463" s="18" t="s">
        <v>782</v>
      </c>
      <c r="Q463" s="18" t="s">
        <v>783</v>
      </c>
      <c r="R463" s="18" t="s">
        <v>338</v>
      </c>
      <c r="S463" s="18" t="s">
        <v>339</v>
      </c>
      <c r="T463" s="18">
        <v>5</v>
      </c>
      <c r="U463" s="18">
        <v>0</v>
      </c>
      <c r="V463" s="18" t="s">
        <v>436</v>
      </c>
      <c r="W463" s="18">
        <v>0</v>
      </c>
      <c r="X463" s="18">
        <v>0</v>
      </c>
      <c r="Y463" s="18">
        <v>0</v>
      </c>
      <c r="Z463" s="18">
        <v>0</v>
      </c>
      <c r="AA463" s="18">
        <v>0</v>
      </c>
      <c r="AB463" s="19">
        <v>0</v>
      </c>
      <c r="AC463" s="19">
        <v>0</v>
      </c>
      <c r="AD463" s="19">
        <v>34173.174780596237</v>
      </c>
      <c r="AE463" s="19">
        <v>0</v>
      </c>
      <c r="AF463" s="19">
        <v>0</v>
      </c>
      <c r="AG463" s="19">
        <v>34552.862456395007</v>
      </c>
      <c r="AH463" s="19">
        <v>0</v>
      </c>
      <c r="AI463" s="16"/>
      <c r="AJ463" s="16"/>
      <c r="AK463" s="16"/>
    </row>
    <row r="464" spans="1:37" s="1" customFormat="1" x14ac:dyDescent="0.2">
      <c r="A464"/>
      <c r="B464" s="18"/>
      <c r="C464" s="18" t="s">
        <v>981</v>
      </c>
      <c r="D464" s="18" t="s">
        <v>450</v>
      </c>
      <c r="E464" s="18" t="s">
        <v>12</v>
      </c>
      <c r="F464" s="18" t="s">
        <v>208</v>
      </c>
      <c r="G464" s="18" t="s">
        <v>209</v>
      </c>
      <c r="H464" s="18" t="s">
        <v>209</v>
      </c>
      <c r="I464" s="18" t="s">
        <v>25</v>
      </c>
      <c r="J464" s="18" t="s">
        <v>210</v>
      </c>
      <c r="K464" s="18" t="s">
        <v>210</v>
      </c>
      <c r="L464" s="18" t="s">
        <v>451</v>
      </c>
      <c r="M464" s="18" t="s">
        <v>11</v>
      </c>
      <c r="N464" s="18" t="s">
        <v>336</v>
      </c>
      <c r="O464" s="18" t="s">
        <v>781</v>
      </c>
      <c r="P464" s="18" t="s">
        <v>782</v>
      </c>
      <c r="Q464" s="18" t="s">
        <v>783</v>
      </c>
      <c r="R464" s="18" t="s">
        <v>338</v>
      </c>
      <c r="S464" s="18" t="s">
        <v>339</v>
      </c>
      <c r="T464" s="18">
        <v>5</v>
      </c>
      <c r="U464" s="18">
        <v>0</v>
      </c>
      <c r="V464" s="18" t="s">
        <v>436</v>
      </c>
      <c r="W464" s="18">
        <v>0</v>
      </c>
      <c r="X464" s="18">
        <v>0</v>
      </c>
      <c r="Y464" s="18">
        <v>0</v>
      </c>
      <c r="Z464" s="18">
        <v>0</v>
      </c>
      <c r="AA464" s="18">
        <v>0</v>
      </c>
      <c r="AB464" s="19">
        <v>0</v>
      </c>
      <c r="AC464" s="19">
        <v>0</v>
      </c>
      <c r="AD464" s="19">
        <v>62650.820431093096</v>
      </c>
      <c r="AE464" s="19">
        <v>0</v>
      </c>
      <c r="AF464" s="19">
        <v>0</v>
      </c>
      <c r="AG464" s="19">
        <v>0</v>
      </c>
      <c r="AH464" s="19">
        <v>63586.180068402966</v>
      </c>
      <c r="AI464" s="16"/>
      <c r="AJ464" s="16"/>
      <c r="AK464" s="16"/>
    </row>
    <row r="465" spans="1:37" s="1" customFormat="1" x14ac:dyDescent="0.2">
      <c r="A465"/>
      <c r="B465" s="18"/>
      <c r="C465" s="18" t="s">
        <v>982</v>
      </c>
      <c r="D465" s="18" t="s">
        <v>450</v>
      </c>
      <c r="E465" s="18" t="s">
        <v>12</v>
      </c>
      <c r="F465" s="18" t="s">
        <v>208</v>
      </c>
      <c r="G465" s="18" t="s">
        <v>209</v>
      </c>
      <c r="H465" s="18" t="s">
        <v>209</v>
      </c>
      <c r="I465" s="18" t="s">
        <v>25</v>
      </c>
      <c r="J465" s="18" t="s">
        <v>210</v>
      </c>
      <c r="K465" s="18" t="s">
        <v>210</v>
      </c>
      <c r="L465" s="18" t="s">
        <v>451</v>
      </c>
      <c r="M465" s="18" t="s">
        <v>11</v>
      </c>
      <c r="N465" s="18" t="s">
        <v>336</v>
      </c>
      <c r="O465" s="18" t="s">
        <v>781</v>
      </c>
      <c r="P465" s="18" t="s">
        <v>782</v>
      </c>
      <c r="Q465" s="18" t="s">
        <v>783</v>
      </c>
      <c r="R465" s="18" t="s">
        <v>338</v>
      </c>
      <c r="S465" s="18" t="s">
        <v>339</v>
      </c>
      <c r="T465" s="18">
        <v>5</v>
      </c>
      <c r="U465" s="18">
        <v>0</v>
      </c>
      <c r="V465" s="18" t="s">
        <v>436</v>
      </c>
      <c r="W465" s="18">
        <v>0</v>
      </c>
      <c r="X465" s="18">
        <v>0</v>
      </c>
      <c r="Y465" s="18">
        <v>0</v>
      </c>
      <c r="Z465" s="18">
        <v>0</v>
      </c>
      <c r="AA465" s="18">
        <v>0</v>
      </c>
      <c r="AB465" s="19">
        <v>0</v>
      </c>
      <c r="AC465" s="19">
        <v>0</v>
      </c>
      <c r="AD465" s="19">
        <v>62650.820431093096</v>
      </c>
      <c r="AE465" s="19">
        <v>0</v>
      </c>
      <c r="AF465" s="19">
        <v>0</v>
      </c>
      <c r="AG465" s="19">
        <v>0</v>
      </c>
      <c r="AH465" s="19">
        <v>0</v>
      </c>
      <c r="AI465" s="16"/>
      <c r="AJ465" s="16"/>
      <c r="AK465" s="16"/>
    </row>
    <row r="466" spans="1:37" s="1" customFormat="1" x14ac:dyDescent="0.2">
      <c r="A466"/>
      <c r="B466" s="18"/>
      <c r="C466" s="18" t="s">
        <v>983</v>
      </c>
      <c r="D466" s="18" t="s">
        <v>450</v>
      </c>
      <c r="E466" s="18" t="s">
        <v>12</v>
      </c>
      <c r="F466" s="18" t="s">
        <v>208</v>
      </c>
      <c r="G466" s="18" t="s">
        <v>209</v>
      </c>
      <c r="H466" s="18" t="s">
        <v>209</v>
      </c>
      <c r="I466" s="18" t="s">
        <v>25</v>
      </c>
      <c r="J466" s="18" t="s">
        <v>210</v>
      </c>
      <c r="K466" s="18" t="s">
        <v>210</v>
      </c>
      <c r="L466" s="18" t="s">
        <v>451</v>
      </c>
      <c r="M466" s="18" t="s">
        <v>11</v>
      </c>
      <c r="N466" s="18" t="s">
        <v>336</v>
      </c>
      <c r="O466" s="18" t="s">
        <v>781</v>
      </c>
      <c r="P466" s="18" t="s">
        <v>782</v>
      </c>
      <c r="Q466" s="18" t="s">
        <v>783</v>
      </c>
      <c r="R466" s="18" t="s">
        <v>338</v>
      </c>
      <c r="S466" s="18" t="s">
        <v>339</v>
      </c>
      <c r="T466" s="18">
        <v>5</v>
      </c>
      <c r="U466" s="18">
        <v>0</v>
      </c>
      <c r="V466" s="18" t="s">
        <v>436</v>
      </c>
      <c r="W466" s="18">
        <v>0</v>
      </c>
      <c r="X466" s="18">
        <v>0</v>
      </c>
      <c r="Y466" s="18">
        <v>0</v>
      </c>
      <c r="Z466" s="18">
        <v>0</v>
      </c>
      <c r="AA466" s="18">
        <v>0</v>
      </c>
      <c r="AB466" s="19">
        <v>0</v>
      </c>
      <c r="AC466" s="19">
        <v>0</v>
      </c>
      <c r="AD466" s="19">
        <v>62650.820431093096</v>
      </c>
      <c r="AE466" s="19">
        <v>0</v>
      </c>
      <c r="AF466" s="19">
        <v>0</v>
      </c>
      <c r="AG466" s="19">
        <v>0</v>
      </c>
      <c r="AH466" s="19">
        <v>63586.180068402966</v>
      </c>
      <c r="AI466" s="16"/>
      <c r="AJ466" s="16"/>
      <c r="AK466" s="16"/>
    </row>
    <row r="467" spans="1:37" s="1" customFormat="1" x14ac:dyDescent="0.2">
      <c r="A467"/>
      <c r="B467" s="18"/>
      <c r="C467" s="18" t="s">
        <v>984</v>
      </c>
      <c r="D467" s="18" t="s">
        <v>450</v>
      </c>
      <c r="E467" s="18" t="s">
        <v>12</v>
      </c>
      <c r="F467" s="18" t="s">
        <v>208</v>
      </c>
      <c r="G467" s="18" t="s">
        <v>209</v>
      </c>
      <c r="H467" s="18" t="s">
        <v>209</v>
      </c>
      <c r="I467" s="18" t="s">
        <v>25</v>
      </c>
      <c r="J467" s="18" t="s">
        <v>210</v>
      </c>
      <c r="K467" s="18" t="s">
        <v>210</v>
      </c>
      <c r="L467" s="18" t="s">
        <v>451</v>
      </c>
      <c r="M467" s="18" t="s">
        <v>11</v>
      </c>
      <c r="N467" s="18" t="s">
        <v>336</v>
      </c>
      <c r="O467" s="18" t="s">
        <v>781</v>
      </c>
      <c r="P467" s="18" t="s">
        <v>782</v>
      </c>
      <c r="Q467" s="18" t="s">
        <v>783</v>
      </c>
      <c r="R467" s="18" t="s">
        <v>338</v>
      </c>
      <c r="S467" s="18" t="s">
        <v>339</v>
      </c>
      <c r="T467" s="18">
        <v>5</v>
      </c>
      <c r="U467" s="18">
        <v>0</v>
      </c>
      <c r="V467" s="18" t="s">
        <v>436</v>
      </c>
      <c r="W467" s="18">
        <v>0</v>
      </c>
      <c r="X467" s="18">
        <v>0</v>
      </c>
      <c r="Y467" s="18">
        <v>0</v>
      </c>
      <c r="Z467" s="18">
        <v>0</v>
      </c>
      <c r="AA467" s="18">
        <v>0</v>
      </c>
      <c r="AB467" s="19">
        <v>0</v>
      </c>
      <c r="AC467" s="19">
        <v>0</v>
      </c>
      <c r="AD467" s="19">
        <v>28477.645650496863</v>
      </c>
      <c r="AE467" s="19">
        <v>0</v>
      </c>
      <c r="AF467" s="19">
        <v>0</v>
      </c>
      <c r="AG467" s="19">
        <v>0</v>
      </c>
      <c r="AH467" s="19">
        <v>28902.809122001348</v>
      </c>
      <c r="AI467" s="16"/>
      <c r="AJ467" s="16"/>
      <c r="AK467" s="16"/>
    </row>
    <row r="468" spans="1:37" s="1" customFormat="1" x14ac:dyDescent="0.2">
      <c r="A468"/>
      <c r="B468" s="18"/>
      <c r="C468" s="18" t="s">
        <v>985</v>
      </c>
      <c r="D468" s="18" t="s">
        <v>785</v>
      </c>
      <c r="E468" s="18" t="s">
        <v>12</v>
      </c>
      <c r="F468" s="18" t="s">
        <v>208</v>
      </c>
      <c r="G468" s="18" t="s">
        <v>209</v>
      </c>
      <c r="H468" s="18" t="s">
        <v>209</v>
      </c>
      <c r="I468" s="18" t="s">
        <v>25</v>
      </c>
      <c r="J468" s="18" t="s">
        <v>25</v>
      </c>
      <c r="K468" s="18" t="s">
        <v>25</v>
      </c>
      <c r="L468" s="18" t="s">
        <v>786</v>
      </c>
      <c r="M468" s="18" t="s">
        <v>11</v>
      </c>
      <c r="N468" s="18" t="s">
        <v>336</v>
      </c>
      <c r="O468" s="18" t="s">
        <v>781</v>
      </c>
      <c r="P468" s="18" t="s">
        <v>797</v>
      </c>
      <c r="Q468" s="18" t="s">
        <v>783</v>
      </c>
      <c r="R468" s="18" t="s">
        <v>338</v>
      </c>
      <c r="S468" s="18" t="s">
        <v>339</v>
      </c>
      <c r="T468" s="18">
        <v>4</v>
      </c>
      <c r="U468" s="18">
        <v>0</v>
      </c>
      <c r="V468" s="18" t="s">
        <v>436</v>
      </c>
      <c r="W468" s="18">
        <v>0</v>
      </c>
      <c r="X468" s="18">
        <v>0</v>
      </c>
      <c r="Y468" s="18">
        <v>0</v>
      </c>
      <c r="Z468" s="18">
        <v>0</v>
      </c>
      <c r="AA468" s="18">
        <v>0</v>
      </c>
      <c r="AB468" s="19">
        <v>0</v>
      </c>
      <c r="AC468" s="19">
        <v>0</v>
      </c>
      <c r="AD468" s="19">
        <v>91345.937442699709</v>
      </c>
      <c r="AE468" s="19">
        <v>91577.085982904042</v>
      </c>
      <c r="AF468" s="19">
        <v>91819.365151779377</v>
      </c>
      <c r="AG468" s="19">
        <v>92063.995270634885</v>
      </c>
      <c r="AH468" s="19">
        <v>92310.28168837438</v>
      </c>
      <c r="AI468" s="16"/>
      <c r="AJ468" s="16"/>
      <c r="AK468" s="16"/>
    </row>
    <row r="469" spans="1:37" s="1" customFormat="1" x14ac:dyDescent="0.2">
      <c r="A469"/>
      <c r="B469" s="18"/>
      <c r="C469" s="18" t="s">
        <v>986</v>
      </c>
      <c r="D469" s="18" t="s">
        <v>785</v>
      </c>
      <c r="E469" s="18" t="s">
        <v>12</v>
      </c>
      <c r="F469" s="18" t="s">
        <v>208</v>
      </c>
      <c r="G469" s="18" t="s">
        <v>209</v>
      </c>
      <c r="H469" s="18" t="s">
        <v>209</v>
      </c>
      <c r="I469" s="18" t="s">
        <v>25</v>
      </c>
      <c r="J469" s="18" t="s">
        <v>25</v>
      </c>
      <c r="K469" s="18" t="s">
        <v>25</v>
      </c>
      <c r="L469" s="18" t="s">
        <v>786</v>
      </c>
      <c r="M469" s="18" t="s">
        <v>11</v>
      </c>
      <c r="N469" s="18" t="s">
        <v>336</v>
      </c>
      <c r="O469" s="18" t="s">
        <v>781</v>
      </c>
      <c r="P469" s="18" t="s">
        <v>909</v>
      </c>
      <c r="Q469" s="18" t="s">
        <v>783</v>
      </c>
      <c r="R469" s="18" t="s">
        <v>338</v>
      </c>
      <c r="S469" s="18" t="s">
        <v>339</v>
      </c>
      <c r="T469" s="18">
        <v>4</v>
      </c>
      <c r="U469" s="18">
        <v>0</v>
      </c>
      <c r="V469" s="18" t="s">
        <v>436</v>
      </c>
      <c r="W469" s="18">
        <v>0</v>
      </c>
      <c r="X469" s="18">
        <v>0</v>
      </c>
      <c r="Y469" s="18">
        <v>0</v>
      </c>
      <c r="Z469" s="18">
        <v>0</v>
      </c>
      <c r="AA469" s="18">
        <v>0</v>
      </c>
      <c r="AB469" s="19">
        <v>0</v>
      </c>
      <c r="AC469" s="19">
        <v>0</v>
      </c>
      <c r="AD469" s="19">
        <v>0</v>
      </c>
      <c r="AE469" s="19">
        <v>433657.22050513164</v>
      </c>
      <c r="AF469" s="19">
        <v>74139.253351277192</v>
      </c>
      <c r="AG469" s="19">
        <v>0</v>
      </c>
      <c r="AH469" s="19">
        <v>0</v>
      </c>
      <c r="AI469" s="16"/>
      <c r="AJ469" s="16"/>
      <c r="AK469" s="16"/>
    </row>
    <row r="470" spans="1:37" s="1" customFormat="1" x14ac:dyDescent="0.2">
      <c r="A470"/>
      <c r="B470" s="18"/>
      <c r="C470" s="18" t="s">
        <v>987</v>
      </c>
      <c r="D470" s="18" t="s">
        <v>785</v>
      </c>
      <c r="E470" s="18" t="s">
        <v>12</v>
      </c>
      <c r="F470" s="18" t="s">
        <v>208</v>
      </c>
      <c r="G470" s="18" t="s">
        <v>209</v>
      </c>
      <c r="H470" s="18" t="s">
        <v>209</v>
      </c>
      <c r="I470" s="18" t="s">
        <v>25</v>
      </c>
      <c r="J470" s="18" t="s">
        <v>25</v>
      </c>
      <c r="K470" s="18" t="s">
        <v>25</v>
      </c>
      <c r="L470" s="18" t="s">
        <v>786</v>
      </c>
      <c r="M470" s="18" t="s">
        <v>11</v>
      </c>
      <c r="N470" s="18" t="s">
        <v>336</v>
      </c>
      <c r="O470" s="18" t="s">
        <v>781</v>
      </c>
      <c r="P470" s="18" t="s">
        <v>909</v>
      </c>
      <c r="Q470" s="18" t="s">
        <v>783</v>
      </c>
      <c r="R470" s="18" t="s">
        <v>338</v>
      </c>
      <c r="S470" s="18" t="s">
        <v>339</v>
      </c>
      <c r="T470" s="18">
        <v>4</v>
      </c>
      <c r="U470" s="18">
        <v>0</v>
      </c>
      <c r="V470" s="18" t="s">
        <v>436</v>
      </c>
      <c r="W470" s="18">
        <v>0</v>
      </c>
      <c r="X470" s="18">
        <v>0</v>
      </c>
      <c r="Y470" s="18">
        <v>0</v>
      </c>
      <c r="Z470" s="18">
        <v>0</v>
      </c>
      <c r="AA470" s="18">
        <v>0</v>
      </c>
      <c r="AB470" s="19">
        <v>0</v>
      </c>
      <c r="AC470" s="19">
        <v>0</v>
      </c>
      <c r="AD470" s="19">
        <v>0</v>
      </c>
      <c r="AE470" s="19">
        <v>104148.3267141906</v>
      </c>
      <c r="AF470" s="19">
        <v>14257.54872139946</v>
      </c>
      <c r="AG470" s="19">
        <v>0</v>
      </c>
      <c r="AH470" s="19">
        <v>0</v>
      </c>
      <c r="AI470" s="16"/>
      <c r="AJ470" s="16"/>
      <c r="AK470" s="16"/>
    </row>
    <row r="471" spans="1:37" s="1" customFormat="1" x14ac:dyDescent="0.2">
      <c r="A471"/>
      <c r="B471" s="18"/>
      <c r="C471" s="18" t="s">
        <v>988</v>
      </c>
      <c r="D471" s="18" t="s">
        <v>450</v>
      </c>
      <c r="E471" s="18" t="s">
        <v>12</v>
      </c>
      <c r="F471" s="18" t="s">
        <v>208</v>
      </c>
      <c r="G471" s="18" t="s">
        <v>209</v>
      </c>
      <c r="H471" s="18" t="s">
        <v>209</v>
      </c>
      <c r="I471" s="18" t="s">
        <v>25</v>
      </c>
      <c r="J471" s="18" t="s">
        <v>210</v>
      </c>
      <c r="K471" s="18" t="s">
        <v>210</v>
      </c>
      <c r="L471" s="18" t="s">
        <v>451</v>
      </c>
      <c r="M471" s="18" t="s">
        <v>11</v>
      </c>
      <c r="N471" s="18" t="s">
        <v>336</v>
      </c>
      <c r="O471" s="18" t="s">
        <v>794</v>
      </c>
      <c r="P471" s="18" t="s">
        <v>825</v>
      </c>
      <c r="Q471" s="18" t="s">
        <v>783</v>
      </c>
      <c r="R471" s="18" t="s">
        <v>338</v>
      </c>
      <c r="S471" s="18" t="s">
        <v>339</v>
      </c>
      <c r="T471" s="18">
        <v>5</v>
      </c>
      <c r="U471" s="18">
        <v>0</v>
      </c>
      <c r="V471" s="18" t="s">
        <v>436</v>
      </c>
      <c r="W471" s="18">
        <v>0</v>
      </c>
      <c r="X471" s="18">
        <v>0</v>
      </c>
      <c r="Y471" s="18">
        <v>0</v>
      </c>
      <c r="Z471" s="18">
        <v>0</v>
      </c>
      <c r="AA471" s="18">
        <v>0</v>
      </c>
      <c r="AB471" s="19">
        <v>1187413.2436480527</v>
      </c>
      <c r="AC471" s="19">
        <v>0</v>
      </c>
      <c r="AD471" s="19">
        <v>0</v>
      </c>
      <c r="AE471" s="19">
        <v>0</v>
      </c>
      <c r="AF471" s="19">
        <v>0</v>
      </c>
      <c r="AG471" s="19">
        <v>0</v>
      </c>
      <c r="AH471" s="19">
        <v>0</v>
      </c>
      <c r="AI471" s="16"/>
      <c r="AJ471" s="16"/>
      <c r="AK471" s="16"/>
    </row>
    <row r="472" spans="1:37" s="1" customFormat="1" x14ac:dyDescent="0.2">
      <c r="A472"/>
      <c r="B472" s="18"/>
      <c r="C472" s="18" t="s">
        <v>989</v>
      </c>
      <c r="D472" s="18" t="s">
        <v>450</v>
      </c>
      <c r="E472" s="18" t="s">
        <v>12</v>
      </c>
      <c r="F472" s="18" t="s">
        <v>208</v>
      </c>
      <c r="G472" s="18" t="s">
        <v>209</v>
      </c>
      <c r="H472" s="18" t="s">
        <v>209</v>
      </c>
      <c r="I472" s="18" t="s">
        <v>25</v>
      </c>
      <c r="J472" s="18" t="s">
        <v>210</v>
      </c>
      <c r="K472" s="18" t="s">
        <v>210</v>
      </c>
      <c r="L472" s="18" t="s">
        <v>451</v>
      </c>
      <c r="M472" s="18" t="s">
        <v>11</v>
      </c>
      <c r="N472" s="18" t="s">
        <v>336</v>
      </c>
      <c r="O472" s="18" t="s">
        <v>452</v>
      </c>
      <c r="P472" s="18" t="s">
        <v>809</v>
      </c>
      <c r="Q472" s="18" t="s">
        <v>783</v>
      </c>
      <c r="R472" s="18" t="s">
        <v>338</v>
      </c>
      <c r="S472" s="18" t="s">
        <v>339</v>
      </c>
      <c r="T472" s="18">
        <v>5</v>
      </c>
      <c r="U472" s="18">
        <v>0</v>
      </c>
      <c r="V472" s="18" t="s">
        <v>436</v>
      </c>
      <c r="W472" s="18">
        <v>0</v>
      </c>
      <c r="X472" s="18">
        <v>0</v>
      </c>
      <c r="Y472" s="18">
        <v>0</v>
      </c>
      <c r="Z472" s="18">
        <v>0</v>
      </c>
      <c r="AA472" s="18">
        <v>0</v>
      </c>
      <c r="AB472" s="19">
        <v>1044127.139654074</v>
      </c>
      <c r="AC472" s="19">
        <v>0</v>
      </c>
      <c r="AD472" s="19">
        <v>0</v>
      </c>
      <c r="AE472" s="19">
        <v>0</v>
      </c>
      <c r="AF472" s="19">
        <v>0</v>
      </c>
      <c r="AG472" s="19">
        <v>0</v>
      </c>
      <c r="AH472" s="19">
        <v>0</v>
      </c>
      <c r="AI472" s="16"/>
      <c r="AJ472" s="16"/>
      <c r="AK472" s="16"/>
    </row>
    <row r="473" spans="1:37" s="1" customFormat="1" x14ac:dyDescent="0.2">
      <c r="A473"/>
      <c r="B473" s="18"/>
      <c r="C473" s="18" t="s">
        <v>990</v>
      </c>
      <c r="D473" s="18" t="s">
        <v>450</v>
      </c>
      <c r="E473" s="18" t="s">
        <v>12</v>
      </c>
      <c r="F473" s="18" t="s">
        <v>208</v>
      </c>
      <c r="G473" s="18" t="s">
        <v>209</v>
      </c>
      <c r="H473" s="18" t="s">
        <v>209</v>
      </c>
      <c r="I473" s="18" t="s">
        <v>25</v>
      </c>
      <c r="J473" s="18" t="s">
        <v>210</v>
      </c>
      <c r="K473" s="18" t="s">
        <v>210</v>
      </c>
      <c r="L473" s="18" t="s">
        <v>451</v>
      </c>
      <c r="M473" s="18" t="s">
        <v>11</v>
      </c>
      <c r="N473" s="18" t="s">
        <v>336</v>
      </c>
      <c r="O473" s="18" t="s">
        <v>789</v>
      </c>
      <c r="P473" s="18" t="s">
        <v>834</v>
      </c>
      <c r="Q473" s="18" t="s">
        <v>783</v>
      </c>
      <c r="R473" s="18" t="s">
        <v>338</v>
      </c>
      <c r="S473" s="18" t="s">
        <v>339</v>
      </c>
      <c r="T473" s="18">
        <v>5</v>
      </c>
      <c r="U473" s="18">
        <v>0</v>
      </c>
      <c r="V473" s="18" t="s">
        <v>436</v>
      </c>
      <c r="W473" s="18">
        <v>0</v>
      </c>
      <c r="X473" s="18">
        <v>0</v>
      </c>
      <c r="Y473" s="18">
        <v>0</v>
      </c>
      <c r="Z473" s="18">
        <v>0</v>
      </c>
      <c r="AA473" s="18">
        <v>0</v>
      </c>
      <c r="AB473" s="19">
        <v>2509771.0177431693</v>
      </c>
      <c r="AC473" s="19">
        <v>0</v>
      </c>
      <c r="AD473" s="19">
        <v>0</v>
      </c>
      <c r="AE473" s="19">
        <v>0</v>
      </c>
      <c r="AF473" s="19">
        <v>0</v>
      </c>
      <c r="AG473" s="19">
        <v>0</v>
      </c>
      <c r="AH473" s="19">
        <v>0</v>
      </c>
      <c r="AI473" s="16"/>
      <c r="AJ473" s="16"/>
      <c r="AK473" s="16"/>
    </row>
    <row r="474" spans="1:37" s="1" customFormat="1" x14ac:dyDescent="0.2">
      <c r="A474"/>
      <c r="B474" s="18"/>
      <c r="C474" s="18" t="s">
        <v>991</v>
      </c>
      <c r="D474" s="18" t="s">
        <v>450</v>
      </c>
      <c r="E474" s="18" t="s">
        <v>12</v>
      </c>
      <c r="F474" s="18" t="s">
        <v>208</v>
      </c>
      <c r="G474" s="18" t="s">
        <v>209</v>
      </c>
      <c r="H474" s="18" t="s">
        <v>209</v>
      </c>
      <c r="I474" s="18" t="s">
        <v>25</v>
      </c>
      <c r="J474" s="18" t="s">
        <v>210</v>
      </c>
      <c r="K474" s="18" t="s">
        <v>210</v>
      </c>
      <c r="L474" s="18" t="s">
        <v>451</v>
      </c>
      <c r="M474" s="18" t="s">
        <v>11</v>
      </c>
      <c r="N474" s="18" t="s">
        <v>336</v>
      </c>
      <c r="O474" s="18" t="s">
        <v>794</v>
      </c>
      <c r="P474" s="18" t="s">
        <v>825</v>
      </c>
      <c r="Q474" s="18" t="s">
        <v>783</v>
      </c>
      <c r="R474" s="18" t="s">
        <v>338</v>
      </c>
      <c r="S474" s="18" t="s">
        <v>339</v>
      </c>
      <c r="T474" s="18">
        <v>5</v>
      </c>
      <c r="U474" s="18">
        <v>0</v>
      </c>
      <c r="V474" s="18" t="s">
        <v>436</v>
      </c>
      <c r="W474" s="18">
        <v>0</v>
      </c>
      <c r="X474" s="18">
        <v>0</v>
      </c>
      <c r="Y474" s="18">
        <v>0</v>
      </c>
      <c r="Z474" s="18">
        <v>0</v>
      </c>
      <c r="AA474" s="18">
        <v>0</v>
      </c>
      <c r="AB474" s="19">
        <v>1989412.5586681454</v>
      </c>
      <c r="AC474" s="19">
        <v>0</v>
      </c>
      <c r="AD474" s="19">
        <v>0</v>
      </c>
      <c r="AE474" s="19">
        <v>0</v>
      </c>
      <c r="AF474" s="19">
        <v>0</v>
      </c>
      <c r="AG474" s="19">
        <v>0</v>
      </c>
      <c r="AH474" s="19">
        <v>0</v>
      </c>
      <c r="AI474" s="16"/>
      <c r="AJ474" s="16"/>
      <c r="AK474" s="16"/>
    </row>
    <row r="475" spans="1:37" s="1" customFormat="1" x14ac:dyDescent="0.2">
      <c r="A475"/>
      <c r="B475" s="18"/>
      <c r="C475" s="18" t="s">
        <v>992</v>
      </c>
      <c r="D475" s="18" t="s">
        <v>993</v>
      </c>
      <c r="E475" s="18" t="s">
        <v>14</v>
      </c>
      <c r="F475" s="18" t="s">
        <v>202</v>
      </c>
      <c r="G475" s="18" t="s">
        <v>994</v>
      </c>
      <c r="H475" s="18" t="s">
        <v>239</v>
      </c>
      <c r="I475" s="18" t="s">
        <v>24</v>
      </c>
      <c r="J475" s="18" t="s">
        <v>24</v>
      </c>
      <c r="K475" s="18" t="s">
        <v>24</v>
      </c>
      <c r="L475" s="18" t="s">
        <v>786</v>
      </c>
      <c r="M475" s="18" t="s">
        <v>11</v>
      </c>
      <c r="N475" s="18" t="s">
        <v>336</v>
      </c>
      <c r="O475" s="18" t="s">
        <v>794</v>
      </c>
      <c r="P475" s="18" t="s">
        <v>825</v>
      </c>
      <c r="Q475" s="18" t="s">
        <v>783</v>
      </c>
      <c r="R475" s="18" t="s">
        <v>338</v>
      </c>
      <c r="S475" s="18" t="s">
        <v>339</v>
      </c>
      <c r="T475" s="18">
        <v>4</v>
      </c>
      <c r="U475" s="18">
        <v>0</v>
      </c>
      <c r="V475" s="18" t="s">
        <v>436</v>
      </c>
      <c r="W475" s="18">
        <v>0</v>
      </c>
      <c r="X475" s="18">
        <v>0</v>
      </c>
      <c r="Y475" s="18">
        <v>0</v>
      </c>
      <c r="Z475" s="18">
        <v>0</v>
      </c>
      <c r="AA475" s="18">
        <v>0</v>
      </c>
      <c r="AB475" s="19">
        <v>2065044.576100358</v>
      </c>
      <c r="AC475" s="19">
        <v>0</v>
      </c>
      <c r="AD475" s="19">
        <v>0</v>
      </c>
      <c r="AE475" s="19">
        <v>0</v>
      </c>
      <c r="AF475" s="19">
        <v>0</v>
      </c>
      <c r="AG475" s="19">
        <v>0</v>
      </c>
      <c r="AH475" s="19">
        <v>0</v>
      </c>
      <c r="AI475" s="16"/>
      <c r="AJ475" s="16"/>
      <c r="AK475" s="16"/>
    </row>
    <row r="476" spans="1:37" s="1" customFormat="1" x14ac:dyDescent="0.2">
      <c r="A476"/>
      <c r="B476" s="18"/>
      <c r="C476" s="18" t="s">
        <v>995</v>
      </c>
      <c r="D476" s="18" t="s">
        <v>450</v>
      </c>
      <c r="E476" s="18" t="s">
        <v>12</v>
      </c>
      <c r="F476" s="18" t="s">
        <v>208</v>
      </c>
      <c r="G476" s="18" t="s">
        <v>209</v>
      </c>
      <c r="H476" s="18" t="s">
        <v>209</v>
      </c>
      <c r="I476" s="18" t="s">
        <v>25</v>
      </c>
      <c r="J476" s="18" t="s">
        <v>210</v>
      </c>
      <c r="K476" s="18" t="s">
        <v>210</v>
      </c>
      <c r="L476" s="18" t="s">
        <v>451</v>
      </c>
      <c r="M476" s="18" t="s">
        <v>11</v>
      </c>
      <c r="N476" s="18" t="s">
        <v>336</v>
      </c>
      <c r="O476" s="18" t="s">
        <v>794</v>
      </c>
      <c r="P476" s="18" t="s">
        <v>996</v>
      </c>
      <c r="Q476" s="18" t="s">
        <v>800</v>
      </c>
      <c r="R476" s="18" t="s">
        <v>338</v>
      </c>
      <c r="S476" s="18" t="s">
        <v>339</v>
      </c>
      <c r="T476" s="18">
        <v>5</v>
      </c>
      <c r="U476" s="18">
        <v>0</v>
      </c>
      <c r="V476" s="18" t="s">
        <v>436</v>
      </c>
      <c r="W476" s="18">
        <v>0</v>
      </c>
      <c r="X476" s="18">
        <v>0</v>
      </c>
      <c r="Y476" s="18">
        <v>0</v>
      </c>
      <c r="Z476" s="18">
        <v>0</v>
      </c>
      <c r="AA476" s="18">
        <v>0</v>
      </c>
      <c r="AB476" s="19">
        <v>437179.49436364678</v>
      </c>
      <c r="AC476" s="19">
        <v>0</v>
      </c>
      <c r="AD476" s="19">
        <v>0</v>
      </c>
      <c r="AE476" s="19">
        <v>0</v>
      </c>
      <c r="AF476" s="19">
        <v>0</v>
      </c>
      <c r="AG476" s="19">
        <v>0</v>
      </c>
      <c r="AH476" s="19">
        <v>0</v>
      </c>
      <c r="AI476" s="16"/>
      <c r="AJ476" s="16"/>
      <c r="AK476" s="16"/>
    </row>
    <row r="477" spans="1:37" s="1" customFormat="1" x14ac:dyDescent="0.2">
      <c r="A477"/>
      <c r="B477" s="18"/>
      <c r="C477" s="18" t="s">
        <v>997</v>
      </c>
      <c r="D477" s="18" t="s">
        <v>450</v>
      </c>
      <c r="E477" s="18" t="s">
        <v>12</v>
      </c>
      <c r="F477" s="18" t="s">
        <v>208</v>
      </c>
      <c r="G477" s="18" t="s">
        <v>209</v>
      </c>
      <c r="H477" s="18" t="s">
        <v>209</v>
      </c>
      <c r="I477" s="18" t="s">
        <v>25</v>
      </c>
      <c r="J477" s="18" t="s">
        <v>210</v>
      </c>
      <c r="K477" s="18" t="s">
        <v>210</v>
      </c>
      <c r="L477" s="18" t="s">
        <v>451</v>
      </c>
      <c r="M477" s="18" t="s">
        <v>11</v>
      </c>
      <c r="N477" s="18" t="s">
        <v>336</v>
      </c>
      <c r="O477" s="18" t="s">
        <v>789</v>
      </c>
      <c r="P477" s="18" t="s">
        <v>998</v>
      </c>
      <c r="Q477" s="18" t="s">
        <v>461</v>
      </c>
      <c r="R477" s="18" t="s">
        <v>338</v>
      </c>
      <c r="S477" s="18" t="s">
        <v>339</v>
      </c>
      <c r="T477" s="18">
        <v>5</v>
      </c>
      <c r="U477" s="18">
        <v>0</v>
      </c>
      <c r="V477" s="18" t="s">
        <v>436</v>
      </c>
      <c r="W477" s="18">
        <v>0</v>
      </c>
      <c r="X477" s="18">
        <v>0</v>
      </c>
      <c r="Y477" s="18">
        <v>0</v>
      </c>
      <c r="Z477" s="18">
        <v>0</v>
      </c>
      <c r="AA477" s="18">
        <v>0</v>
      </c>
      <c r="AB477" s="19">
        <v>2497226.5751811294</v>
      </c>
      <c r="AC477" s="19">
        <v>0</v>
      </c>
      <c r="AD477" s="19">
        <v>0</v>
      </c>
      <c r="AE477" s="19">
        <v>0</v>
      </c>
      <c r="AF477" s="19">
        <v>0</v>
      </c>
      <c r="AG477" s="19">
        <v>0</v>
      </c>
      <c r="AH477" s="19">
        <v>0</v>
      </c>
      <c r="AI477" s="16"/>
      <c r="AJ477" s="16"/>
      <c r="AK477" s="16"/>
    </row>
    <row r="478" spans="1:37" s="1" customFormat="1" x14ac:dyDescent="0.2">
      <c r="A478"/>
      <c r="B478" s="18"/>
      <c r="C478" s="18" t="s">
        <v>999</v>
      </c>
      <c r="D478" s="18" t="s">
        <v>450</v>
      </c>
      <c r="E478" s="18" t="s">
        <v>12</v>
      </c>
      <c r="F478" s="18" t="s">
        <v>208</v>
      </c>
      <c r="G478" s="18" t="s">
        <v>209</v>
      </c>
      <c r="H478" s="18" t="s">
        <v>209</v>
      </c>
      <c r="I478" s="18" t="s">
        <v>25</v>
      </c>
      <c r="J478" s="18" t="s">
        <v>210</v>
      </c>
      <c r="K478" s="18" t="s">
        <v>210</v>
      </c>
      <c r="L478" s="18" t="s">
        <v>451</v>
      </c>
      <c r="M478" s="18" t="s">
        <v>11</v>
      </c>
      <c r="N478" s="18" t="s">
        <v>336</v>
      </c>
      <c r="O478" s="18" t="s">
        <v>794</v>
      </c>
      <c r="P478" s="18" t="s">
        <v>795</v>
      </c>
      <c r="Q478" s="18" t="s">
        <v>461</v>
      </c>
      <c r="R478" s="18" t="s">
        <v>338</v>
      </c>
      <c r="S478" s="18" t="s">
        <v>339</v>
      </c>
      <c r="T478" s="18">
        <v>5</v>
      </c>
      <c r="U478" s="18">
        <v>0</v>
      </c>
      <c r="V478" s="18" t="s">
        <v>436</v>
      </c>
      <c r="W478" s="18">
        <v>0</v>
      </c>
      <c r="X478" s="18">
        <v>0</v>
      </c>
      <c r="Y478" s="18">
        <v>0</v>
      </c>
      <c r="Z478" s="18">
        <v>0</v>
      </c>
      <c r="AA478" s="18">
        <v>0</v>
      </c>
      <c r="AB478" s="19">
        <v>993763.0317625209</v>
      </c>
      <c r="AC478" s="19">
        <v>0</v>
      </c>
      <c r="AD478" s="19">
        <v>0</v>
      </c>
      <c r="AE478" s="19">
        <v>0</v>
      </c>
      <c r="AF478" s="19">
        <v>0</v>
      </c>
      <c r="AG478" s="19">
        <v>0</v>
      </c>
      <c r="AH478" s="19">
        <v>0</v>
      </c>
      <c r="AI478" s="16"/>
      <c r="AJ478" s="16"/>
      <c r="AK478" s="16"/>
    </row>
    <row r="479" spans="1:37" s="1" customFormat="1" x14ac:dyDescent="0.2">
      <c r="A479"/>
      <c r="B479" s="18"/>
      <c r="C479" s="18" t="s">
        <v>1000</v>
      </c>
      <c r="D479" s="18" t="s">
        <v>785</v>
      </c>
      <c r="E479" s="18" t="s">
        <v>12</v>
      </c>
      <c r="F479" s="18" t="s">
        <v>208</v>
      </c>
      <c r="G479" s="18" t="s">
        <v>209</v>
      </c>
      <c r="H479" s="18" t="s">
        <v>209</v>
      </c>
      <c r="I479" s="18" t="s">
        <v>25</v>
      </c>
      <c r="J479" s="18" t="s">
        <v>25</v>
      </c>
      <c r="K479" s="18" t="s">
        <v>25</v>
      </c>
      <c r="L479" s="18" t="s">
        <v>786</v>
      </c>
      <c r="M479" s="18" t="s">
        <v>11</v>
      </c>
      <c r="N479" s="18" t="s">
        <v>336</v>
      </c>
      <c r="O479" s="18" t="s">
        <v>781</v>
      </c>
      <c r="P479" s="18" t="s">
        <v>787</v>
      </c>
      <c r="Q479" s="18" t="s">
        <v>457</v>
      </c>
      <c r="R479" s="18" t="s">
        <v>338</v>
      </c>
      <c r="S479" s="18" t="s">
        <v>339</v>
      </c>
      <c r="T479" s="18">
        <v>4</v>
      </c>
      <c r="U479" s="18">
        <v>0</v>
      </c>
      <c r="V479" s="18" t="s">
        <v>436</v>
      </c>
      <c r="W479" s="18">
        <v>0</v>
      </c>
      <c r="X479" s="18">
        <v>0</v>
      </c>
      <c r="Y479" s="18">
        <v>0</v>
      </c>
      <c r="Z479" s="18">
        <v>0</v>
      </c>
      <c r="AA479" s="18">
        <v>0</v>
      </c>
      <c r="AB479" s="19">
        <v>105816.99568542148</v>
      </c>
      <c r="AC479" s="19">
        <v>0</v>
      </c>
      <c r="AD479" s="19">
        <v>0</v>
      </c>
      <c r="AE479" s="19">
        <v>0</v>
      </c>
      <c r="AF479" s="19">
        <v>0</v>
      </c>
      <c r="AG479" s="19">
        <v>0</v>
      </c>
      <c r="AH479" s="19">
        <v>0</v>
      </c>
      <c r="AI479" s="16"/>
      <c r="AJ479" s="16"/>
      <c r="AK479" s="16"/>
    </row>
    <row r="480" spans="1:37" s="1" customFormat="1" x14ac:dyDescent="0.2">
      <c r="A480"/>
      <c r="B480" s="18"/>
      <c r="C480" s="18" t="s">
        <v>1001</v>
      </c>
      <c r="D480" s="18" t="s">
        <v>450</v>
      </c>
      <c r="E480" s="18" t="s">
        <v>12</v>
      </c>
      <c r="F480" s="18" t="s">
        <v>208</v>
      </c>
      <c r="G480" s="18" t="s">
        <v>209</v>
      </c>
      <c r="H480" s="18" t="s">
        <v>209</v>
      </c>
      <c r="I480" s="18" t="s">
        <v>25</v>
      </c>
      <c r="J480" s="18" t="s">
        <v>210</v>
      </c>
      <c r="K480" s="18" t="s">
        <v>210</v>
      </c>
      <c r="L480" s="18" t="s">
        <v>451</v>
      </c>
      <c r="M480" s="18" t="s">
        <v>11</v>
      </c>
      <c r="N480" s="18" t="s">
        <v>336</v>
      </c>
      <c r="O480" s="18" t="s">
        <v>789</v>
      </c>
      <c r="P480" s="18" t="s">
        <v>790</v>
      </c>
      <c r="Q480" s="18" t="s">
        <v>783</v>
      </c>
      <c r="R480" s="18" t="s">
        <v>338</v>
      </c>
      <c r="S480" s="18" t="s">
        <v>339</v>
      </c>
      <c r="T480" s="18">
        <v>5</v>
      </c>
      <c r="U480" s="18">
        <v>0</v>
      </c>
      <c r="V480" s="18" t="s">
        <v>436</v>
      </c>
      <c r="W480" s="18">
        <v>0</v>
      </c>
      <c r="X480" s="18">
        <v>0</v>
      </c>
      <c r="Y480" s="18">
        <v>0</v>
      </c>
      <c r="Z480" s="18">
        <v>0</v>
      </c>
      <c r="AA480" s="18">
        <v>0</v>
      </c>
      <c r="AB480" s="19">
        <v>117566.92148729169</v>
      </c>
      <c r="AC480" s="19">
        <v>0</v>
      </c>
      <c r="AD480" s="19">
        <v>0</v>
      </c>
      <c r="AE480" s="19">
        <v>0</v>
      </c>
      <c r="AF480" s="19">
        <v>0</v>
      </c>
      <c r="AG480" s="19">
        <v>0</v>
      </c>
      <c r="AH480" s="19">
        <v>0</v>
      </c>
      <c r="AI480" s="16"/>
      <c r="AJ480" s="16"/>
      <c r="AK480" s="16"/>
    </row>
    <row r="481" spans="1:37" s="1" customFormat="1" x14ac:dyDescent="0.2">
      <c r="A481"/>
      <c r="B481" s="18"/>
      <c r="C481" s="18" t="s">
        <v>1002</v>
      </c>
      <c r="D481" s="18" t="s">
        <v>450</v>
      </c>
      <c r="E481" s="18" t="s">
        <v>12</v>
      </c>
      <c r="F481" s="18" t="s">
        <v>208</v>
      </c>
      <c r="G481" s="18" t="s">
        <v>209</v>
      </c>
      <c r="H481" s="18" t="s">
        <v>209</v>
      </c>
      <c r="I481" s="18" t="s">
        <v>25</v>
      </c>
      <c r="J481" s="18" t="s">
        <v>210</v>
      </c>
      <c r="K481" s="18" t="s">
        <v>210</v>
      </c>
      <c r="L481" s="18" t="s">
        <v>451</v>
      </c>
      <c r="M481" s="18" t="s">
        <v>11</v>
      </c>
      <c r="N481" s="18" t="s">
        <v>336</v>
      </c>
      <c r="O481" s="18" t="s">
        <v>794</v>
      </c>
      <c r="P481" s="18" t="s">
        <v>1003</v>
      </c>
      <c r="Q481" s="18" t="s">
        <v>800</v>
      </c>
      <c r="R481" s="18" t="s">
        <v>338</v>
      </c>
      <c r="S481" s="18" t="s">
        <v>339</v>
      </c>
      <c r="T481" s="18">
        <v>5</v>
      </c>
      <c r="U481" s="18">
        <v>0</v>
      </c>
      <c r="V481" s="18" t="s">
        <v>436</v>
      </c>
      <c r="W481" s="18">
        <v>0</v>
      </c>
      <c r="X481" s="18">
        <v>0</v>
      </c>
      <c r="Y481" s="18">
        <v>0</v>
      </c>
      <c r="Z481" s="18">
        <v>0</v>
      </c>
      <c r="AA481" s="18">
        <v>0</v>
      </c>
      <c r="AB481" s="19">
        <v>501355.06026886537</v>
      </c>
      <c r="AC481" s="19">
        <v>0</v>
      </c>
      <c r="AD481" s="19">
        <v>0</v>
      </c>
      <c r="AE481" s="19">
        <v>0</v>
      </c>
      <c r="AF481" s="19">
        <v>0</v>
      </c>
      <c r="AG481" s="19">
        <v>0</v>
      </c>
      <c r="AH481" s="19">
        <v>0</v>
      </c>
      <c r="AI481" s="16"/>
      <c r="AJ481" s="16"/>
      <c r="AK481" s="16"/>
    </row>
    <row r="482" spans="1:37" s="1" customFormat="1" x14ac:dyDescent="0.2">
      <c r="A482"/>
      <c r="B482" s="18"/>
      <c r="C482" s="18" t="s">
        <v>1004</v>
      </c>
      <c r="D482" s="18" t="s">
        <v>450</v>
      </c>
      <c r="E482" s="18" t="s">
        <v>12</v>
      </c>
      <c r="F482" s="18" t="s">
        <v>208</v>
      </c>
      <c r="G482" s="18" t="s">
        <v>209</v>
      </c>
      <c r="H482" s="18" t="s">
        <v>209</v>
      </c>
      <c r="I482" s="18" t="s">
        <v>25</v>
      </c>
      <c r="J482" s="18" t="s">
        <v>210</v>
      </c>
      <c r="K482" s="18" t="s">
        <v>210</v>
      </c>
      <c r="L482" s="18" t="s">
        <v>451</v>
      </c>
      <c r="M482" s="18" t="s">
        <v>11</v>
      </c>
      <c r="N482" s="18" t="s">
        <v>336</v>
      </c>
      <c r="O482" s="18" t="s">
        <v>789</v>
      </c>
      <c r="P482" s="18" t="s">
        <v>834</v>
      </c>
      <c r="Q482" s="18" t="s">
        <v>783</v>
      </c>
      <c r="R482" s="18" t="s">
        <v>338</v>
      </c>
      <c r="S482" s="18" t="s">
        <v>339</v>
      </c>
      <c r="T482" s="18">
        <v>5</v>
      </c>
      <c r="U482" s="18">
        <v>0</v>
      </c>
      <c r="V482" s="18" t="s">
        <v>436</v>
      </c>
      <c r="W482" s="18">
        <v>0</v>
      </c>
      <c r="X482" s="18">
        <v>0</v>
      </c>
      <c r="Y482" s="18">
        <v>0</v>
      </c>
      <c r="Z482" s="18">
        <v>0</v>
      </c>
      <c r="AA482" s="18">
        <v>0</v>
      </c>
      <c r="AB482" s="19">
        <v>198038.44378637843</v>
      </c>
      <c r="AC482" s="19">
        <v>0</v>
      </c>
      <c r="AD482" s="19">
        <v>0</v>
      </c>
      <c r="AE482" s="19">
        <v>0</v>
      </c>
      <c r="AF482" s="19">
        <v>0</v>
      </c>
      <c r="AG482" s="19">
        <v>0</v>
      </c>
      <c r="AH482" s="19">
        <v>0</v>
      </c>
      <c r="AI482" s="16"/>
      <c r="AJ482" s="16"/>
      <c r="AK482" s="16"/>
    </row>
    <row r="483" spans="1:37" s="1" customFormat="1" x14ac:dyDescent="0.2">
      <c r="A483"/>
      <c r="B483" s="18"/>
      <c r="C483" s="18" t="s">
        <v>1005</v>
      </c>
      <c r="D483" s="18" t="s">
        <v>993</v>
      </c>
      <c r="E483" s="18" t="s">
        <v>14</v>
      </c>
      <c r="F483" s="18" t="s">
        <v>202</v>
      </c>
      <c r="G483" s="18" t="s">
        <v>994</v>
      </c>
      <c r="H483" s="18" t="s">
        <v>239</v>
      </c>
      <c r="I483" s="18" t="s">
        <v>24</v>
      </c>
      <c r="J483" s="18" t="s">
        <v>24</v>
      </c>
      <c r="K483" s="18" t="s">
        <v>24</v>
      </c>
      <c r="L483" s="18" t="s">
        <v>786</v>
      </c>
      <c r="M483" s="18" t="s">
        <v>11</v>
      </c>
      <c r="N483" s="18" t="s">
        <v>336</v>
      </c>
      <c r="O483" s="18" t="s">
        <v>794</v>
      </c>
      <c r="P483" s="18" t="s">
        <v>996</v>
      </c>
      <c r="Q483" s="18" t="s">
        <v>800</v>
      </c>
      <c r="R483" s="18" t="s">
        <v>338</v>
      </c>
      <c r="S483" s="18" t="s">
        <v>339</v>
      </c>
      <c r="T483" s="18">
        <v>4</v>
      </c>
      <c r="U483" s="18">
        <v>0</v>
      </c>
      <c r="V483" s="18" t="s">
        <v>436</v>
      </c>
      <c r="W483" s="18">
        <v>0</v>
      </c>
      <c r="X483" s="18">
        <v>0</v>
      </c>
      <c r="Y483" s="18">
        <v>0</v>
      </c>
      <c r="Z483" s="18">
        <v>0</v>
      </c>
      <c r="AA483" s="18">
        <v>0</v>
      </c>
      <c r="AB483" s="19">
        <v>0</v>
      </c>
      <c r="AC483" s="19">
        <v>158922.67342842539</v>
      </c>
      <c r="AD483" s="19">
        <v>0</v>
      </c>
      <c r="AE483" s="19">
        <v>0</v>
      </c>
      <c r="AF483" s="19">
        <v>0</v>
      </c>
      <c r="AG483" s="19">
        <v>0</v>
      </c>
      <c r="AH483" s="19">
        <v>0</v>
      </c>
      <c r="AI483" s="16"/>
      <c r="AJ483" s="16"/>
      <c r="AK483" s="16"/>
    </row>
    <row r="484" spans="1:37" s="1" customFormat="1" x14ac:dyDescent="0.2">
      <c r="A484"/>
      <c r="B484" s="18"/>
      <c r="C484" s="18" t="s">
        <v>1006</v>
      </c>
      <c r="D484" s="18" t="s">
        <v>450</v>
      </c>
      <c r="E484" s="18" t="s">
        <v>12</v>
      </c>
      <c r="F484" s="18" t="s">
        <v>208</v>
      </c>
      <c r="G484" s="18" t="s">
        <v>209</v>
      </c>
      <c r="H484" s="18" t="s">
        <v>209</v>
      </c>
      <c r="I484" s="18" t="s">
        <v>25</v>
      </c>
      <c r="J484" s="18" t="s">
        <v>210</v>
      </c>
      <c r="K484" s="18" t="s">
        <v>210</v>
      </c>
      <c r="L484" s="18" t="s">
        <v>451</v>
      </c>
      <c r="M484" s="18" t="s">
        <v>11</v>
      </c>
      <c r="N484" s="18" t="s">
        <v>336</v>
      </c>
      <c r="O484" s="18" t="s">
        <v>794</v>
      </c>
      <c r="P484" s="18" t="s">
        <v>996</v>
      </c>
      <c r="Q484" s="18" t="s">
        <v>800</v>
      </c>
      <c r="R484" s="18" t="s">
        <v>338</v>
      </c>
      <c r="S484" s="18" t="s">
        <v>339</v>
      </c>
      <c r="T484" s="18">
        <v>5</v>
      </c>
      <c r="U484" s="18">
        <v>0</v>
      </c>
      <c r="V484" s="18" t="s">
        <v>436</v>
      </c>
      <c r="W484" s="18">
        <v>0</v>
      </c>
      <c r="X484" s="18">
        <v>0</v>
      </c>
      <c r="Y484" s="18">
        <v>0</v>
      </c>
      <c r="Z484" s="18">
        <v>0</v>
      </c>
      <c r="AA484" s="18">
        <v>0</v>
      </c>
      <c r="AB484" s="19">
        <v>0</v>
      </c>
      <c r="AC484" s="19">
        <v>3676837.2113286983</v>
      </c>
      <c r="AD484" s="19">
        <v>0</v>
      </c>
      <c r="AE484" s="19">
        <v>0</v>
      </c>
      <c r="AF484" s="19">
        <v>0</v>
      </c>
      <c r="AG484" s="19">
        <v>0</v>
      </c>
      <c r="AH484" s="19">
        <v>0</v>
      </c>
      <c r="AI484" s="16"/>
      <c r="AJ484" s="16"/>
      <c r="AK484" s="16"/>
    </row>
    <row r="485" spans="1:37" s="1" customFormat="1" x14ac:dyDescent="0.2">
      <c r="A485"/>
      <c r="B485" s="18"/>
      <c r="C485" s="18" t="s">
        <v>1007</v>
      </c>
      <c r="D485" s="18" t="s">
        <v>450</v>
      </c>
      <c r="E485" s="18" t="s">
        <v>12</v>
      </c>
      <c r="F485" s="18" t="s">
        <v>208</v>
      </c>
      <c r="G485" s="18" t="s">
        <v>209</v>
      </c>
      <c r="H485" s="18" t="s">
        <v>209</v>
      </c>
      <c r="I485" s="18" t="s">
        <v>25</v>
      </c>
      <c r="J485" s="18" t="s">
        <v>210</v>
      </c>
      <c r="K485" s="18" t="s">
        <v>210</v>
      </c>
      <c r="L485" s="18" t="s">
        <v>451</v>
      </c>
      <c r="M485" s="18" t="s">
        <v>11</v>
      </c>
      <c r="N485" s="18" t="s">
        <v>336</v>
      </c>
      <c r="O485" s="18" t="s">
        <v>794</v>
      </c>
      <c r="P485" s="18" t="s">
        <v>825</v>
      </c>
      <c r="Q485" s="18" t="s">
        <v>783</v>
      </c>
      <c r="R485" s="18" t="s">
        <v>338</v>
      </c>
      <c r="S485" s="18" t="s">
        <v>339</v>
      </c>
      <c r="T485" s="18">
        <v>5</v>
      </c>
      <c r="U485" s="18">
        <v>0</v>
      </c>
      <c r="V485" s="18" t="s">
        <v>436</v>
      </c>
      <c r="W485" s="18">
        <v>0</v>
      </c>
      <c r="X485" s="18">
        <v>0</v>
      </c>
      <c r="Y485" s="18">
        <v>0</v>
      </c>
      <c r="Z485" s="18">
        <v>0</v>
      </c>
      <c r="AA485" s="18">
        <v>0</v>
      </c>
      <c r="AB485" s="19">
        <v>0</v>
      </c>
      <c r="AC485" s="19">
        <v>425313.73179047991</v>
      </c>
      <c r="AD485" s="19">
        <v>0</v>
      </c>
      <c r="AE485" s="19">
        <v>0</v>
      </c>
      <c r="AF485" s="19">
        <v>0</v>
      </c>
      <c r="AG485" s="19">
        <v>0</v>
      </c>
      <c r="AH485" s="19">
        <v>0</v>
      </c>
      <c r="AI485" s="16"/>
      <c r="AJ485" s="16"/>
      <c r="AK485" s="16"/>
    </row>
    <row r="486" spans="1:37" s="1" customFormat="1" x14ac:dyDescent="0.2">
      <c r="A486"/>
      <c r="B486" s="18"/>
      <c r="C486" s="18" t="s">
        <v>1008</v>
      </c>
      <c r="D486" s="18" t="s">
        <v>450</v>
      </c>
      <c r="E486" s="18" t="s">
        <v>12</v>
      </c>
      <c r="F486" s="18" t="s">
        <v>208</v>
      </c>
      <c r="G486" s="18" t="s">
        <v>209</v>
      </c>
      <c r="H486" s="18" t="s">
        <v>209</v>
      </c>
      <c r="I486" s="18" t="s">
        <v>25</v>
      </c>
      <c r="J486" s="18" t="s">
        <v>210</v>
      </c>
      <c r="K486" s="18" t="s">
        <v>210</v>
      </c>
      <c r="L486" s="18" t="s">
        <v>451</v>
      </c>
      <c r="M486" s="18" t="s">
        <v>11</v>
      </c>
      <c r="N486" s="18" t="s">
        <v>336</v>
      </c>
      <c r="O486" s="18" t="s">
        <v>452</v>
      </c>
      <c r="P486" s="18" t="s">
        <v>809</v>
      </c>
      <c r="Q486" s="18" t="s">
        <v>783</v>
      </c>
      <c r="R486" s="18" t="s">
        <v>338</v>
      </c>
      <c r="S486" s="18" t="s">
        <v>339</v>
      </c>
      <c r="T486" s="18">
        <v>5</v>
      </c>
      <c r="U486" s="18">
        <v>0</v>
      </c>
      <c r="V486" s="18" t="s">
        <v>436</v>
      </c>
      <c r="W486" s="18">
        <v>0</v>
      </c>
      <c r="X486" s="18">
        <v>0</v>
      </c>
      <c r="Y486" s="18">
        <v>0</v>
      </c>
      <c r="Z486" s="18">
        <v>0</v>
      </c>
      <c r="AA486" s="18">
        <v>0</v>
      </c>
      <c r="AB486" s="19">
        <v>0</v>
      </c>
      <c r="AC486" s="19">
        <v>588527.87636507652</v>
      </c>
      <c r="AD486" s="19">
        <v>0</v>
      </c>
      <c r="AE486" s="19">
        <v>0</v>
      </c>
      <c r="AF486" s="19">
        <v>0</v>
      </c>
      <c r="AG486" s="19">
        <v>0</v>
      </c>
      <c r="AH486" s="19">
        <v>0</v>
      </c>
      <c r="AI486" s="16"/>
      <c r="AJ486" s="16"/>
      <c r="AK486" s="16"/>
    </row>
    <row r="487" spans="1:37" s="1" customFormat="1" x14ac:dyDescent="0.2">
      <c r="A487"/>
      <c r="B487" s="18"/>
      <c r="C487" s="18" t="s">
        <v>1009</v>
      </c>
      <c r="D487" s="18" t="s">
        <v>450</v>
      </c>
      <c r="E487" s="18" t="s">
        <v>12</v>
      </c>
      <c r="F487" s="18" t="s">
        <v>208</v>
      </c>
      <c r="G487" s="18" t="s">
        <v>209</v>
      </c>
      <c r="H487" s="18" t="s">
        <v>209</v>
      </c>
      <c r="I487" s="18" t="s">
        <v>25</v>
      </c>
      <c r="J487" s="18" t="s">
        <v>210</v>
      </c>
      <c r="K487" s="18" t="s">
        <v>210</v>
      </c>
      <c r="L487" s="18" t="s">
        <v>451</v>
      </c>
      <c r="M487" s="18" t="s">
        <v>11</v>
      </c>
      <c r="N487" s="18" t="s">
        <v>336</v>
      </c>
      <c r="O487" s="18" t="s">
        <v>794</v>
      </c>
      <c r="P487" s="18" t="s">
        <v>1003</v>
      </c>
      <c r="Q487" s="18" t="s">
        <v>800</v>
      </c>
      <c r="R487" s="18" t="s">
        <v>338</v>
      </c>
      <c r="S487" s="18" t="s">
        <v>339</v>
      </c>
      <c r="T487" s="18">
        <v>5</v>
      </c>
      <c r="U487" s="18">
        <v>0</v>
      </c>
      <c r="V487" s="18" t="s">
        <v>436</v>
      </c>
      <c r="W487" s="18">
        <v>0</v>
      </c>
      <c r="X487" s="18">
        <v>0</v>
      </c>
      <c r="Y487" s="18">
        <v>0</v>
      </c>
      <c r="Z487" s="18">
        <v>0</v>
      </c>
      <c r="AA487" s="18">
        <v>0</v>
      </c>
      <c r="AB487" s="19">
        <v>0</v>
      </c>
      <c r="AC487" s="19">
        <v>122757.23912235674</v>
      </c>
      <c r="AD487" s="19">
        <v>0</v>
      </c>
      <c r="AE487" s="19">
        <v>0</v>
      </c>
      <c r="AF487" s="19">
        <v>0</v>
      </c>
      <c r="AG487" s="19">
        <v>0</v>
      </c>
      <c r="AH487" s="19">
        <v>0</v>
      </c>
      <c r="AI487" s="16"/>
      <c r="AJ487" s="16"/>
      <c r="AK487" s="16"/>
    </row>
    <row r="488" spans="1:37" s="1" customFormat="1" x14ac:dyDescent="0.2">
      <c r="A488"/>
      <c r="B488" s="18"/>
      <c r="C488" s="18" t="s">
        <v>1010</v>
      </c>
      <c r="D488" s="18" t="s">
        <v>450</v>
      </c>
      <c r="E488" s="18" t="s">
        <v>12</v>
      </c>
      <c r="F488" s="18" t="s">
        <v>208</v>
      </c>
      <c r="G488" s="18" t="s">
        <v>209</v>
      </c>
      <c r="H488" s="18" t="s">
        <v>209</v>
      </c>
      <c r="I488" s="18" t="s">
        <v>25</v>
      </c>
      <c r="J488" s="18" t="s">
        <v>210</v>
      </c>
      <c r="K488" s="18" t="s">
        <v>210</v>
      </c>
      <c r="L488" s="18" t="s">
        <v>451</v>
      </c>
      <c r="M488" s="18" t="s">
        <v>11</v>
      </c>
      <c r="N488" s="18" t="s">
        <v>336</v>
      </c>
      <c r="O488" s="18" t="s">
        <v>794</v>
      </c>
      <c r="P488" s="18" t="s">
        <v>1011</v>
      </c>
      <c r="Q488" s="18" t="s">
        <v>800</v>
      </c>
      <c r="R488" s="18" t="s">
        <v>338</v>
      </c>
      <c r="S488" s="18" t="s">
        <v>339</v>
      </c>
      <c r="T488" s="18">
        <v>5</v>
      </c>
      <c r="U488" s="18">
        <v>0</v>
      </c>
      <c r="V488" s="18" t="s">
        <v>436</v>
      </c>
      <c r="W488" s="18">
        <v>0</v>
      </c>
      <c r="X488" s="18">
        <v>0</v>
      </c>
      <c r="Y488" s="18">
        <v>0</v>
      </c>
      <c r="Z488" s="18">
        <v>0</v>
      </c>
      <c r="AA488" s="18">
        <v>0</v>
      </c>
      <c r="AB488" s="19">
        <v>0</v>
      </c>
      <c r="AC488" s="19">
        <v>1063284.3294761996</v>
      </c>
      <c r="AD488" s="19">
        <v>0</v>
      </c>
      <c r="AE488" s="19">
        <v>0</v>
      </c>
      <c r="AF488" s="19">
        <v>0</v>
      </c>
      <c r="AG488" s="19">
        <v>0</v>
      </c>
      <c r="AH488" s="19">
        <v>0</v>
      </c>
      <c r="AI488" s="16"/>
      <c r="AJ488" s="16"/>
      <c r="AK488" s="16"/>
    </row>
    <row r="489" spans="1:37" s="1" customFormat="1" x14ac:dyDescent="0.2">
      <c r="A489"/>
      <c r="B489" s="18"/>
      <c r="C489" s="18" t="s">
        <v>1012</v>
      </c>
      <c r="D489" s="18" t="s">
        <v>785</v>
      </c>
      <c r="E489" s="18" t="s">
        <v>12</v>
      </c>
      <c r="F489" s="18" t="s">
        <v>208</v>
      </c>
      <c r="G489" s="18" t="s">
        <v>209</v>
      </c>
      <c r="H489" s="18" t="s">
        <v>209</v>
      </c>
      <c r="I489" s="18" t="s">
        <v>25</v>
      </c>
      <c r="J489" s="18" t="s">
        <v>25</v>
      </c>
      <c r="K489" s="18" t="s">
        <v>25</v>
      </c>
      <c r="L489" s="18" t="s">
        <v>786</v>
      </c>
      <c r="M489" s="18" t="s">
        <v>11</v>
      </c>
      <c r="N489" s="18" t="s">
        <v>336</v>
      </c>
      <c r="O489" s="18" t="s">
        <v>781</v>
      </c>
      <c r="P489" s="18" t="s">
        <v>787</v>
      </c>
      <c r="Q489" s="18" t="s">
        <v>457</v>
      </c>
      <c r="R489" s="18" t="s">
        <v>338</v>
      </c>
      <c r="S489" s="18" t="s">
        <v>339</v>
      </c>
      <c r="T489" s="18">
        <v>4</v>
      </c>
      <c r="U489" s="18">
        <v>0</v>
      </c>
      <c r="V489" s="18" t="s">
        <v>436</v>
      </c>
      <c r="W489" s="18">
        <v>0</v>
      </c>
      <c r="X489" s="18">
        <v>0</v>
      </c>
      <c r="Y489" s="18">
        <v>0</v>
      </c>
      <c r="Z489" s="18">
        <v>0</v>
      </c>
      <c r="AA489" s="18">
        <v>0</v>
      </c>
      <c r="AB489" s="19">
        <v>0</v>
      </c>
      <c r="AC489" s="19">
        <v>1379083.24363466</v>
      </c>
      <c r="AD489" s="19">
        <v>0</v>
      </c>
      <c r="AE489" s="19">
        <v>0</v>
      </c>
      <c r="AF489" s="19">
        <v>0</v>
      </c>
      <c r="AG489" s="19">
        <v>0</v>
      </c>
      <c r="AH489" s="19">
        <v>0</v>
      </c>
      <c r="AI489" s="16"/>
      <c r="AJ489" s="16"/>
      <c r="AK489" s="16"/>
    </row>
    <row r="490" spans="1:37" s="1" customFormat="1" x14ac:dyDescent="0.2">
      <c r="A490"/>
      <c r="B490" s="18"/>
      <c r="C490" s="18" t="s">
        <v>1013</v>
      </c>
      <c r="D490" s="18" t="s">
        <v>450</v>
      </c>
      <c r="E490" s="18" t="s">
        <v>12</v>
      </c>
      <c r="F490" s="18" t="s">
        <v>208</v>
      </c>
      <c r="G490" s="18" t="s">
        <v>209</v>
      </c>
      <c r="H490" s="18" t="s">
        <v>209</v>
      </c>
      <c r="I490" s="18" t="s">
        <v>25</v>
      </c>
      <c r="J490" s="18" t="s">
        <v>210</v>
      </c>
      <c r="K490" s="18" t="s">
        <v>210</v>
      </c>
      <c r="L490" s="18" t="s">
        <v>451</v>
      </c>
      <c r="M490" s="18" t="s">
        <v>11</v>
      </c>
      <c r="N490" s="18" t="s">
        <v>336</v>
      </c>
      <c r="O490" s="18" t="s">
        <v>794</v>
      </c>
      <c r="P490" s="18" t="s">
        <v>898</v>
      </c>
      <c r="Q490" s="18" t="s">
        <v>783</v>
      </c>
      <c r="R490" s="18" t="s">
        <v>338</v>
      </c>
      <c r="S490" s="18" t="s">
        <v>339</v>
      </c>
      <c r="T490" s="18">
        <v>5</v>
      </c>
      <c r="U490" s="18">
        <v>0</v>
      </c>
      <c r="V490" s="18" t="s">
        <v>436</v>
      </c>
      <c r="W490" s="18">
        <v>0</v>
      </c>
      <c r="X490" s="18">
        <v>0</v>
      </c>
      <c r="Y490" s="18">
        <v>0</v>
      </c>
      <c r="Z490" s="18">
        <v>0</v>
      </c>
      <c r="AA490" s="18">
        <v>0</v>
      </c>
      <c r="AB490" s="19">
        <v>0</v>
      </c>
      <c r="AC490" s="19">
        <v>425313.73179047991</v>
      </c>
      <c r="AD490" s="19">
        <v>0</v>
      </c>
      <c r="AE490" s="19">
        <v>0</v>
      </c>
      <c r="AF490" s="19">
        <v>0</v>
      </c>
      <c r="AG490" s="19">
        <v>0</v>
      </c>
      <c r="AH490" s="19">
        <v>0</v>
      </c>
      <c r="AI490" s="16"/>
      <c r="AJ490" s="16"/>
      <c r="AK490" s="16"/>
    </row>
    <row r="491" spans="1:37" s="1" customFormat="1" x14ac:dyDescent="0.2">
      <c r="A491"/>
      <c r="B491" s="18"/>
      <c r="C491" s="18" t="s">
        <v>1014</v>
      </c>
      <c r="D491" s="18" t="s">
        <v>450</v>
      </c>
      <c r="E491" s="18" t="s">
        <v>12</v>
      </c>
      <c r="F491" s="18" t="s">
        <v>208</v>
      </c>
      <c r="G491" s="18" t="s">
        <v>209</v>
      </c>
      <c r="H491" s="18" t="s">
        <v>209</v>
      </c>
      <c r="I491" s="18" t="s">
        <v>25</v>
      </c>
      <c r="J491" s="18" t="s">
        <v>210</v>
      </c>
      <c r="K491" s="18" t="s">
        <v>210</v>
      </c>
      <c r="L491" s="18" t="s">
        <v>451</v>
      </c>
      <c r="M491" s="18" t="s">
        <v>11</v>
      </c>
      <c r="N491" s="18" t="s">
        <v>336</v>
      </c>
      <c r="O491" s="18" t="s">
        <v>794</v>
      </c>
      <c r="P491" s="18" t="s">
        <v>898</v>
      </c>
      <c r="Q491" s="18" t="s">
        <v>783</v>
      </c>
      <c r="R491" s="18" t="s">
        <v>338</v>
      </c>
      <c r="S491" s="18" t="s">
        <v>339</v>
      </c>
      <c r="T491" s="18">
        <v>5</v>
      </c>
      <c r="U491" s="18">
        <v>0</v>
      </c>
      <c r="V491" s="18" t="s">
        <v>436</v>
      </c>
      <c r="W491" s="18">
        <v>0</v>
      </c>
      <c r="X491" s="18">
        <v>0</v>
      </c>
      <c r="Y491" s="18">
        <v>0</v>
      </c>
      <c r="Z491" s="18">
        <v>0</v>
      </c>
      <c r="AA491" s="18">
        <v>0</v>
      </c>
      <c r="AB491" s="19">
        <v>0</v>
      </c>
      <c r="AC491" s="19">
        <v>0</v>
      </c>
      <c r="AD491" s="19">
        <v>0</v>
      </c>
      <c r="AE491" s="19">
        <v>81422.763392370136</v>
      </c>
      <c r="AF491" s="19">
        <v>0</v>
      </c>
      <c r="AG491" s="19">
        <v>0</v>
      </c>
      <c r="AH491" s="19">
        <v>82344.185532767384</v>
      </c>
      <c r="AI491" s="16"/>
      <c r="AJ491" s="16"/>
      <c r="AK491" s="16"/>
    </row>
    <row r="492" spans="1:37" s="1" customFormat="1" x14ac:dyDescent="0.2">
      <c r="A492"/>
      <c r="B492" s="18"/>
      <c r="C492" s="18" t="s">
        <v>1015</v>
      </c>
      <c r="D492" s="18" t="s">
        <v>450</v>
      </c>
      <c r="E492" s="18" t="s">
        <v>12</v>
      </c>
      <c r="F492" s="18" t="s">
        <v>208</v>
      </c>
      <c r="G492" s="18" t="s">
        <v>209</v>
      </c>
      <c r="H492" s="18" t="s">
        <v>209</v>
      </c>
      <c r="I492" s="18" t="s">
        <v>25</v>
      </c>
      <c r="J492" s="18" t="s">
        <v>210</v>
      </c>
      <c r="K492" s="18" t="s">
        <v>210</v>
      </c>
      <c r="L492" s="18" t="s">
        <v>451</v>
      </c>
      <c r="M492" s="18" t="s">
        <v>11</v>
      </c>
      <c r="N492" s="18" t="s">
        <v>336</v>
      </c>
      <c r="O492" s="18" t="s">
        <v>794</v>
      </c>
      <c r="P492" s="18" t="s">
        <v>795</v>
      </c>
      <c r="Q492" s="18" t="s">
        <v>783</v>
      </c>
      <c r="R492" s="18" t="s">
        <v>338</v>
      </c>
      <c r="S492" s="18" t="s">
        <v>339</v>
      </c>
      <c r="T492" s="18">
        <v>5</v>
      </c>
      <c r="U492" s="18">
        <v>0</v>
      </c>
      <c r="V492" s="18" t="s">
        <v>436</v>
      </c>
      <c r="W492" s="18">
        <v>0</v>
      </c>
      <c r="X492" s="18">
        <v>0</v>
      </c>
      <c r="Y492" s="18">
        <v>0</v>
      </c>
      <c r="Z492" s="18">
        <v>0</v>
      </c>
      <c r="AA492" s="18">
        <v>0</v>
      </c>
      <c r="AB492" s="19">
        <v>0</v>
      </c>
      <c r="AC492" s="19">
        <v>0</v>
      </c>
      <c r="AD492" s="19">
        <v>196341.6024906052</v>
      </c>
      <c r="AE492" s="19">
        <v>0</v>
      </c>
      <c r="AF492" s="19">
        <v>0</v>
      </c>
      <c r="AG492" s="19">
        <v>198523.0938852705</v>
      </c>
      <c r="AH492" s="19">
        <v>0</v>
      </c>
      <c r="AI492" s="16"/>
      <c r="AJ492" s="16"/>
      <c r="AK492" s="16"/>
    </row>
    <row r="493" spans="1:37" s="1" customFormat="1" x14ac:dyDescent="0.2">
      <c r="A493"/>
      <c r="B493" s="18"/>
      <c r="C493" s="18" t="s">
        <v>1016</v>
      </c>
      <c r="D493" s="18" t="s">
        <v>450</v>
      </c>
      <c r="E493" s="18" t="s">
        <v>12</v>
      </c>
      <c r="F493" s="18" t="s">
        <v>208</v>
      </c>
      <c r="G493" s="18" t="s">
        <v>209</v>
      </c>
      <c r="H493" s="18" t="s">
        <v>209</v>
      </c>
      <c r="I493" s="18" t="s">
        <v>25</v>
      </c>
      <c r="J493" s="18" t="s">
        <v>210</v>
      </c>
      <c r="K493" s="18" t="s">
        <v>210</v>
      </c>
      <c r="L493" s="18" t="s">
        <v>451</v>
      </c>
      <c r="M493" s="18" t="s">
        <v>11</v>
      </c>
      <c r="N493" s="18" t="s">
        <v>336</v>
      </c>
      <c r="O493" s="18" t="s">
        <v>794</v>
      </c>
      <c r="P493" s="18" t="s">
        <v>795</v>
      </c>
      <c r="Q493" s="18" t="s">
        <v>783</v>
      </c>
      <c r="R493" s="18" t="s">
        <v>338</v>
      </c>
      <c r="S493" s="18" t="s">
        <v>339</v>
      </c>
      <c r="T493" s="18">
        <v>5</v>
      </c>
      <c r="U493" s="18">
        <v>0</v>
      </c>
      <c r="V493" s="18" t="s">
        <v>436</v>
      </c>
      <c r="W493" s="18">
        <v>0</v>
      </c>
      <c r="X493" s="18">
        <v>0</v>
      </c>
      <c r="Y493" s="18">
        <v>0</v>
      </c>
      <c r="Z493" s="18">
        <v>0</v>
      </c>
      <c r="AA493" s="18">
        <v>0</v>
      </c>
      <c r="AB493" s="19">
        <v>0</v>
      </c>
      <c r="AC493" s="19">
        <v>0</v>
      </c>
      <c r="AD493" s="19">
        <v>0</v>
      </c>
      <c r="AE493" s="19">
        <v>98521.543704767886</v>
      </c>
      <c r="AF493" s="19">
        <v>0</v>
      </c>
      <c r="AG493" s="19">
        <v>0</v>
      </c>
      <c r="AH493" s="19">
        <v>99636.46449464855</v>
      </c>
      <c r="AI493" s="16"/>
      <c r="AJ493" s="16"/>
      <c r="AK493" s="16"/>
    </row>
    <row r="494" spans="1:37" s="1" customFormat="1" x14ac:dyDescent="0.2">
      <c r="A494"/>
      <c r="B494" s="18"/>
      <c r="C494" s="18" t="s">
        <v>1017</v>
      </c>
      <c r="D494" s="18" t="s">
        <v>450</v>
      </c>
      <c r="E494" s="18" t="s">
        <v>12</v>
      </c>
      <c r="F494" s="18" t="s">
        <v>208</v>
      </c>
      <c r="G494" s="18" t="s">
        <v>209</v>
      </c>
      <c r="H494" s="18" t="s">
        <v>209</v>
      </c>
      <c r="I494" s="18" t="s">
        <v>25</v>
      </c>
      <c r="J494" s="18" t="s">
        <v>210</v>
      </c>
      <c r="K494" s="18" t="s">
        <v>210</v>
      </c>
      <c r="L494" s="18" t="s">
        <v>451</v>
      </c>
      <c r="M494" s="18" t="s">
        <v>11</v>
      </c>
      <c r="N494" s="18" t="s">
        <v>336</v>
      </c>
      <c r="O494" s="18" t="s">
        <v>794</v>
      </c>
      <c r="P494" s="18" t="s">
        <v>795</v>
      </c>
      <c r="Q494" s="18" t="s">
        <v>783</v>
      </c>
      <c r="R494" s="18" t="s">
        <v>338</v>
      </c>
      <c r="S494" s="18" t="s">
        <v>339</v>
      </c>
      <c r="T494" s="18">
        <v>5</v>
      </c>
      <c r="U494" s="18">
        <v>0</v>
      </c>
      <c r="V494" s="18" t="s">
        <v>436</v>
      </c>
      <c r="W494" s="18">
        <v>0</v>
      </c>
      <c r="X494" s="18">
        <v>0</v>
      </c>
      <c r="Y494" s="18">
        <v>0</v>
      </c>
      <c r="Z494" s="18">
        <v>0</v>
      </c>
      <c r="AA494" s="18">
        <v>0</v>
      </c>
      <c r="AB494" s="19">
        <v>0</v>
      </c>
      <c r="AC494" s="19">
        <v>0</v>
      </c>
      <c r="AD494" s="19">
        <v>0</v>
      </c>
      <c r="AE494" s="19">
        <v>179130.07946321429</v>
      </c>
      <c r="AF494" s="19">
        <v>0</v>
      </c>
      <c r="AG494" s="19">
        <v>0</v>
      </c>
      <c r="AH494" s="19">
        <v>0</v>
      </c>
      <c r="AI494" s="16"/>
      <c r="AJ494" s="16"/>
      <c r="AK494" s="16"/>
    </row>
    <row r="495" spans="1:37" s="1" customFormat="1" x14ac:dyDescent="0.2">
      <c r="A495"/>
      <c r="B495" s="18"/>
      <c r="C495" s="18" t="s">
        <v>1018</v>
      </c>
      <c r="D495" s="18" t="s">
        <v>450</v>
      </c>
      <c r="E495" s="18" t="s">
        <v>12</v>
      </c>
      <c r="F495" s="18" t="s">
        <v>208</v>
      </c>
      <c r="G495" s="18" t="s">
        <v>209</v>
      </c>
      <c r="H495" s="18" t="s">
        <v>209</v>
      </c>
      <c r="I495" s="18" t="s">
        <v>25</v>
      </c>
      <c r="J495" s="18" t="s">
        <v>210</v>
      </c>
      <c r="K495" s="18" t="s">
        <v>210</v>
      </c>
      <c r="L495" s="18" t="s">
        <v>451</v>
      </c>
      <c r="M495" s="18" t="s">
        <v>11</v>
      </c>
      <c r="N495" s="18" t="s">
        <v>336</v>
      </c>
      <c r="O495" s="18" t="s">
        <v>452</v>
      </c>
      <c r="P495" s="18" t="s">
        <v>809</v>
      </c>
      <c r="Q495" s="18" t="s">
        <v>783</v>
      </c>
      <c r="R495" s="18" t="s">
        <v>338</v>
      </c>
      <c r="S495" s="18" t="s">
        <v>339</v>
      </c>
      <c r="T495" s="18">
        <v>5</v>
      </c>
      <c r="U495" s="18">
        <v>0</v>
      </c>
      <c r="V495" s="18" t="s">
        <v>436</v>
      </c>
      <c r="W495" s="18">
        <v>0</v>
      </c>
      <c r="X495" s="18">
        <v>0</v>
      </c>
      <c r="Y495" s="18">
        <v>0</v>
      </c>
      <c r="Z495" s="18">
        <v>0</v>
      </c>
      <c r="AA495" s="18">
        <v>0</v>
      </c>
      <c r="AB495" s="19">
        <v>0</v>
      </c>
      <c r="AC495" s="19">
        <v>0</v>
      </c>
      <c r="AD495" s="19">
        <v>0</v>
      </c>
      <c r="AE495" s="19">
        <v>788172.34963814309</v>
      </c>
      <c r="AF495" s="19">
        <v>0</v>
      </c>
      <c r="AG495" s="19">
        <v>0</v>
      </c>
      <c r="AH495" s="19">
        <v>0</v>
      </c>
      <c r="AI495" s="16"/>
      <c r="AJ495" s="16"/>
      <c r="AK495" s="16"/>
    </row>
    <row r="496" spans="1:37" s="1" customFormat="1" x14ac:dyDescent="0.2">
      <c r="A496"/>
      <c r="B496" s="18"/>
      <c r="C496" s="18" t="s">
        <v>1019</v>
      </c>
      <c r="D496" s="18" t="s">
        <v>450</v>
      </c>
      <c r="E496" s="18" t="s">
        <v>12</v>
      </c>
      <c r="F496" s="18" t="s">
        <v>208</v>
      </c>
      <c r="G496" s="18" t="s">
        <v>209</v>
      </c>
      <c r="H496" s="18" t="s">
        <v>209</v>
      </c>
      <c r="I496" s="18" t="s">
        <v>25</v>
      </c>
      <c r="J496" s="18" t="s">
        <v>210</v>
      </c>
      <c r="K496" s="18" t="s">
        <v>210</v>
      </c>
      <c r="L496" s="18" t="s">
        <v>451</v>
      </c>
      <c r="M496" s="18" t="s">
        <v>11</v>
      </c>
      <c r="N496" s="18" t="s">
        <v>336</v>
      </c>
      <c r="O496" s="18" t="s">
        <v>452</v>
      </c>
      <c r="P496" s="18" t="s">
        <v>809</v>
      </c>
      <c r="Q496" s="18" t="s">
        <v>783</v>
      </c>
      <c r="R496" s="18" t="s">
        <v>338</v>
      </c>
      <c r="S496" s="18" t="s">
        <v>339</v>
      </c>
      <c r="T496" s="18">
        <v>5</v>
      </c>
      <c r="U496" s="18">
        <v>0</v>
      </c>
      <c r="V496" s="18" t="s">
        <v>436</v>
      </c>
      <c r="W496" s="18">
        <v>0</v>
      </c>
      <c r="X496" s="18">
        <v>0</v>
      </c>
      <c r="Y496" s="18">
        <v>0</v>
      </c>
      <c r="Z496" s="18">
        <v>0</v>
      </c>
      <c r="AA496" s="18">
        <v>0</v>
      </c>
      <c r="AB496" s="19">
        <v>0</v>
      </c>
      <c r="AC496" s="19">
        <v>0</v>
      </c>
      <c r="AD496" s="19">
        <v>548458.36067623587</v>
      </c>
      <c r="AE496" s="19">
        <v>0</v>
      </c>
      <c r="AF496" s="19">
        <v>0</v>
      </c>
      <c r="AG496" s="19">
        <v>0</v>
      </c>
      <c r="AH496" s="19">
        <v>556646.69420150737</v>
      </c>
      <c r="AI496" s="16"/>
      <c r="AJ496" s="16"/>
      <c r="AK496" s="16"/>
    </row>
    <row r="497" spans="1:37" s="1" customFormat="1" x14ac:dyDescent="0.2">
      <c r="A497"/>
      <c r="B497" s="18"/>
      <c r="C497" s="18" t="s">
        <v>1020</v>
      </c>
      <c r="D497" s="18" t="s">
        <v>450</v>
      </c>
      <c r="E497" s="18" t="s">
        <v>12</v>
      </c>
      <c r="F497" s="18" t="s">
        <v>208</v>
      </c>
      <c r="G497" s="18" t="s">
        <v>209</v>
      </c>
      <c r="H497" s="18" t="s">
        <v>209</v>
      </c>
      <c r="I497" s="18" t="s">
        <v>25</v>
      </c>
      <c r="J497" s="18" t="s">
        <v>210</v>
      </c>
      <c r="K497" s="18" t="s">
        <v>210</v>
      </c>
      <c r="L497" s="18" t="s">
        <v>451</v>
      </c>
      <c r="M497" s="18" t="s">
        <v>11</v>
      </c>
      <c r="N497" s="18" t="s">
        <v>336</v>
      </c>
      <c r="O497" s="18" t="s">
        <v>452</v>
      </c>
      <c r="P497" s="18" t="s">
        <v>809</v>
      </c>
      <c r="Q497" s="18" t="s">
        <v>783</v>
      </c>
      <c r="R497" s="18" t="s">
        <v>338</v>
      </c>
      <c r="S497" s="18" t="s">
        <v>339</v>
      </c>
      <c r="T497" s="18">
        <v>5</v>
      </c>
      <c r="U497" s="18">
        <v>0</v>
      </c>
      <c r="V497" s="18" t="s">
        <v>436</v>
      </c>
      <c r="W497" s="18">
        <v>0</v>
      </c>
      <c r="X497" s="18">
        <v>0</v>
      </c>
      <c r="Y497" s="18">
        <v>0</v>
      </c>
      <c r="Z497" s="18">
        <v>0</v>
      </c>
      <c r="AA497" s="18">
        <v>0</v>
      </c>
      <c r="AB497" s="19">
        <v>0</v>
      </c>
      <c r="AC497" s="19">
        <v>0</v>
      </c>
      <c r="AD497" s="19">
        <v>0</v>
      </c>
      <c r="AE497" s="19">
        <v>0</v>
      </c>
      <c r="AF497" s="19">
        <v>107879.51769233322</v>
      </c>
      <c r="AG497" s="19">
        <v>0</v>
      </c>
      <c r="AH497" s="19">
        <v>0</v>
      </c>
      <c r="AI497" s="16"/>
      <c r="AJ497" s="16"/>
      <c r="AK497" s="16"/>
    </row>
    <row r="498" spans="1:37" s="1" customFormat="1" x14ac:dyDescent="0.2">
      <c r="A498"/>
      <c r="B498" s="18"/>
      <c r="C498" s="18" t="s">
        <v>1021</v>
      </c>
      <c r="D498" s="18" t="s">
        <v>450</v>
      </c>
      <c r="E498" s="18" t="s">
        <v>12</v>
      </c>
      <c r="F498" s="18" t="s">
        <v>208</v>
      </c>
      <c r="G498" s="18" t="s">
        <v>209</v>
      </c>
      <c r="H498" s="18" t="s">
        <v>209</v>
      </c>
      <c r="I498" s="18" t="s">
        <v>25</v>
      </c>
      <c r="J498" s="18" t="s">
        <v>210</v>
      </c>
      <c r="K498" s="18" t="s">
        <v>210</v>
      </c>
      <c r="L498" s="18" t="s">
        <v>451</v>
      </c>
      <c r="M498" s="18" t="s">
        <v>11</v>
      </c>
      <c r="N498" s="18" t="s">
        <v>336</v>
      </c>
      <c r="O498" s="18" t="s">
        <v>452</v>
      </c>
      <c r="P498" s="18" t="s">
        <v>809</v>
      </c>
      <c r="Q498" s="18" t="s">
        <v>783</v>
      </c>
      <c r="R498" s="18" t="s">
        <v>338</v>
      </c>
      <c r="S498" s="18" t="s">
        <v>339</v>
      </c>
      <c r="T498" s="18">
        <v>5</v>
      </c>
      <c r="U498" s="18">
        <v>0</v>
      </c>
      <c r="V498" s="18" t="s">
        <v>436</v>
      </c>
      <c r="W498" s="18">
        <v>0</v>
      </c>
      <c r="X498" s="18">
        <v>0</v>
      </c>
      <c r="Y498" s="18">
        <v>0</v>
      </c>
      <c r="Z498" s="18">
        <v>0</v>
      </c>
      <c r="AA498" s="18">
        <v>0</v>
      </c>
      <c r="AB498" s="19">
        <v>0</v>
      </c>
      <c r="AC498" s="19">
        <v>0</v>
      </c>
      <c r="AD498" s="19">
        <v>0</v>
      </c>
      <c r="AE498" s="19">
        <v>0</v>
      </c>
      <c r="AF498" s="19">
        <v>0</v>
      </c>
      <c r="AG498" s="19">
        <v>0</v>
      </c>
      <c r="AH498" s="19">
        <v>329376.74213106954</v>
      </c>
      <c r="AI498" s="16"/>
      <c r="AJ498" s="16"/>
      <c r="AK498" s="16"/>
    </row>
    <row r="499" spans="1:37" s="1" customFormat="1" x14ac:dyDescent="0.2">
      <c r="A499"/>
      <c r="B499" s="18"/>
      <c r="C499" s="18" t="s">
        <v>1022</v>
      </c>
      <c r="D499" s="18" t="s">
        <v>450</v>
      </c>
      <c r="E499" s="18" t="s">
        <v>12</v>
      </c>
      <c r="F499" s="18" t="s">
        <v>208</v>
      </c>
      <c r="G499" s="18" t="s">
        <v>209</v>
      </c>
      <c r="H499" s="18" t="s">
        <v>209</v>
      </c>
      <c r="I499" s="18" t="s">
        <v>25</v>
      </c>
      <c r="J499" s="18" t="s">
        <v>210</v>
      </c>
      <c r="K499" s="18" t="s">
        <v>210</v>
      </c>
      <c r="L499" s="18" t="s">
        <v>451</v>
      </c>
      <c r="M499" s="18" t="s">
        <v>11</v>
      </c>
      <c r="N499" s="18" t="s">
        <v>336</v>
      </c>
      <c r="O499" s="18" t="s">
        <v>452</v>
      </c>
      <c r="P499" s="18" t="s">
        <v>809</v>
      </c>
      <c r="Q499" s="18" t="s">
        <v>783</v>
      </c>
      <c r="R499" s="18" t="s">
        <v>338</v>
      </c>
      <c r="S499" s="18" t="s">
        <v>339</v>
      </c>
      <c r="T499" s="18">
        <v>5</v>
      </c>
      <c r="U499" s="18">
        <v>0</v>
      </c>
      <c r="V499" s="18" t="s">
        <v>436</v>
      </c>
      <c r="W499" s="18">
        <v>0</v>
      </c>
      <c r="X499" s="18">
        <v>0</v>
      </c>
      <c r="Y499" s="18">
        <v>0</v>
      </c>
      <c r="Z499" s="18">
        <v>0</v>
      </c>
      <c r="AA499" s="18">
        <v>0</v>
      </c>
      <c r="AB499" s="19">
        <v>0</v>
      </c>
      <c r="AC499" s="19">
        <v>0</v>
      </c>
      <c r="AD499" s="19">
        <v>81132.893591159154</v>
      </c>
      <c r="AE499" s="19">
        <v>81422.763392370136</v>
      </c>
      <c r="AF499" s="19">
        <v>81726.907342676684</v>
      </c>
      <c r="AG499" s="19">
        <v>82034.336316227462</v>
      </c>
      <c r="AH499" s="19">
        <v>82344.185532767384</v>
      </c>
      <c r="AI499" s="16"/>
      <c r="AJ499" s="16"/>
      <c r="AK499" s="16"/>
    </row>
    <row r="500" spans="1:37" s="1" customFormat="1" x14ac:dyDescent="0.2">
      <c r="A500"/>
      <c r="B500" s="18"/>
      <c r="C500" s="18" t="s">
        <v>1023</v>
      </c>
      <c r="D500" s="18" t="s">
        <v>450</v>
      </c>
      <c r="E500" s="18" t="s">
        <v>12</v>
      </c>
      <c r="F500" s="18" t="s">
        <v>208</v>
      </c>
      <c r="G500" s="18" t="s">
        <v>209</v>
      </c>
      <c r="H500" s="18" t="s">
        <v>209</v>
      </c>
      <c r="I500" s="18" t="s">
        <v>25</v>
      </c>
      <c r="J500" s="18" t="s">
        <v>210</v>
      </c>
      <c r="K500" s="18" t="s">
        <v>210</v>
      </c>
      <c r="L500" s="18" t="s">
        <v>451</v>
      </c>
      <c r="M500" s="18" t="s">
        <v>11</v>
      </c>
      <c r="N500" s="18" t="s">
        <v>336</v>
      </c>
      <c r="O500" s="18" t="s">
        <v>452</v>
      </c>
      <c r="P500" s="18" t="s">
        <v>809</v>
      </c>
      <c r="Q500" s="18" t="s">
        <v>783</v>
      </c>
      <c r="R500" s="18" t="s">
        <v>338</v>
      </c>
      <c r="S500" s="18" t="s">
        <v>339</v>
      </c>
      <c r="T500" s="18">
        <v>5</v>
      </c>
      <c r="U500" s="18">
        <v>0</v>
      </c>
      <c r="V500" s="18" t="s">
        <v>436</v>
      </c>
      <c r="W500" s="18">
        <v>0</v>
      </c>
      <c r="X500" s="18">
        <v>0</v>
      </c>
      <c r="Y500" s="18">
        <v>0</v>
      </c>
      <c r="Z500" s="18">
        <v>0</v>
      </c>
      <c r="AA500" s="18">
        <v>0</v>
      </c>
      <c r="AB500" s="19">
        <v>0</v>
      </c>
      <c r="AC500" s="19">
        <v>0</v>
      </c>
      <c r="AD500" s="19">
        <v>856763.35632264079</v>
      </c>
      <c r="AE500" s="19">
        <v>0</v>
      </c>
      <c r="AF500" s="19">
        <v>0</v>
      </c>
      <c r="AG500" s="19">
        <v>0</v>
      </c>
      <c r="AH500" s="19">
        <v>0</v>
      </c>
      <c r="AI500" s="16"/>
      <c r="AJ500" s="16"/>
      <c r="AK500" s="16"/>
    </row>
    <row r="501" spans="1:37" s="1" customFormat="1" x14ac:dyDescent="0.2">
      <c r="A501"/>
      <c r="B501" s="18"/>
      <c r="C501" s="18" t="s">
        <v>1024</v>
      </c>
      <c r="D501" s="18" t="s">
        <v>450</v>
      </c>
      <c r="E501" s="18" t="s">
        <v>12</v>
      </c>
      <c r="F501" s="18" t="s">
        <v>208</v>
      </c>
      <c r="G501" s="18" t="s">
        <v>209</v>
      </c>
      <c r="H501" s="18" t="s">
        <v>209</v>
      </c>
      <c r="I501" s="18" t="s">
        <v>25</v>
      </c>
      <c r="J501" s="18" t="s">
        <v>210</v>
      </c>
      <c r="K501" s="18" t="s">
        <v>210</v>
      </c>
      <c r="L501" s="18" t="s">
        <v>451</v>
      </c>
      <c r="M501" s="18" t="s">
        <v>11</v>
      </c>
      <c r="N501" s="18" t="s">
        <v>336</v>
      </c>
      <c r="O501" s="18" t="s">
        <v>452</v>
      </c>
      <c r="P501" s="18" t="s">
        <v>809</v>
      </c>
      <c r="Q501" s="18" t="s">
        <v>783</v>
      </c>
      <c r="R501" s="18" t="s">
        <v>338</v>
      </c>
      <c r="S501" s="18" t="s">
        <v>339</v>
      </c>
      <c r="T501" s="18">
        <v>5</v>
      </c>
      <c r="U501" s="18">
        <v>0</v>
      </c>
      <c r="V501" s="18" t="s">
        <v>436</v>
      </c>
      <c r="W501" s="18">
        <v>0</v>
      </c>
      <c r="X501" s="18">
        <v>0</v>
      </c>
      <c r="Y501" s="18">
        <v>0</v>
      </c>
      <c r="Z501" s="18">
        <v>0</v>
      </c>
      <c r="AA501" s="18">
        <v>0</v>
      </c>
      <c r="AB501" s="19">
        <v>0</v>
      </c>
      <c r="AC501" s="19">
        <v>0</v>
      </c>
      <c r="AD501" s="19">
        <v>0</v>
      </c>
      <c r="AE501" s="19">
        <v>0</v>
      </c>
      <c r="AF501" s="19">
        <v>326907.62937070674</v>
      </c>
      <c r="AG501" s="19">
        <v>0</v>
      </c>
      <c r="AH501" s="19">
        <v>0</v>
      </c>
      <c r="AI501" s="16"/>
      <c r="AJ501" s="16"/>
      <c r="AK501" s="16"/>
    </row>
    <row r="502" spans="1:37" s="1" customFormat="1" x14ac:dyDescent="0.2">
      <c r="A502"/>
      <c r="B502" s="18"/>
      <c r="C502" s="18" t="s">
        <v>1025</v>
      </c>
      <c r="D502" s="18" t="s">
        <v>450</v>
      </c>
      <c r="E502" s="18" t="s">
        <v>12</v>
      </c>
      <c r="F502" s="18" t="s">
        <v>208</v>
      </c>
      <c r="G502" s="18" t="s">
        <v>209</v>
      </c>
      <c r="H502" s="18" t="s">
        <v>209</v>
      </c>
      <c r="I502" s="18" t="s">
        <v>25</v>
      </c>
      <c r="J502" s="18" t="s">
        <v>210</v>
      </c>
      <c r="K502" s="18" t="s">
        <v>210</v>
      </c>
      <c r="L502" s="18" t="s">
        <v>451</v>
      </c>
      <c r="M502" s="18" t="s">
        <v>11</v>
      </c>
      <c r="N502" s="18" t="s">
        <v>336</v>
      </c>
      <c r="O502" s="18" t="s">
        <v>452</v>
      </c>
      <c r="P502" s="18" t="s">
        <v>809</v>
      </c>
      <c r="Q502" s="18" t="s">
        <v>783</v>
      </c>
      <c r="R502" s="18" t="s">
        <v>338</v>
      </c>
      <c r="S502" s="18" t="s">
        <v>339</v>
      </c>
      <c r="T502" s="18">
        <v>5</v>
      </c>
      <c r="U502" s="18">
        <v>0</v>
      </c>
      <c r="V502" s="18" t="s">
        <v>436</v>
      </c>
      <c r="W502" s="18">
        <v>0</v>
      </c>
      <c r="X502" s="18">
        <v>0</v>
      </c>
      <c r="Y502" s="18">
        <v>0</v>
      </c>
      <c r="Z502" s="18">
        <v>0</v>
      </c>
      <c r="AA502" s="18">
        <v>0</v>
      </c>
      <c r="AB502" s="19">
        <v>0</v>
      </c>
      <c r="AC502" s="19">
        <v>0</v>
      </c>
      <c r="AD502" s="19">
        <v>324531.57436463662</v>
      </c>
      <c r="AE502" s="19">
        <v>0</v>
      </c>
      <c r="AF502" s="19">
        <v>0</v>
      </c>
      <c r="AG502" s="19">
        <v>0</v>
      </c>
      <c r="AH502" s="19">
        <v>0</v>
      </c>
      <c r="AI502" s="16"/>
      <c r="AJ502" s="16"/>
      <c r="AK502" s="16"/>
    </row>
    <row r="503" spans="1:37" s="1" customFormat="1" x14ac:dyDescent="0.2">
      <c r="A503"/>
      <c r="B503" s="18"/>
      <c r="C503" s="18" t="s">
        <v>1026</v>
      </c>
      <c r="D503" s="18" t="s">
        <v>450</v>
      </c>
      <c r="E503" s="18" t="s">
        <v>12</v>
      </c>
      <c r="F503" s="18" t="s">
        <v>208</v>
      </c>
      <c r="G503" s="18" t="s">
        <v>209</v>
      </c>
      <c r="H503" s="18" t="s">
        <v>209</v>
      </c>
      <c r="I503" s="18" t="s">
        <v>25</v>
      </c>
      <c r="J503" s="18" t="s">
        <v>210</v>
      </c>
      <c r="K503" s="18" t="s">
        <v>210</v>
      </c>
      <c r="L503" s="18" t="s">
        <v>451</v>
      </c>
      <c r="M503" s="18" t="s">
        <v>11</v>
      </c>
      <c r="N503" s="18" t="s">
        <v>336</v>
      </c>
      <c r="O503" s="18" t="s">
        <v>794</v>
      </c>
      <c r="P503" s="18" t="s">
        <v>795</v>
      </c>
      <c r="Q503" s="18" t="s">
        <v>783</v>
      </c>
      <c r="R503" s="18" t="s">
        <v>338</v>
      </c>
      <c r="S503" s="18" t="s">
        <v>339</v>
      </c>
      <c r="T503" s="18">
        <v>5</v>
      </c>
      <c r="U503" s="18">
        <v>0</v>
      </c>
      <c r="V503" s="18" t="s">
        <v>436</v>
      </c>
      <c r="W503" s="18">
        <v>0</v>
      </c>
      <c r="X503" s="18">
        <v>0</v>
      </c>
      <c r="Y503" s="18">
        <v>0</v>
      </c>
      <c r="Z503" s="18">
        <v>0</v>
      </c>
      <c r="AA503" s="18">
        <v>0</v>
      </c>
      <c r="AB503" s="19">
        <v>0</v>
      </c>
      <c r="AC503" s="19">
        <v>0</v>
      </c>
      <c r="AD503" s="19">
        <v>162265.78718231831</v>
      </c>
      <c r="AE503" s="19">
        <v>0</v>
      </c>
      <c r="AF503" s="19">
        <v>0</v>
      </c>
      <c r="AG503" s="19">
        <v>164068.67263245492</v>
      </c>
      <c r="AH503" s="19">
        <v>0</v>
      </c>
      <c r="AI503" s="16"/>
      <c r="AJ503" s="16"/>
      <c r="AK503" s="16"/>
    </row>
    <row r="504" spans="1:37" s="1" customFormat="1" x14ac:dyDescent="0.2">
      <c r="A504"/>
      <c r="B504" s="18"/>
      <c r="C504" s="18" t="s">
        <v>1027</v>
      </c>
      <c r="D504" s="18" t="s">
        <v>450</v>
      </c>
      <c r="E504" s="18" t="s">
        <v>12</v>
      </c>
      <c r="F504" s="18" t="s">
        <v>208</v>
      </c>
      <c r="G504" s="18" t="s">
        <v>209</v>
      </c>
      <c r="H504" s="18" t="s">
        <v>209</v>
      </c>
      <c r="I504" s="18" t="s">
        <v>25</v>
      </c>
      <c r="J504" s="18" t="s">
        <v>210</v>
      </c>
      <c r="K504" s="18" t="s">
        <v>210</v>
      </c>
      <c r="L504" s="18" t="s">
        <v>451</v>
      </c>
      <c r="M504" s="18" t="s">
        <v>11</v>
      </c>
      <c r="N504" s="18" t="s">
        <v>336</v>
      </c>
      <c r="O504" s="18" t="s">
        <v>452</v>
      </c>
      <c r="P504" s="18" t="s">
        <v>823</v>
      </c>
      <c r="Q504" s="18" t="s">
        <v>457</v>
      </c>
      <c r="R504" s="18" t="s">
        <v>338</v>
      </c>
      <c r="S504" s="18" t="s">
        <v>339</v>
      </c>
      <c r="T504" s="18">
        <v>5</v>
      </c>
      <c r="U504" s="18">
        <v>0</v>
      </c>
      <c r="V504" s="18" t="s">
        <v>436</v>
      </c>
      <c r="W504" s="18">
        <v>0</v>
      </c>
      <c r="X504" s="18">
        <v>0</v>
      </c>
      <c r="Y504" s="18">
        <v>0</v>
      </c>
      <c r="Z504" s="18">
        <v>0</v>
      </c>
      <c r="AA504" s="18">
        <v>0</v>
      </c>
      <c r="AB504" s="19">
        <v>0</v>
      </c>
      <c r="AC504" s="19">
        <v>0</v>
      </c>
      <c r="AD504" s="19">
        <v>162265.78718231831</v>
      </c>
      <c r="AE504" s="19">
        <v>0</v>
      </c>
      <c r="AF504" s="19">
        <v>0</v>
      </c>
      <c r="AG504" s="19">
        <v>164068.67263245492</v>
      </c>
      <c r="AH504" s="19">
        <v>0</v>
      </c>
      <c r="AI504" s="16"/>
      <c r="AJ504" s="16"/>
      <c r="AK504" s="16"/>
    </row>
    <row r="505" spans="1:37" s="1" customFormat="1" x14ac:dyDescent="0.2">
      <c r="A505"/>
      <c r="B505" s="18"/>
      <c r="C505" s="18" t="s">
        <v>1028</v>
      </c>
      <c r="D505" s="18" t="s">
        <v>450</v>
      </c>
      <c r="E505" s="18" t="s">
        <v>12</v>
      </c>
      <c r="F505" s="18" t="s">
        <v>208</v>
      </c>
      <c r="G505" s="18" t="s">
        <v>209</v>
      </c>
      <c r="H505" s="18" t="s">
        <v>209</v>
      </c>
      <c r="I505" s="18" t="s">
        <v>25</v>
      </c>
      <c r="J505" s="18" t="s">
        <v>210</v>
      </c>
      <c r="K505" s="18" t="s">
        <v>210</v>
      </c>
      <c r="L505" s="18" t="s">
        <v>451</v>
      </c>
      <c r="M505" s="18" t="s">
        <v>11</v>
      </c>
      <c r="N505" s="18" t="s">
        <v>336</v>
      </c>
      <c r="O505" s="18" t="s">
        <v>452</v>
      </c>
      <c r="P505" s="18" t="s">
        <v>809</v>
      </c>
      <c r="Q505" s="18" t="s">
        <v>783</v>
      </c>
      <c r="R505" s="18" t="s">
        <v>338</v>
      </c>
      <c r="S505" s="18" t="s">
        <v>339</v>
      </c>
      <c r="T505" s="18">
        <v>5</v>
      </c>
      <c r="U505" s="18">
        <v>0</v>
      </c>
      <c r="V505" s="18" t="s">
        <v>436</v>
      </c>
      <c r="W505" s="18">
        <v>0</v>
      </c>
      <c r="X505" s="18">
        <v>0</v>
      </c>
      <c r="Y505" s="18">
        <v>0</v>
      </c>
      <c r="Z505" s="18">
        <v>0</v>
      </c>
      <c r="AA505" s="18">
        <v>0</v>
      </c>
      <c r="AB505" s="19">
        <v>0</v>
      </c>
      <c r="AC505" s="19">
        <v>0</v>
      </c>
      <c r="AD505" s="19">
        <v>0</v>
      </c>
      <c r="AE505" s="19">
        <v>325691.05356948054</v>
      </c>
      <c r="AF505" s="19">
        <v>0</v>
      </c>
      <c r="AG505" s="19">
        <v>0</v>
      </c>
      <c r="AH505" s="19">
        <v>329376.74213106954</v>
      </c>
      <c r="AI505" s="16"/>
      <c r="AJ505" s="16"/>
      <c r="AK505" s="16"/>
    </row>
    <row r="506" spans="1:37" s="1" customFormat="1" x14ac:dyDescent="0.2">
      <c r="A506"/>
      <c r="B506" s="18"/>
      <c r="C506" s="18" t="s">
        <v>1029</v>
      </c>
      <c r="D506" s="18" t="s">
        <v>450</v>
      </c>
      <c r="E506" s="18" t="s">
        <v>12</v>
      </c>
      <c r="F506" s="18" t="s">
        <v>208</v>
      </c>
      <c r="G506" s="18" t="s">
        <v>209</v>
      </c>
      <c r="H506" s="18" t="s">
        <v>209</v>
      </c>
      <c r="I506" s="18" t="s">
        <v>25</v>
      </c>
      <c r="J506" s="18" t="s">
        <v>210</v>
      </c>
      <c r="K506" s="18" t="s">
        <v>210</v>
      </c>
      <c r="L506" s="18" t="s">
        <v>451</v>
      </c>
      <c r="M506" s="18" t="s">
        <v>11</v>
      </c>
      <c r="N506" s="18" t="s">
        <v>336</v>
      </c>
      <c r="O506" s="18" t="s">
        <v>794</v>
      </c>
      <c r="P506" s="18" t="s">
        <v>825</v>
      </c>
      <c r="Q506" s="18" t="s">
        <v>783</v>
      </c>
      <c r="R506" s="18" t="s">
        <v>338</v>
      </c>
      <c r="S506" s="18" t="s">
        <v>339</v>
      </c>
      <c r="T506" s="18">
        <v>5</v>
      </c>
      <c r="U506" s="18">
        <v>0</v>
      </c>
      <c r="V506" s="18" t="s">
        <v>436</v>
      </c>
      <c r="W506" s="18">
        <v>0</v>
      </c>
      <c r="X506" s="18">
        <v>0</v>
      </c>
      <c r="Y506" s="18">
        <v>0</v>
      </c>
      <c r="Z506" s="18">
        <v>0</v>
      </c>
      <c r="AA506" s="18">
        <v>0</v>
      </c>
      <c r="AB506" s="19">
        <v>0</v>
      </c>
      <c r="AC506" s="19">
        <v>0</v>
      </c>
      <c r="AD506" s="19">
        <v>0</v>
      </c>
      <c r="AE506" s="19">
        <v>1641482.9099901821</v>
      </c>
      <c r="AF506" s="19">
        <v>1647614.4520283618</v>
      </c>
      <c r="AG506" s="19">
        <v>0</v>
      </c>
      <c r="AH506" s="19">
        <v>0</v>
      </c>
      <c r="AI506" s="16"/>
      <c r="AJ506" s="16"/>
      <c r="AK506" s="16"/>
    </row>
    <row r="507" spans="1:37" s="1" customFormat="1" x14ac:dyDescent="0.2">
      <c r="A507"/>
      <c r="B507" s="18"/>
      <c r="C507" s="18" t="s">
        <v>1030</v>
      </c>
      <c r="D507" s="18" t="s">
        <v>450</v>
      </c>
      <c r="E507" s="18" t="s">
        <v>12</v>
      </c>
      <c r="F507" s="18" t="s">
        <v>208</v>
      </c>
      <c r="G507" s="18" t="s">
        <v>209</v>
      </c>
      <c r="H507" s="18" t="s">
        <v>209</v>
      </c>
      <c r="I507" s="18" t="s">
        <v>25</v>
      </c>
      <c r="J507" s="18" t="s">
        <v>210</v>
      </c>
      <c r="K507" s="18" t="s">
        <v>210</v>
      </c>
      <c r="L507" s="18" t="s">
        <v>451</v>
      </c>
      <c r="M507" s="18" t="s">
        <v>11</v>
      </c>
      <c r="N507" s="18" t="s">
        <v>336</v>
      </c>
      <c r="O507" s="18" t="s">
        <v>452</v>
      </c>
      <c r="P507" s="18" t="s">
        <v>809</v>
      </c>
      <c r="Q507" s="18" t="s">
        <v>783</v>
      </c>
      <c r="R507" s="18" t="s">
        <v>338</v>
      </c>
      <c r="S507" s="18" t="s">
        <v>339</v>
      </c>
      <c r="T507" s="18">
        <v>5</v>
      </c>
      <c r="U507" s="18">
        <v>0</v>
      </c>
      <c r="V507" s="18" t="s">
        <v>436</v>
      </c>
      <c r="W507" s="18">
        <v>0</v>
      </c>
      <c r="X507" s="18">
        <v>0</v>
      </c>
      <c r="Y507" s="18">
        <v>0</v>
      </c>
      <c r="Z507" s="18">
        <v>0</v>
      </c>
      <c r="AA507" s="18">
        <v>0</v>
      </c>
      <c r="AB507" s="19">
        <v>0</v>
      </c>
      <c r="AC507" s="19">
        <v>0</v>
      </c>
      <c r="AD507" s="19">
        <v>0</v>
      </c>
      <c r="AE507" s="19">
        <v>81422.763392370136</v>
      </c>
      <c r="AF507" s="19">
        <v>0</v>
      </c>
      <c r="AG507" s="19">
        <v>0</v>
      </c>
      <c r="AH507" s="19">
        <v>82344.185532767384</v>
      </c>
      <c r="AI507" s="16"/>
      <c r="AJ507" s="16"/>
      <c r="AK507" s="16"/>
    </row>
    <row r="508" spans="1:37" s="1" customFormat="1" x14ac:dyDescent="0.2">
      <c r="A508"/>
      <c r="B508" s="18"/>
      <c r="C508" s="18" t="s">
        <v>1031</v>
      </c>
      <c r="D508" s="18" t="s">
        <v>450</v>
      </c>
      <c r="E508" s="18" t="s">
        <v>12</v>
      </c>
      <c r="F508" s="18" t="s">
        <v>208</v>
      </c>
      <c r="G508" s="18" t="s">
        <v>209</v>
      </c>
      <c r="H508" s="18" t="s">
        <v>209</v>
      </c>
      <c r="I508" s="18" t="s">
        <v>25</v>
      </c>
      <c r="J508" s="18" t="s">
        <v>210</v>
      </c>
      <c r="K508" s="18" t="s">
        <v>210</v>
      </c>
      <c r="L508" s="18" t="s">
        <v>451</v>
      </c>
      <c r="M508" s="18" t="s">
        <v>11</v>
      </c>
      <c r="N508" s="18" t="s">
        <v>336</v>
      </c>
      <c r="O508" s="18" t="s">
        <v>794</v>
      </c>
      <c r="P508" s="18" t="s">
        <v>825</v>
      </c>
      <c r="Q508" s="18" t="s">
        <v>783</v>
      </c>
      <c r="R508" s="18" t="s">
        <v>338</v>
      </c>
      <c r="S508" s="18" t="s">
        <v>339</v>
      </c>
      <c r="T508" s="18">
        <v>5</v>
      </c>
      <c r="U508" s="18">
        <v>0</v>
      </c>
      <c r="V508" s="18" t="s">
        <v>436</v>
      </c>
      <c r="W508" s="18">
        <v>0</v>
      </c>
      <c r="X508" s="18">
        <v>0</v>
      </c>
      <c r="Y508" s="18">
        <v>0</v>
      </c>
      <c r="Z508" s="18">
        <v>0</v>
      </c>
      <c r="AA508" s="18">
        <v>0</v>
      </c>
      <c r="AB508" s="19">
        <v>0</v>
      </c>
      <c r="AC508" s="19">
        <v>0</v>
      </c>
      <c r="AD508" s="19">
        <v>0</v>
      </c>
      <c r="AE508" s="19">
        <v>0</v>
      </c>
      <c r="AF508" s="19">
        <v>863036.14153866575</v>
      </c>
      <c r="AG508" s="19">
        <v>0</v>
      </c>
      <c r="AH508" s="19">
        <v>0</v>
      </c>
      <c r="AI508" s="16"/>
      <c r="AJ508" s="16"/>
      <c r="AK508" s="16"/>
    </row>
    <row r="509" spans="1:37" s="1" customFormat="1" x14ac:dyDescent="0.2">
      <c r="A509"/>
      <c r="B509" s="18"/>
      <c r="C509" s="18" t="s">
        <v>1032</v>
      </c>
      <c r="D509" s="18" t="s">
        <v>450</v>
      </c>
      <c r="E509" s="18" t="s">
        <v>12</v>
      </c>
      <c r="F509" s="18" t="s">
        <v>208</v>
      </c>
      <c r="G509" s="18" t="s">
        <v>209</v>
      </c>
      <c r="H509" s="18" t="s">
        <v>209</v>
      </c>
      <c r="I509" s="18" t="s">
        <v>25</v>
      </c>
      <c r="J509" s="18" t="s">
        <v>210</v>
      </c>
      <c r="K509" s="18" t="s">
        <v>210</v>
      </c>
      <c r="L509" s="18" t="s">
        <v>451</v>
      </c>
      <c r="M509" s="18" t="s">
        <v>11</v>
      </c>
      <c r="N509" s="18" t="s">
        <v>336</v>
      </c>
      <c r="O509" s="18" t="s">
        <v>794</v>
      </c>
      <c r="P509" s="18" t="s">
        <v>825</v>
      </c>
      <c r="Q509" s="18" t="s">
        <v>783</v>
      </c>
      <c r="R509" s="18" t="s">
        <v>338</v>
      </c>
      <c r="S509" s="18" t="s">
        <v>339</v>
      </c>
      <c r="T509" s="18">
        <v>5</v>
      </c>
      <c r="U509" s="18">
        <v>0</v>
      </c>
      <c r="V509" s="18" t="s">
        <v>436</v>
      </c>
      <c r="W509" s="18">
        <v>0</v>
      </c>
      <c r="X509" s="18">
        <v>0</v>
      </c>
      <c r="Y509" s="18">
        <v>0</v>
      </c>
      <c r="Z509" s="18">
        <v>0</v>
      </c>
      <c r="AA509" s="18">
        <v>0</v>
      </c>
      <c r="AB509" s="19">
        <v>0</v>
      </c>
      <c r="AC509" s="19">
        <v>0</v>
      </c>
      <c r="AD509" s="19">
        <v>356984.73180110025</v>
      </c>
      <c r="AE509" s="19">
        <v>358260.15892642859</v>
      </c>
      <c r="AF509" s="19">
        <v>359598.39230777737</v>
      </c>
      <c r="AG509" s="19">
        <v>360951.07979140081</v>
      </c>
      <c r="AH509" s="19">
        <v>362314.41634417645</v>
      </c>
      <c r="AI509" s="16"/>
      <c r="AJ509" s="16"/>
      <c r="AK509" s="16"/>
    </row>
    <row r="510" spans="1:37" s="1" customFormat="1" x14ac:dyDescent="0.2">
      <c r="A510"/>
      <c r="B510" s="18"/>
      <c r="C510" s="18" t="s">
        <v>1033</v>
      </c>
      <c r="D510" s="18" t="s">
        <v>1034</v>
      </c>
      <c r="E510" s="18" t="s">
        <v>14</v>
      </c>
      <c r="F510" s="18" t="s">
        <v>202</v>
      </c>
      <c r="G510" s="18" t="s">
        <v>994</v>
      </c>
      <c r="H510" s="18" t="s">
        <v>239</v>
      </c>
      <c r="I510" s="18" t="s">
        <v>24</v>
      </c>
      <c r="J510" s="18" t="s">
        <v>240</v>
      </c>
      <c r="K510" s="18" t="s">
        <v>240</v>
      </c>
      <c r="L510" s="18" t="s">
        <v>451</v>
      </c>
      <c r="M510" s="18" t="s">
        <v>11</v>
      </c>
      <c r="N510" s="18" t="s">
        <v>336</v>
      </c>
      <c r="O510" s="18" t="s">
        <v>794</v>
      </c>
      <c r="P510" s="18" t="s">
        <v>825</v>
      </c>
      <c r="Q510" s="18" t="s">
        <v>783</v>
      </c>
      <c r="R510" s="18" t="s">
        <v>338</v>
      </c>
      <c r="S510" s="18" t="s">
        <v>339</v>
      </c>
      <c r="T510" s="18">
        <v>5</v>
      </c>
      <c r="U510" s="18">
        <v>0</v>
      </c>
      <c r="V510" s="18" t="s">
        <v>436</v>
      </c>
      <c r="W510" s="18">
        <v>0</v>
      </c>
      <c r="X510" s="18">
        <v>0</v>
      </c>
      <c r="Y510" s="18">
        <v>0</v>
      </c>
      <c r="Z510" s="18">
        <v>0</v>
      </c>
      <c r="AA510" s="18">
        <v>0</v>
      </c>
      <c r="AB510" s="19">
        <v>0</v>
      </c>
      <c r="AC510" s="19">
        <v>0</v>
      </c>
      <c r="AD510" s="19">
        <v>0</v>
      </c>
      <c r="AE510" s="19">
        <v>0</v>
      </c>
      <c r="AF510" s="19">
        <v>0</v>
      </c>
      <c r="AG510" s="19">
        <v>2021277.8724630438</v>
      </c>
      <c r="AH510" s="19">
        <v>2041727.7329257829</v>
      </c>
      <c r="AI510" s="16"/>
      <c r="AJ510" s="16"/>
      <c r="AK510" s="16"/>
    </row>
    <row r="511" spans="1:37" s="1" customFormat="1" x14ac:dyDescent="0.2">
      <c r="A511"/>
      <c r="B511" s="18"/>
      <c r="C511" s="18" t="s">
        <v>1035</v>
      </c>
      <c r="D511" s="18" t="s">
        <v>450</v>
      </c>
      <c r="E511" s="18" t="s">
        <v>12</v>
      </c>
      <c r="F511" s="18" t="s">
        <v>208</v>
      </c>
      <c r="G511" s="18" t="s">
        <v>209</v>
      </c>
      <c r="H511" s="18" t="s">
        <v>209</v>
      </c>
      <c r="I511" s="18" t="s">
        <v>25</v>
      </c>
      <c r="J511" s="18" t="s">
        <v>210</v>
      </c>
      <c r="K511" s="18" t="s">
        <v>210</v>
      </c>
      <c r="L511" s="18" t="s">
        <v>451</v>
      </c>
      <c r="M511" s="18" t="s">
        <v>11</v>
      </c>
      <c r="N511" s="18" t="s">
        <v>336</v>
      </c>
      <c r="O511" s="18" t="s">
        <v>794</v>
      </c>
      <c r="P511" s="18" t="s">
        <v>898</v>
      </c>
      <c r="Q511" s="18" t="s">
        <v>783</v>
      </c>
      <c r="R511" s="18" t="s">
        <v>338</v>
      </c>
      <c r="S511" s="18" t="s">
        <v>339</v>
      </c>
      <c r="T511" s="18">
        <v>5</v>
      </c>
      <c r="U511" s="18">
        <v>0</v>
      </c>
      <c r="V511" s="18" t="s">
        <v>436</v>
      </c>
      <c r="W511" s="18">
        <v>0</v>
      </c>
      <c r="X511" s="18">
        <v>0</v>
      </c>
      <c r="Y511" s="18">
        <v>0</v>
      </c>
      <c r="Z511" s="18">
        <v>0</v>
      </c>
      <c r="AA511" s="18">
        <v>0</v>
      </c>
      <c r="AB511" s="19">
        <v>0</v>
      </c>
      <c r="AC511" s="19">
        <v>0</v>
      </c>
      <c r="AD511" s="19">
        <v>0</v>
      </c>
      <c r="AE511" s="19">
        <v>0</v>
      </c>
      <c r="AF511" s="19">
        <v>549204.81734278717</v>
      </c>
      <c r="AG511" s="19">
        <v>551270.74004504853</v>
      </c>
      <c r="AH511" s="19">
        <v>0</v>
      </c>
      <c r="AI511" s="16"/>
      <c r="AJ511" s="16"/>
      <c r="AK511" s="16"/>
    </row>
    <row r="512" spans="1:37" s="1" customFormat="1" x14ac:dyDescent="0.2">
      <c r="A512"/>
      <c r="B512" s="18"/>
      <c r="C512" s="18" t="s">
        <v>1036</v>
      </c>
      <c r="D512" s="18" t="s">
        <v>450</v>
      </c>
      <c r="E512" s="18" t="s">
        <v>12</v>
      </c>
      <c r="F512" s="18" t="s">
        <v>208</v>
      </c>
      <c r="G512" s="18" t="s">
        <v>209</v>
      </c>
      <c r="H512" s="18" t="s">
        <v>209</v>
      </c>
      <c r="I512" s="18" t="s">
        <v>25</v>
      </c>
      <c r="J512" s="18" t="s">
        <v>210</v>
      </c>
      <c r="K512" s="18" t="s">
        <v>210</v>
      </c>
      <c r="L512" s="18" t="s">
        <v>451</v>
      </c>
      <c r="M512" s="18" t="s">
        <v>11</v>
      </c>
      <c r="N512" s="18" t="s">
        <v>336</v>
      </c>
      <c r="O512" s="18" t="s">
        <v>452</v>
      </c>
      <c r="P512" s="18" t="s">
        <v>823</v>
      </c>
      <c r="Q512" s="18" t="s">
        <v>457</v>
      </c>
      <c r="R512" s="18" t="s">
        <v>338</v>
      </c>
      <c r="S512" s="18" t="s">
        <v>339</v>
      </c>
      <c r="T512" s="18">
        <v>5</v>
      </c>
      <c r="U512" s="18">
        <v>0</v>
      </c>
      <c r="V512" s="18" t="s">
        <v>436</v>
      </c>
      <c r="W512" s="18">
        <v>0</v>
      </c>
      <c r="X512" s="18">
        <v>0</v>
      </c>
      <c r="Y512" s="18">
        <v>0</v>
      </c>
      <c r="Z512" s="18">
        <v>0</v>
      </c>
      <c r="AA512" s="18">
        <v>0</v>
      </c>
      <c r="AB512" s="19">
        <v>0</v>
      </c>
      <c r="AC512" s="19">
        <v>0</v>
      </c>
      <c r="AD512" s="19">
        <v>408909.78369944217</v>
      </c>
      <c r="AE512" s="19">
        <v>136790.24249918186</v>
      </c>
      <c r="AF512" s="19">
        <v>0</v>
      </c>
      <c r="AG512" s="19">
        <v>0</v>
      </c>
      <c r="AH512" s="19">
        <v>0</v>
      </c>
      <c r="AI512" s="16"/>
      <c r="AJ512" s="16"/>
      <c r="AK512" s="16"/>
    </row>
    <row r="513" spans="1:37" s="1" customFormat="1" x14ac:dyDescent="0.2">
      <c r="A513"/>
      <c r="B513" s="18"/>
      <c r="C513" s="18" t="s">
        <v>1037</v>
      </c>
      <c r="D513" s="18" t="s">
        <v>450</v>
      </c>
      <c r="E513" s="18" t="s">
        <v>12</v>
      </c>
      <c r="F513" s="18" t="s">
        <v>208</v>
      </c>
      <c r="G513" s="18" t="s">
        <v>209</v>
      </c>
      <c r="H513" s="18" t="s">
        <v>209</v>
      </c>
      <c r="I513" s="18" t="s">
        <v>25</v>
      </c>
      <c r="J513" s="18" t="s">
        <v>210</v>
      </c>
      <c r="K513" s="18" t="s">
        <v>210</v>
      </c>
      <c r="L513" s="18" t="s">
        <v>451</v>
      </c>
      <c r="M513" s="18" t="s">
        <v>11</v>
      </c>
      <c r="N513" s="18" t="s">
        <v>336</v>
      </c>
      <c r="O513" s="18" t="s">
        <v>452</v>
      </c>
      <c r="P513" s="18" t="s">
        <v>460</v>
      </c>
      <c r="Q513" s="18" t="s">
        <v>461</v>
      </c>
      <c r="R513" s="18" t="s">
        <v>338</v>
      </c>
      <c r="S513" s="18" t="s">
        <v>339</v>
      </c>
      <c r="T513" s="18">
        <v>5</v>
      </c>
      <c r="U513" s="18">
        <v>0</v>
      </c>
      <c r="V513" s="18" t="s">
        <v>436</v>
      </c>
      <c r="W513" s="18">
        <v>0</v>
      </c>
      <c r="X513" s="18">
        <v>0</v>
      </c>
      <c r="Y513" s="18">
        <v>0</v>
      </c>
      <c r="Z513" s="18">
        <v>0</v>
      </c>
      <c r="AA513" s="18">
        <v>0</v>
      </c>
      <c r="AB513" s="19">
        <v>0</v>
      </c>
      <c r="AC513" s="19">
        <v>0</v>
      </c>
      <c r="AD513" s="19">
        <v>356984.73180110025</v>
      </c>
      <c r="AE513" s="19">
        <v>0</v>
      </c>
      <c r="AF513" s="19">
        <v>0</v>
      </c>
      <c r="AG513" s="19">
        <v>0</v>
      </c>
      <c r="AH513" s="19">
        <v>0</v>
      </c>
      <c r="AI513" s="16"/>
      <c r="AJ513" s="16"/>
      <c r="AK513" s="16"/>
    </row>
    <row r="514" spans="1:37" s="1" customFormat="1" x14ac:dyDescent="0.2">
      <c r="A514"/>
      <c r="B514" s="18"/>
      <c r="C514" s="18" t="s">
        <v>1038</v>
      </c>
      <c r="D514" s="18" t="s">
        <v>450</v>
      </c>
      <c r="E514" s="18" t="s">
        <v>12</v>
      </c>
      <c r="F514" s="18" t="s">
        <v>208</v>
      </c>
      <c r="G514" s="18" t="s">
        <v>209</v>
      </c>
      <c r="H514" s="18" t="s">
        <v>209</v>
      </c>
      <c r="I514" s="18" t="s">
        <v>25</v>
      </c>
      <c r="J514" s="18" t="s">
        <v>210</v>
      </c>
      <c r="K514" s="18" t="s">
        <v>210</v>
      </c>
      <c r="L514" s="18" t="s">
        <v>451</v>
      </c>
      <c r="M514" s="18" t="s">
        <v>11</v>
      </c>
      <c r="N514" s="18" t="s">
        <v>336</v>
      </c>
      <c r="O514" s="18" t="s">
        <v>452</v>
      </c>
      <c r="P514" s="18" t="s">
        <v>460</v>
      </c>
      <c r="Q514" s="18" t="s">
        <v>461</v>
      </c>
      <c r="R514" s="18" t="s">
        <v>338</v>
      </c>
      <c r="S514" s="18" t="s">
        <v>339</v>
      </c>
      <c r="T514" s="18">
        <v>5</v>
      </c>
      <c r="U514" s="18">
        <v>0</v>
      </c>
      <c r="V514" s="18" t="s">
        <v>436</v>
      </c>
      <c r="W514" s="18">
        <v>0</v>
      </c>
      <c r="X514" s="18">
        <v>0</v>
      </c>
      <c r="Y514" s="18">
        <v>0</v>
      </c>
      <c r="Z514" s="18">
        <v>0</v>
      </c>
      <c r="AA514" s="18">
        <v>0</v>
      </c>
      <c r="AB514" s="19">
        <v>0</v>
      </c>
      <c r="AC514" s="19">
        <v>0</v>
      </c>
      <c r="AD514" s="19">
        <v>116831.36677126918</v>
      </c>
      <c r="AE514" s="19">
        <v>117248.77928501299</v>
      </c>
      <c r="AF514" s="19">
        <v>0</v>
      </c>
      <c r="AG514" s="19">
        <v>0</v>
      </c>
      <c r="AH514" s="19">
        <v>0</v>
      </c>
      <c r="AI514" s="16"/>
      <c r="AJ514" s="16"/>
      <c r="AK514" s="16"/>
    </row>
    <row r="515" spans="1:37" s="1" customFormat="1" x14ac:dyDescent="0.2">
      <c r="A515"/>
      <c r="B515" s="18"/>
      <c r="C515" s="18" t="s">
        <v>1039</v>
      </c>
      <c r="D515" s="18" t="s">
        <v>450</v>
      </c>
      <c r="E515" s="18" t="s">
        <v>12</v>
      </c>
      <c r="F515" s="18" t="s">
        <v>208</v>
      </c>
      <c r="G515" s="18" t="s">
        <v>209</v>
      </c>
      <c r="H515" s="18" t="s">
        <v>209</v>
      </c>
      <c r="I515" s="18" t="s">
        <v>25</v>
      </c>
      <c r="J515" s="18" t="s">
        <v>210</v>
      </c>
      <c r="K515" s="18" t="s">
        <v>210</v>
      </c>
      <c r="L515" s="18" t="s">
        <v>451</v>
      </c>
      <c r="M515" s="18" t="s">
        <v>11</v>
      </c>
      <c r="N515" s="18" t="s">
        <v>336</v>
      </c>
      <c r="O515" s="18" t="s">
        <v>452</v>
      </c>
      <c r="P515" s="18" t="s">
        <v>460</v>
      </c>
      <c r="Q515" s="18" t="s">
        <v>461</v>
      </c>
      <c r="R515" s="18" t="s">
        <v>338</v>
      </c>
      <c r="S515" s="18" t="s">
        <v>339</v>
      </c>
      <c r="T515" s="18">
        <v>5</v>
      </c>
      <c r="U515" s="18">
        <v>0</v>
      </c>
      <c r="V515" s="18" t="s">
        <v>436</v>
      </c>
      <c r="W515" s="18">
        <v>0</v>
      </c>
      <c r="X515" s="18">
        <v>0</v>
      </c>
      <c r="Y515" s="18">
        <v>0</v>
      </c>
      <c r="Z515" s="18">
        <v>0</v>
      </c>
      <c r="AA515" s="18">
        <v>0</v>
      </c>
      <c r="AB515" s="19">
        <v>0</v>
      </c>
      <c r="AC515" s="19">
        <v>0</v>
      </c>
      <c r="AD515" s="19">
        <v>0</v>
      </c>
      <c r="AE515" s="19">
        <v>0</v>
      </c>
      <c r="AF515" s="19">
        <v>941493.97258763527</v>
      </c>
      <c r="AG515" s="19">
        <v>945035.55436294037</v>
      </c>
      <c r="AH515" s="19">
        <v>0</v>
      </c>
      <c r="AI515" s="16"/>
      <c r="AJ515" s="16"/>
      <c r="AK515" s="16"/>
    </row>
    <row r="516" spans="1:37" s="1" customFormat="1" x14ac:dyDescent="0.2">
      <c r="A516"/>
      <c r="B516" s="18"/>
      <c r="C516" s="18" t="s">
        <v>1040</v>
      </c>
      <c r="D516" s="18" t="s">
        <v>450</v>
      </c>
      <c r="E516" s="18" t="s">
        <v>12</v>
      </c>
      <c r="F516" s="18" t="s">
        <v>208</v>
      </c>
      <c r="G516" s="18" t="s">
        <v>209</v>
      </c>
      <c r="H516" s="18" t="s">
        <v>209</v>
      </c>
      <c r="I516" s="18" t="s">
        <v>25</v>
      </c>
      <c r="J516" s="18" t="s">
        <v>210</v>
      </c>
      <c r="K516" s="18" t="s">
        <v>210</v>
      </c>
      <c r="L516" s="18" t="s">
        <v>451</v>
      </c>
      <c r="M516" s="18" t="s">
        <v>11</v>
      </c>
      <c r="N516" s="18" t="s">
        <v>336</v>
      </c>
      <c r="O516" s="18" t="s">
        <v>452</v>
      </c>
      <c r="P516" s="18" t="s">
        <v>460</v>
      </c>
      <c r="Q516" s="18" t="s">
        <v>461</v>
      </c>
      <c r="R516" s="18" t="s">
        <v>338</v>
      </c>
      <c r="S516" s="18" t="s">
        <v>339</v>
      </c>
      <c r="T516" s="18">
        <v>5</v>
      </c>
      <c r="U516" s="18">
        <v>0</v>
      </c>
      <c r="V516" s="18" t="s">
        <v>436</v>
      </c>
      <c r="W516" s="18">
        <v>0</v>
      </c>
      <c r="X516" s="18">
        <v>0</v>
      </c>
      <c r="Y516" s="18">
        <v>0</v>
      </c>
      <c r="Z516" s="18">
        <v>0</v>
      </c>
      <c r="AA516" s="18">
        <v>0</v>
      </c>
      <c r="AB516" s="19">
        <v>0</v>
      </c>
      <c r="AC516" s="19">
        <v>0</v>
      </c>
      <c r="AD516" s="19">
        <v>0</v>
      </c>
      <c r="AE516" s="19">
        <v>0</v>
      </c>
      <c r="AF516" s="19">
        <v>647277.10615399922</v>
      </c>
      <c r="AG516" s="19">
        <v>649711.94362452149</v>
      </c>
      <c r="AH516" s="19">
        <v>0</v>
      </c>
      <c r="AI516" s="16"/>
      <c r="AJ516" s="16"/>
      <c r="AK516" s="16"/>
    </row>
    <row r="517" spans="1:37" s="1" customFormat="1" x14ac:dyDescent="0.2">
      <c r="A517"/>
      <c r="B517" s="18"/>
      <c r="C517" s="18" t="s">
        <v>1041</v>
      </c>
      <c r="D517" s="18" t="s">
        <v>450</v>
      </c>
      <c r="E517" s="18" t="s">
        <v>12</v>
      </c>
      <c r="F517" s="18" t="s">
        <v>208</v>
      </c>
      <c r="G517" s="18" t="s">
        <v>209</v>
      </c>
      <c r="H517" s="18" t="s">
        <v>209</v>
      </c>
      <c r="I517" s="18" t="s">
        <v>25</v>
      </c>
      <c r="J517" s="18" t="s">
        <v>210</v>
      </c>
      <c r="K517" s="18" t="s">
        <v>210</v>
      </c>
      <c r="L517" s="18" t="s">
        <v>451</v>
      </c>
      <c r="M517" s="18" t="s">
        <v>11</v>
      </c>
      <c r="N517" s="18" t="s">
        <v>336</v>
      </c>
      <c r="O517" s="18" t="s">
        <v>452</v>
      </c>
      <c r="P517" s="18" t="s">
        <v>460</v>
      </c>
      <c r="Q517" s="18" t="s">
        <v>461</v>
      </c>
      <c r="R517" s="18" t="s">
        <v>338</v>
      </c>
      <c r="S517" s="18" t="s">
        <v>339</v>
      </c>
      <c r="T517" s="18">
        <v>5</v>
      </c>
      <c r="U517" s="18">
        <v>0</v>
      </c>
      <c r="V517" s="18" t="s">
        <v>436</v>
      </c>
      <c r="W517" s="18">
        <v>0</v>
      </c>
      <c r="X517" s="18">
        <v>0</v>
      </c>
      <c r="Y517" s="18">
        <v>0</v>
      </c>
      <c r="Z517" s="18">
        <v>0</v>
      </c>
      <c r="AA517" s="18">
        <v>0</v>
      </c>
      <c r="AB517" s="19">
        <v>0</v>
      </c>
      <c r="AC517" s="19">
        <v>0</v>
      </c>
      <c r="AD517" s="19">
        <v>0</v>
      </c>
      <c r="AE517" s="19">
        <v>0</v>
      </c>
      <c r="AF517" s="19">
        <v>0</v>
      </c>
      <c r="AG517" s="19">
        <v>118129.44429536755</v>
      </c>
      <c r="AH517" s="19">
        <v>118575.62716718501</v>
      </c>
      <c r="AI517" s="16"/>
      <c r="AJ517" s="16"/>
      <c r="AK517" s="16"/>
    </row>
    <row r="518" spans="1:37" s="1" customFormat="1" x14ac:dyDescent="0.2">
      <c r="A518"/>
      <c r="B518" s="18"/>
      <c r="C518" s="18" t="s">
        <v>1042</v>
      </c>
      <c r="D518" s="18" t="s">
        <v>450</v>
      </c>
      <c r="E518" s="18" t="s">
        <v>12</v>
      </c>
      <c r="F518" s="18" t="s">
        <v>208</v>
      </c>
      <c r="G518" s="18" t="s">
        <v>209</v>
      </c>
      <c r="H518" s="18" t="s">
        <v>209</v>
      </c>
      <c r="I518" s="18" t="s">
        <v>25</v>
      </c>
      <c r="J518" s="18" t="s">
        <v>210</v>
      </c>
      <c r="K518" s="18" t="s">
        <v>210</v>
      </c>
      <c r="L518" s="18" t="s">
        <v>451</v>
      </c>
      <c r="M518" s="18" t="s">
        <v>11</v>
      </c>
      <c r="N518" s="18" t="s">
        <v>336</v>
      </c>
      <c r="O518" s="18" t="s">
        <v>452</v>
      </c>
      <c r="P518" s="18" t="s">
        <v>460</v>
      </c>
      <c r="Q518" s="18" t="s">
        <v>461</v>
      </c>
      <c r="R518" s="18" t="s">
        <v>338</v>
      </c>
      <c r="S518" s="18" t="s">
        <v>339</v>
      </c>
      <c r="T518" s="18">
        <v>5</v>
      </c>
      <c r="U518" s="18">
        <v>0</v>
      </c>
      <c r="V518" s="18" t="s">
        <v>436</v>
      </c>
      <c r="W518" s="18">
        <v>0</v>
      </c>
      <c r="X518" s="18">
        <v>0</v>
      </c>
      <c r="Y518" s="18">
        <v>0</v>
      </c>
      <c r="Z518" s="18">
        <v>0</v>
      </c>
      <c r="AA518" s="18">
        <v>0</v>
      </c>
      <c r="AB518" s="19">
        <v>0</v>
      </c>
      <c r="AC518" s="19">
        <v>0</v>
      </c>
      <c r="AD518" s="19">
        <v>428381.67816132039</v>
      </c>
      <c r="AE518" s="19">
        <v>429912.19071171439</v>
      </c>
      <c r="AF518" s="19">
        <v>215759.03538466644</v>
      </c>
      <c r="AG518" s="19">
        <v>216570.64787484051</v>
      </c>
      <c r="AH518" s="19">
        <v>217388.64980650588</v>
      </c>
      <c r="AI518" s="16"/>
      <c r="AJ518" s="16"/>
      <c r="AK518" s="16"/>
    </row>
    <row r="519" spans="1:37" s="1" customFormat="1" x14ac:dyDescent="0.2">
      <c r="A519"/>
      <c r="B519" s="18"/>
      <c r="C519" s="18" t="s">
        <v>1043</v>
      </c>
      <c r="D519" s="18" t="s">
        <v>450</v>
      </c>
      <c r="E519" s="18" t="s">
        <v>12</v>
      </c>
      <c r="F519" s="18" t="s">
        <v>208</v>
      </c>
      <c r="G519" s="18" t="s">
        <v>209</v>
      </c>
      <c r="H519" s="18" t="s">
        <v>209</v>
      </c>
      <c r="I519" s="18" t="s">
        <v>25</v>
      </c>
      <c r="J519" s="18" t="s">
        <v>210</v>
      </c>
      <c r="K519" s="18" t="s">
        <v>210</v>
      </c>
      <c r="L519" s="18" t="s">
        <v>451</v>
      </c>
      <c r="M519" s="18" t="s">
        <v>11</v>
      </c>
      <c r="N519" s="18" t="s">
        <v>336</v>
      </c>
      <c r="O519" s="18" t="s">
        <v>452</v>
      </c>
      <c r="P519" s="18" t="s">
        <v>809</v>
      </c>
      <c r="Q519" s="18" t="s">
        <v>783</v>
      </c>
      <c r="R519" s="18" t="s">
        <v>338</v>
      </c>
      <c r="S519" s="18" t="s">
        <v>339</v>
      </c>
      <c r="T519" s="18">
        <v>5</v>
      </c>
      <c r="U519" s="18">
        <v>0</v>
      </c>
      <c r="V519" s="18" t="s">
        <v>436</v>
      </c>
      <c r="W519" s="18">
        <v>0</v>
      </c>
      <c r="X519" s="18">
        <v>0</v>
      </c>
      <c r="Y519" s="18">
        <v>0</v>
      </c>
      <c r="Z519" s="18">
        <v>0</v>
      </c>
      <c r="AA519" s="18">
        <v>0</v>
      </c>
      <c r="AB519" s="19">
        <v>0</v>
      </c>
      <c r="AC519" s="19">
        <v>0</v>
      </c>
      <c r="AD519" s="19">
        <v>107095.4195403301</v>
      </c>
      <c r="AE519" s="19">
        <v>107478.0476779286</v>
      </c>
      <c r="AF519" s="19">
        <v>107879.51769233322</v>
      </c>
      <c r="AG519" s="19">
        <v>108285.32393742025</v>
      </c>
      <c r="AH519" s="19">
        <v>108694.32490325294</v>
      </c>
      <c r="AI519" s="16"/>
      <c r="AJ519" s="16"/>
      <c r="AK519" s="16"/>
    </row>
    <row r="520" spans="1:37" s="1" customFormat="1" x14ac:dyDescent="0.2">
      <c r="A520"/>
      <c r="B520" s="18"/>
      <c r="C520" s="18" t="s">
        <v>1044</v>
      </c>
      <c r="D520" s="18" t="s">
        <v>450</v>
      </c>
      <c r="E520" s="18" t="s">
        <v>12</v>
      </c>
      <c r="F520" s="18" t="s">
        <v>208</v>
      </c>
      <c r="G520" s="18" t="s">
        <v>209</v>
      </c>
      <c r="H520" s="18" t="s">
        <v>209</v>
      </c>
      <c r="I520" s="18" t="s">
        <v>25</v>
      </c>
      <c r="J520" s="18" t="s">
        <v>210</v>
      </c>
      <c r="K520" s="18" t="s">
        <v>210</v>
      </c>
      <c r="L520" s="18" t="s">
        <v>451</v>
      </c>
      <c r="M520" s="18" t="s">
        <v>11</v>
      </c>
      <c r="N520" s="18" t="s">
        <v>336</v>
      </c>
      <c r="O520" s="18" t="s">
        <v>452</v>
      </c>
      <c r="P520" s="18" t="s">
        <v>823</v>
      </c>
      <c r="Q520" s="18" t="s">
        <v>461</v>
      </c>
      <c r="R520" s="18" t="s">
        <v>338</v>
      </c>
      <c r="S520" s="18" t="s">
        <v>339</v>
      </c>
      <c r="T520" s="18">
        <v>5</v>
      </c>
      <c r="U520" s="18">
        <v>0</v>
      </c>
      <c r="V520" s="18" t="s">
        <v>436</v>
      </c>
      <c r="W520" s="18">
        <v>0</v>
      </c>
      <c r="X520" s="18">
        <v>0</v>
      </c>
      <c r="Y520" s="18">
        <v>0</v>
      </c>
      <c r="Z520" s="18">
        <v>0</v>
      </c>
      <c r="AA520" s="18">
        <v>0</v>
      </c>
      <c r="AB520" s="19">
        <v>0</v>
      </c>
      <c r="AC520" s="19">
        <v>0</v>
      </c>
      <c r="AD520" s="19">
        <v>0</v>
      </c>
      <c r="AE520" s="19">
        <v>227983.73749863639</v>
      </c>
      <c r="AF520" s="19">
        <v>457670.68111898942</v>
      </c>
      <c r="AG520" s="19">
        <v>229696.14168543689</v>
      </c>
      <c r="AH520" s="19">
        <v>0</v>
      </c>
      <c r="AI520" s="16"/>
      <c r="AJ520" s="16"/>
      <c r="AK520" s="16"/>
    </row>
    <row r="521" spans="1:37" s="1" customFormat="1" x14ac:dyDescent="0.2">
      <c r="A521"/>
      <c r="B521" s="18"/>
      <c r="C521" s="18" t="s">
        <v>1045</v>
      </c>
      <c r="D521" s="18" t="s">
        <v>450</v>
      </c>
      <c r="E521" s="18" t="s">
        <v>12</v>
      </c>
      <c r="F521" s="18" t="s">
        <v>208</v>
      </c>
      <c r="G521" s="18" t="s">
        <v>209</v>
      </c>
      <c r="H521" s="18" t="s">
        <v>209</v>
      </c>
      <c r="I521" s="18" t="s">
        <v>25</v>
      </c>
      <c r="J521" s="18" t="s">
        <v>210</v>
      </c>
      <c r="K521" s="18" t="s">
        <v>210</v>
      </c>
      <c r="L521" s="18" t="s">
        <v>451</v>
      </c>
      <c r="M521" s="18" t="s">
        <v>11</v>
      </c>
      <c r="N521" s="18" t="s">
        <v>336</v>
      </c>
      <c r="O521" s="18" t="s">
        <v>452</v>
      </c>
      <c r="P521" s="18" t="s">
        <v>823</v>
      </c>
      <c r="Q521" s="18" t="s">
        <v>457</v>
      </c>
      <c r="R521" s="18" t="s">
        <v>338</v>
      </c>
      <c r="S521" s="18" t="s">
        <v>339</v>
      </c>
      <c r="T521" s="18">
        <v>5</v>
      </c>
      <c r="U521" s="18">
        <v>0</v>
      </c>
      <c r="V521" s="18" t="s">
        <v>436</v>
      </c>
      <c r="W521" s="18">
        <v>0</v>
      </c>
      <c r="X521" s="18">
        <v>0</v>
      </c>
      <c r="Y521" s="18">
        <v>0</v>
      </c>
      <c r="Z521" s="18">
        <v>0</v>
      </c>
      <c r="AA521" s="18">
        <v>0</v>
      </c>
      <c r="AB521" s="19">
        <v>0</v>
      </c>
      <c r="AC521" s="19">
        <v>0</v>
      </c>
      <c r="AD521" s="19">
        <v>0</v>
      </c>
      <c r="AE521" s="19">
        <v>358260.15892642859</v>
      </c>
      <c r="AF521" s="19">
        <v>0</v>
      </c>
      <c r="AG521" s="19">
        <v>0</v>
      </c>
      <c r="AH521" s="19">
        <v>0</v>
      </c>
      <c r="AI521" s="16"/>
      <c r="AJ521" s="16"/>
      <c r="AK521" s="16"/>
    </row>
    <row r="522" spans="1:37" s="1" customFormat="1" x14ac:dyDescent="0.2">
      <c r="A522"/>
      <c r="B522" s="18"/>
      <c r="C522" s="18" t="s">
        <v>1046</v>
      </c>
      <c r="D522" s="18" t="s">
        <v>450</v>
      </c>
      <c r="E522" s="18" t="s">
        <v>12</v>
      </c>
      <c r="F522" s="18" t="s">
        <v>208</v>
      </c>
      <c r="G522" s="18" t="s">
        <v>209</v>
      </c>
      <c r="H522" s="18" t="s">
        <v>209</v>
      </c>
      <c r="I522" s="18" t="s">
        <v>25</v>
      </c>
      <c r="J522" s="18" t="s">
        <v>210</v>
      </c>
      <c r="K522" s="18" t="s">
        <v>210</v>
      </c>
      <c r="L522" s="18" t="s">
        <v>451</v>
      </c>
      <c r="M522" s="18" t="s">
        <v>11</v>
      </c>
      <c r="N522" s="18" t="s">
        <v>336</v>
      </c>
      <c r="O522" s="18" t="s">
        <v>452</v>
      </c>
      <c r="P522" s="18" t="s">
        <v>809</v>
      </c>
      <c r="Q522" s="18" t="s">
        <v>783</v>
      </c>
      <c r="R522" s="18" t="s">
        <v>338</v>
      </c>
      <c r="S522" s="18" t="s">
        <v>339</v>
      </c>
      <c r="T522" s="18">
        <v>5</v>
      </c>
      <c r="U522" s="18">
        <v>0</v>
      </c>
      <c r="V522" s="18" t="s">
        <v>436</v>
      </c>
      <c r="W522" s="18">
        <v>0</v>
      </c>
      <c r="X522" s="18">
        <v>0</v>
      </c>
      <c r="Y522" s="18">
        <v>0</v>
      </c>
      <c r="Z522" s="18">
        <v>0</v>
      </c>
      <c r="AA522" s="18">
        <v>0</v>
      </c>
      <c r="AB522" s="19">
        <v>0</v>
      </c>
      <c r="AC522" s="19">
        <v>0</v>
      </c>
      <c r="AD522" s="19">
        <v>0</v>
      </c>
      <c r="AE522" s="19">
        <v>325691.05356948054</v>
      </c>
      <c r="AF522" s="19">
        <v>0</v>
      </c>
      <c r="AG522" s="19">
        <v>0</v>
      </c>
      <c r="AH522" s="19">
        <v>329376.74213106954</v>
      </c>
      <c r="AI522" s="16"/>
      <c r="AJ522" s="16"/>
      <c r="AK522" s="16"/>
    </row>
    <row r="523" spans="1:37" s="1" customFormat="1" x14ac:dyDescent="0.2">
      <c r="A523"/>
      <c r="B523" s="18"/>
      <c r="C523" s="18" t="s">
        <v>1047</v>
      </c>
      <c r="D523" s="18" t="s">
        <v>450</v>
      </c>
      <c r="E523" s="18" t="s">
        <v>12</v>
      </c>
      <c r="F523" s="18" t="s">
        <v>208</v>
      </c>
      <c r="G523" s="18" t="s">
        <v>209</v>
      </c>
      <c r="H523" s="18" t="s">
        <v>209</v>
      </c>
      <c r="I523" s="18" t="s">
        <v>25</v>
      </c>
      <c r="J523" s="18" t="s">
        <v>210</v>
      </c>
      <c r="K523" s="18" t="s">
        <v>210</v>
      </c>
      <c r="L523" s="18" t="s">
        <v>451</v>
      </c>
      <c r="M523" s="18" t="s">
        <v>11</v>
      </c>
      <c r="N523" s="18" t="s">
        <v>336</v>
      </c>
      <c r="O523" s="18" t="s">
        <v>452</v>
      </c>
      <c r="P523" s="18" t="s">
        <v>823</v>
      </c>
      <c r="Q523" s="18" t="s">
        <v>457</v>
      </c>
      <c r="R523" s="18" t="s">
        <v>338</v>
      </c>
      <c r="S523" s="18" t="s">
        <v>339</v>
      </c>
      <c r="T523" s="18">
        <v>5</v>
      </c>
      <c r="U523" s="18">
        <v>0</v>
      </c>
      <c r="V523" s="18" t="s">
        <v>436</v>
      </c>
      <c r="W523" s="18">
        <v>0</v>
      </c>
      <c r="X523" s="18">
        <v>0</v>
      </c>
      <c r="Y523" s="18">
        <v>0</v>
      </c>
      <c r="Z523" s="18">
        <v>0</v>
      </c>
      <c r="AA523" s="18">
        <v>0</v>
      </c>
      <c r="AB523" s="19">
        <v>0</v>
      </c>
      <c r="AC523" s="19">
        <v>0</v>
      </c>
      <c r="AD523" s="19">
        <v>428381.67816132039</v>
      </c>
      <c r="AE523" s="19">
        <v>0</v>
      </c>
      <c r="AF523" s="19">
        <v>431518.07076933287</v>
      </c>
      <c r="AG523" s="19">
        <v>0</v>
      </c>
      <c r="AH523" s="19">
        <v>0</v>
      </c>
      <c r="AI523" s="16"/>
      <c r="AJ523" s="16"/>
      <c r="AK523" s="16"/>
    </row>
    <row r="524" spans="1:37" s="1" customFormat="1" x14ac:dyDescent="0.2">
      <c r="A524"/>
      <c r="B524" s="18"/>
      <c r="C524" s="18" t="s">
        <v>1048</v>
      </c>
      <c r="D524" s="18" t="s">
        <v>450</v>
      </c>
      <c r="E524" s="18" t="s">
        <v>12</v>
      </c>
      <c r="F524" s="18" t="s">
        <v>208</v>
      </c>
      <c r="G524" s="18" t="s">
        <v>209</v>
      </c>
      <c r="H524" s="18" t="s">
        <v>209</v>
      </c>
      <c r="I524" s="18" t="s">
        <v>25</v>
      </c>
      <c r="J524" s="18" t="s">
        <v>210</v>
      </c>
      <c r="K524" s="18" t="s">
        <v>210</v>
      </c>
      <c r="L524" s="18" t="s">
        <v>451</v>
      </c>
      <c r="M524" s="18" t="s">
        <v>11</v>
      </c>
      <c r="N524" s="18" t="s">
        <v>336</v>
      </c>
      <c r="O524" s="18" t="s">
        <v>452</v>
      </c>
      <c r="P524" s="18" t="s">
        <v>809</v>
      </c>
      <c r="Q524" s="18" t="s">
        <v>783</v>
      </c>
      <c r="R524" s="18" t="s">
        <v>338</v>
      </c>
      <c r="S524" s="18" t="s">
        <v>339</v>
      </c>
      <c r="T524" s="18">
        <v>5</v>
      </c>
      <c r="U524" s="18">
        <v>0</v>
      </c>
      <c r="V524" s="18" t="s">
        <v>436</v>
      </c>
      <c r="W524" s="18">
        <v>0</v>
      </c>
      <c r="X524" s="18">
        <v>0</v>
      </c>
      <c r="Y524" s="18">
        <v>0</v>
      </c>
      <c r="Z524" s="18">
        <v>0</v>
      </c>
      <c r="AA524" s="18">
        <v>0</v>
      </c>
      <c r="AB524" s="19">
        <v>0</v>
      </c>
      <c r="AC524" s="19">
        <v>0</v>
      </c>
      <c r="AD524" s="19">
        <v>0</v>
      </c>
      <c r="AE524" s="19">
        <v>0</v>
      </c>
      <c r="AF524" s="19">
        <v>326907.62937070674</v>
      </c>
      <c r="AG524" s="19">
        <v>0</v>
      </c>
      <c r="AH524" s="19">
        <v>0</v>
      </c>
      <c r="AI524" s="16"/>
      <c r="AJ524" s="16"/>
      <c r="AK524" s="16"/>
    </row>
    <row r="525" spans="1:37" s="1" customFormat="1" x14ac:dyDescent="0.2">
      <c r="A525"/>
      <c r="B525" s="18"/>
      <c r="C525" s="18" t="s">
        <v>1049</v>
      </c>
      <c r="D525" s="18" t="s">
        <v>450</v>
      </c>
      <c r="E525" s="18" t="s">
        <v>12</v>
      </c>
      <c r="F525" s="18" t="s">
        <v>208</v>
      </c>
      <c r="G525" s="18" t="s">
        <v>209</v>
      </c>
      <c r="H525" s="18" t="s">
        <v>209</v>
      </c>
      <c r="I525" s="18" t="s">
        <v>25</v>
      </c>
      <c r="J525" s="18" t="s">
        <v>210</v>
      </c>
      <c r="K525" s="18" t="s">
        <v>210</v>
      </c>
      <c r="L525" s="18" t="s">
        <v>451</v>
      </c>
      <c r="M525" s="18" t="s">
        <v>11</v>
      </c>
      <c r="N525" s="18" t="s">
        <v>336</v>
      </c>
      <c r="O525" s="18" t="s">
        <v>452</v>
      </c>
      <c r="P525" s="18" t="s">
        <v>823</v>
      </c>
      <c r="Q525" s="18" t="s">
        <v>461</v>
      </c>
      <c r="R525" s="18" t="s">
        <v>338</v>
      </c>
      <c r="S525" s="18" t="s">
        <v>339</v>
      </c>
      <c r="T525" s="18">
        <v>5</v>
      </c>
      <c r="U525" s="18">
        <v>0</v>
      </c>
      <c r="V525" s="18" t="s">
        <v>436</v>
      </c>
      <c r="W525" s="18">
        <v>0</v>
      </c>
      <c r="X525" s="18">
        <v>0</v>
      </c>
      <c r="Y525" s="18">
        <v>0</v>
      </c>
      <c r="Z525" s="18">
        <v>0</v>
      </c>
      <c r="AA525" s="18">
        <v>0</v>
      </c>
      <c r="AB525" s="19">
        <v>0</v>
      </c>
      <c r="AC525" s="19">
        <v>0</v>
      </c>
      <c r="AD525" s="19">
        <v>0</v>
      </c>
      <c r="AE525" s="19">
        <v>0</v>
      </c>
      <c r="AF525" s="19">
        <v>137301.20433569682</v>
      </c>
      <c r="AG525" s="19">
        <v>275635.37002252432</v>
      </c>
      <c r="AH525" s="19">
        <v>138338.23169504921</v>
      </c>
      <c r="AI525" s="16"/>
      <c r="AJ525" s="16"/>
      <c r="AK525" s="16"/>
    </row>
    <row r="526" spans="1:37" s="1" customFormat="1" x14ac:dyDescent="0.2">
      <c r="A526"/>
      <c r="B526" s="18"/>
      <c r="C526" s="18" t="s">
        <v>1050</v>
      </c>
      <c r="D526" s="18" t="s">
        <v>450</v>
      </c>
      <c r="E526" s="18" t="s">
        <v>12</v>
      </c>
      <c r="F526" s="18" t="s">
        <v>208</v>
      </c>
      <c r="G526" s="18" t="s">
        <v>209</v>
      </c>
      <c r="H526" s="18" t="s">
        <v>209</v>
      </c>
      <c r="I526" s="18" t="s">
        <v>25</v>
      </c>
      <c r="J526" s="18" t="s">
        <v>210</v>
      </c>
      <c r="K526" s="18" t="s">
        <v>210</v>
      </c>
      <c r="L526" s="18" t="s">
        <v>451</v>
      </c>
      <c r="M526" s="18" t="s">
        <v>11</v>
      </c>
      <c r="N526" s="18" t="s">
        <v>336</v>
      </c>
      <c r="O526" s="18" t="s">
        <v>452</v>
      </c>
      <c r="P526" s="18" t="s">
        <v>823</v>
      </c>
      <c r="Q526" s="18" t="s">
        <v>461</v>
      </c>
      <c r="R526" s="18" t="s">
        <v>338</v>
      </c>
      <c r="S526" s="18" t="s">
        <v>339</v>
      </c>
      <c r="T526" s="18">
        <v>5</v>
      </c>
      <c r="U526" s="18">
        <v>0</v>
      </c>
      <c r="V526" s="18" t="s">
        <v>436</v>
      </c>
      <c r="W526" s="18">
        <v>0</v>
      </c>
      <c r="X526" s="18">
        <v>0</v>
      </c>
      <c r="Y526" s="18">
        <v>0</v>
      </c>
      <c r="Z526" s="18">
        <v>0</v>
      </c>
      <c r="AA526" s="18">
        <v>0</v>
      </c>
      <c r="AB526" s="19">
        <v>0</v>
      </c>
      <c r="AC526" s="19">
        <v>0</v>
      </c>
      <c r="AD526" s="19">
        <v>324531.57436463662</v>
      </c>
      <c r="AE526" s="19">
        <v>0</v>
      </c>
      <c r="AF526" s="19">
        <v>0</v>
      </c>
      <c r="AG526" s="19">
        <v>0</v>
      </c>
      <c r="AH526" s="19">
        <v>0</v>
      </c>
      <c r="AI526" s="16"/>
      <c r="AJ526" s="16"/>
      <c r="AK526" s="16"/>
    </row>
    <row r="527" spans="1:37" s="1" customFormat="1" x14ac:dyDescent="0.2">
      <c r="A527"/>
      <c r="B527" s="18"/>
      <c r="C527" s="18" t="s">
        <v>1051</v>
      </c>
      <c r="D527" s="18" t="s">
        <v>450</v>
      </c>
      <c r="E527" s="18" t="s">
        <v>12</v>
      </c>
      <c r="F527" s="18" t="s">
        <v>208</v>
      </c>
      <c r="G527" s="18" t="s">
        <v>209</v>
      </c>
      <c r="H527" s="18" t="s">
        <v>209</v>
      </c>
      <c r="I527" s="18" t="s">
        <v>25</v>
      </c>
      <c r="J527" s="18" t="s">
        <v>210</v>
      </c>
      <c r="K527" s="18" t="s">
        <v>210</v>
      </c>
      <c r="L527" s="18" t="s">
        <v>451</v>
      </c>
      <c r="M527" s="18" t="s">
        <v>11</v>
      </c>
      <c r="N527" s="18" t="s">
        <v>336</v>
      </c>
      <c r="O527" s="18" t="s">
        <v>452</v>
      </c>
      <c r="P527" s="18" t="s">
        <v>809</v>
      </c>
      <c r="Q527" s="18" t="s">
        <v>783</v>
      </c>
      <c r="R527" s="18" t="s">
        <v>338</v>
      </c>
      <c r="S527" s="18" t="s">
        <v>339</v>
      </c>
      <c r="T527" s="18">
        <v>5</v>
      </c>
      <c r="U527" s="18">
        <v>0</v>
      </c>
      <c r="V527" s="18" t="s">
        <v>436</v>
      </c>
      <c r="W527" s="18">
        <v>0</v>
      </c>
      <c r="X527" s="18">
        <v>0</v>
      </c>
      <c r="Y527" s="18">
        <v>0</v>
      </c>
      <c r="Z527" s="18">
        <v>0</v>
      </c>
      <c r="AA527" s="18">
        <v>0</v>
      </c>
      <c r="AB527" s="19">
        <v>0</v>
      </c>
      <c r="AC527" s="19">
        <v>0</v>
      </c>
      <c r="AD527" s="19">
        <v>0</v>
      </c>
      <c r="AE527" s="19">
        <v>0</v>
      </c>
      <c r="AF527" s="19">
        <v>1529927.7054549074</v>
      </c>
      <c r="AG527" s="19">
        <v>0</v>
      </c>
      <c r="AH527" s="19">
        <v>0</v>
      </c>
      <c r="AI527" s="16"/>
      <c r="AJ527" s="16"/>
      <c r="AK527" s="16"/>
    </row>
    <row r="528" spans="1:37" s="1" customFormat="1" x14ac:dyDescent="0.2">
      <c r="A528"/>
      <c r="B528" s="18"/>
      <c r="C528" s="18" t="s">
        <v>1052</v>
      </c>
      <c r="D528" s="18" t="s">
        <v>450</v>
      </c>
      <c r="E528" s="18" t="s">
        <v>12</v>
      </c>
      <c r="F528" s="18" t="s">
        <v>208</v>
      </c>
      <c r="G528" s="18" t="s">
        <v>209</v>
      </c>
      <c r="H528" s="18" t="s">
        <v>209</v>
      </c>
      <c r="I528" s="18" t="s">
        <v>25</v>
      </c>
      <c r="J528" s="18" t="s">
        <v>210</v>
      </c>
      <c r="K528" s="18" t="s">
        <v>210</v>
      </c>
      <c r="L528" s="18" t="s">
        <v>451</v>
      </c>
      <c r="M528" s="18" t="s">
        <v>11</v>
      </c>
      <c r="N528" s="18" t="s">
        <v>336</v>
      </c>
      <c r="O528" s="18" t="s">
        <v>452</v>
      </c>
      <c r="P528" s="18" t="s">
        <v>809</v>
      </c>
      <c r="Q528" s="18" t="s">
        <v>783</v>
      </c>
      <c r="R528" s="18" t="s">
        <v>338</v>
      </c>
      <c r="S528" s="18" t="s">
        <v>339</v>
      </c>
      <c r="T528" s="18">
        <v>5</v>
      </c>
      <c r="U528" s="18">
        <v>0</v>
      </c>
      <c r="V528" s="18" t="s">
        <v>436</v>
      </c>
      <c r="W528" s="18">
        <v>0</v>
      </c>
      <c r="X528" s="18">
        <v>0</v>
      </c>
      <c r="Y528" s="18">
        <v>0</v>
      </c>
      <c r="Z528" s="18">
        <v>0</v>
      </c>
      <c r="AA528" s="18">
        <v>0</v>
      </c>
      <c r="AB528" s="19">
        <v>0</v>
      </c>
      <c r="AC528" s="19">
        <v>0</v>
      </c>
      <c r="AD528" s="19">
        <v>253134.62800441656</v>
      </c>
      <c r="AE528" s="19">
        <v>254039.02178419483</v>
      </c>
      <c r="AF528" s="19">
        <v>254987.95090915123</v>
      </c>
      <c r="AG528" s="19">
        <v>255947.12930662968</v>
      </c>
      <c r="AH528" s="19">
        <v>256913.85886223419</v>
      </c>
      <c r="AI528" s="16"/>
      <c r="AJ528" s="16"/>
      <c r="AK528" s="16"/>
    </row>
    <row r="529" spans="1:37" s="1" customFormat="1" x14ac:dyDescent="0.2">
      <c r="A529"/>
      <c r="B529" s="18"/>
      <c r="C529" s="18" t="s">
        <v>1053</v>
      </c>
      <c r="D529" s="18" t="s">
        <v>450</v>
      </c>
      <c r="E529" s="18" t="s">
        <v>12</v>
      </c>
      <c r="F529" s="18" t="s">
        <v>208</v>
      </c>
      <c r="G529" s="18" t="s">
        <v>209</v>
      </c>
      <c r="H529" s="18" t="s">
        <v>209</v>
      </c>
      <c r="I529" s="18" t="s">
        <v>25</v>
      </c>
      <c r="J529" s="18" t="s">
        <v>210</v>
      </c>
      <c r="K529" s="18" t="s">
        <v>210</v>
      </c>
      <c r="L529" s="18" t="s">
        <v>451</v>
      </c>
      <c r="M529" s="18" t="s">
        <v>11</v>
      </c>
      <c r="N529" s="18" t="s">
        <v>336</v>
      </c>
      <c r="O529" s="18" t="s">
        <v>794</v>
      </c>
      <c r="P529" s="18" t="s">
        <v>795</v>
      </c>
      <c r="Q529" s="18" t="s">
        <v>461</v>
      </c>
      <c r="R529" s="18" t="s">
        <v>338</v>
      </c>
      <c r="S529" s="18" t="s">
        <v>339</v>
      </c>
      <c r="T529" s="18">
        <v>5</v>
      </c>
      <c r="U529" s="18">
        <v>0</v>
      </c>
      <c r="V529" s="18" t="s">
        <v>436</v>
      </c>
      <c r="W529" s="18">
        <v>0</v>
      </c>
      <c r="X529" s="18">
        <v>0</v>
      </c>
      <c r="Y529" s="18">
        <v>0</v>
      </c>
      <c r="Z529" s="18">
        <v>0</v>
      </c>
      <c r="AA529" s="18">
        <v>0</v>
      </c>
      <c r="AB529" s="19">
        <v>0</v>
      </c>
      <c r="AC529" s="19">
        <v>0</v>
      </c>
      <c r="AD529" s="19">
        <v>506269.25600883312</v>
      </c>
      <c r="AE529" s="19">
        <v>0</v>
      </c>
      <c r="AF529" s="19">
        <v>0</v>
      </c>
      <c r="AG529" s="19">
        <v>0</v>
      </c>
      <c r="AH529" s="19">
        <v>0</v>
      </c>
      <c r="AI529" s="16"/>
      <c r="AJ529" s="16"/>
      <c r="AK529" s="16"/>
    </row>
    <row r="530" spans="1:37" s="1" customFormat="1" x14ac:dyDescent="0.2">
      <c r="A530"/>
      <c r="B530" s="18"/>
      <c r="C530" s="18" t="s">
        <v>1054</v>
      </c>
      <c r="D530" s="18" t="s">
        <v>450</v>
      </c>
      <c r="E530" s="18" t="s">
        <v>12</v>
      </c>
      <c r="F530" s="18" t="s">
        <v>208</v>
      </c>
      <c r="G530" s="18" t="s">
        <v>209</v>
      </c>
      <c r="H530" s="18" t="s">
        <v>209</v>
      </c>
      <c r="I530" s="18" t="s">
        <v>25</v>
      </c>
      <c r="J530" s="18" t="s">
        <v>210</v>
      </c>
      <c r="K530" s="18" t="s">
        <v>210</v>
      </c>
      <c r="L530" s="18" t="s">
        <v>451</v>
      </c>
      <c r="M530" s="18" t="s">
        <v>11</v>
      </c>
      <c r="N530" s="18" t="s">
        <v>336</v>
      </c>
      <c r="O530" s="18" t="s">
        <v>789</v>
      </c>
      <c r="P530" s="18" t="s">
        <v>834</v>
      </c>
      <c r="Q530" s="18" t="s">
        <v>783</v>
      </c>
      <c r="R530" s="18" t="s">
        <v>338</v>
      </c>
      <c r="S530" s="18" t="s">
        <v>339</v>
      </c>
      <c r="T530" s="18">
        <v>5</v>
      </c>
      <c r="U530" s="18">
        <v>0</v>
      </c>
      <c r="V530" s="18" t="s">
        <v>436</v>
      </c>
      <c r="W530" s="18">
        <v>0</v>
      </c>
      <c r="X530" s="18">
        <v>0</v>
      </c>
      <c r="Y530" s="18">
        <v>0</v>
      </c>
      <c r="Z530" s="18">
        <v>0</v>
      </c>
      <c r="AA530" s="18">
        <v>0</v>
      </c>
      <c r="AB530" s="19">
        <v>0</v>
      </c>
      <c r="AC530" s="19">
        <v>0</v>
      </c>
      <c r="AD530" s="19">
        <v>81132.893591159154</v>
      </c>
      <c r="AE530" s="19">
        <v>81422.763392370136</v>
      </c>
      <c r="AF530" s="19">
        <v>81726.907342676684</v>
      </c>
      <c r="AG530" s="19">
        <v>82034.336316227462</v>
      </c>
      <c r="AH530" s="19">
        <v>82344.185532767384</v>
      </c>
      <c r="AI530" s="16"/>
      <c r="AJ530" s="16"/>
      <c r="AK530" s="16"/>
    </row>
    <row r="531" spans="1:37" s="1" customFormat="1" x14ac:dyDescent="0.2">
      <c r="A531"/>
      <c r="B531" s="18"/>
      <c r="C531" s="18" t="s">
        <v>1055</v>
      </c>
      <c r="D531" s="18" t="s">
        <v>1034</v>
      </c>
      <c r="E531" s="18" t="s">
        <v>14</v>
      </c>
      <c r="F531" s="18" t="s">
        <v>202</v>
      </c>
      <c r="G531" s="18" t="s">
        <v>994</v>
      </c>
      <c r="H531" s="18" t="s">
        <v>239</v>
      </c>
      <c r="I531" s="18" t="s">
        <v>24</v>
      </c>
      <c r="J531" s="18" t="s">
        <v>240</v>
      </c>
      <c r="K531" s="18" t="s">
        <v>240</v>
      </c>
      <c r="L531" s="18" t="s">
        <v>451</v>
      </c>
      <c r="M531" s="18" t="s">
        <v>11</v>
      </c>
      <c r="N531" s="18" t="s">
        <v>336</v>
      </c>
      <c r="O531" s="18" t="s">
        <v>794</v>
      </c>
      <c r="P531" s="18" t="s">
        <v>996</v>
      </c>
      <c r="Q531" s="18" t="s">
        <v>800</v>
      </c>
      <c r="R531" s="18" t="s">
        <v>338</v>
      </c>
      <c r="S531" s="18" t="s">
        <v>339</v>
      </c>
      <c r="T531" s="18">
        <v>5</v>
      </c>
      <c r="U531" s="18">
        <v>0</v>
      </c>
      <c r="V531" s="18" t="s">
        <v>436</v>
      </c>
      <c r="W531" s="18">
        <v>0</v>
      </c>
      <c r="X531" s="18">
        <v>0</v>
      </c>
      <c r="Y531" s="18">
        <v>0</v>
      </c>
      <c r="Z531" s="18">
        <v>0</v>
      </c>
      <c r="AA531" s="18">
        <v>0</v>
      </c>
      <c r="AB531" s="19">
        <v>0</v>
      </c>
      <c r="AC531" s="19">
        <v>0</v>
      </c>
      <c r="AD531" s="19">
        <v>583629.3311217837</v>
      </c>
      <c r="AE531" s="19">
        <v>0</v>
      </c>
      <c r="AF531" s="19">
        <v>0</v>
      </c>
      <c r="AG531" s="19">
        <v>0</v>
      </c>
      <c r="AH531" s="19">
        <v>0</v>
      </c>
      <c r="AI531" s="16"/>
      <c r="AJ531" s="16"/>
      <c r="AK531" s="16"/>
    </row>
    <row r="532" spans="1:37" s="1" customFormat="1" x14ac:dyDescent="0.2">
      <c r="A532"/>
      <c r="B532" s="18"/>
      <c r="C532" s="18" t="s">
        <v>1056</v>
      </c>
      <c r="D532" s="18" t="s">
        <v>450</v>
      </c>
      <c r="E532" s="18" t="s">
        <v>12</v>
      </c>
      <c r="F532" s="18" t="s">
        <v>208</v>
      </c>
      <c r="G532" s="18" t="s">
        <v>209</v>
      </c>
      <c r="H532" s="18" t="s">
        <v>209</v>
      </c>
      <c r="I532" s="18" t="s">
        <v>25</v>
      </c>
      <c r="J532" s="18" t="s">
        <v>210</v>
      </c>
      <c r="K532" s="18" t="s">
        <v>210</v>
      </c>
      <c r="L532" s="18" t="s">
        <v>451</v>
      </c>
      <c r="M532" s="18" t="s">
        <v>11</v>
      </c>
      <c r="N532" s="18" t="s">
        <v>336</v>
      </c>
      <c r="O532" s="18" t="s">
        <v>794</v>
      </c>
      <c r="P532" s="18" t="s">
        <v>996</v>
      </c>
      <c r="Q532" s="18" t="s">
        <v>800</v>
      </c>
      <c r="R532" s="18" t="s">
        <v>338</v>
      </c>
      <c r="S532" s="18" t="s">
        <v>339</v>
      </c>
      <c r="T532" s="18">
        <v>5</v>
      </c>
      <c r="U532" s="18">
        <v>0</v>
      </c>
      <c r="V532" s="18" t="s">
        <v>436</v>
      </c>
      <c r="W532" s="18">
        <v>0</v>
      </c>
      <c r="X532" s="18">
        <v>0</v>
      </c>
      <c r="Y532" s="18">
        <v>0</v>
      </c>
      <c r="Z532" s="18">
        <v>0</v>
      </c>
      <c r="AA532" s="18">
        <v>0</v>
      </c>
      <c r="AB532" s="19">
        <v>0</v>
      </c>
      <c r="AC532" s="19">
        <v>0</v>
      </c>
      <c r="AD532" s="19">
        <v>7669605.2048254227</v>
      </c>
      <c r="AE532" s="19">
        <v>0</v>
      </c>
      <c r="AF532" s="19">
        <v>0</v>
      </c>
      <c r="AG532" s="19">
        <v>0</v>
      </c>
      <c r="AH532" s="19">
        <v>0</v>
      </c>
      <c r="AI532" s="16"/>
      <c r="AJ532" s="16"/>
      <c r="AK532" s="16"/>
    </row>
    <row r="533" spans="1:37" s="1" customFormat="1" x14ac:dyDescent="0.2">
      <c r="A533"/>
      <c r="B533" s="18"/>
      <c r="C533" s="18" t="s">
        <v>1057</v>
      </c>
      <c r="D533" s="18" t="s">
        <v>450</v>
      </c>
      <c r="E533" s="18" t="s">
        <v>12</v>
      </c>
      <c r="F533" s="18" t="s">
        <v>208</v>
      </c>
      <c r="G533" s="18" t="s">
        <v>209</v>
      </c>
      <c r="H533" s="18" t="s">
        <v>209</v>
      </c>
      <c r="I533" s="18" t="s">
        <v>25</v>
      </c>
      <c r="J533" s="18" t="s">
        <v>210</v>
      </c>
      <c r="K533" s="18" t="s">
        <v>210</v>
      </c>
      <c r="L533" s="18" t="s">
        <v>451</v>
      </c>
      <c r="M533" s="18" t="s">
        <v>11</v>
      </c>
      <c r="N533" s="18" t="s">
        <v>336</v>
      </c>
      <c r="O533" s="18" t="s">
        <v>794</v>
      </c>
      <c r="P533" s="18" t="s">
        <v>1058</v>
      </c>
      <c r="Q533" s="18" t="s">
        <v>800</v>
      </c>
      <c r="R533" s="18" t="s">
        <v>338</v>
      </c>
      <c r="S533" s="18" t="s">
        <v>339</v>
      </c>
      <c r="T533" s="18">
        <v>5</v>
      </c>
      <c r="U533" s="18">
        <v>0</v>
      </c>
      <c r="V533" s="18" t="s">
        <v>436</v>
      </c>
      <c r="W533" s="18">
        <v>0</v>
      </c>
      <c r="X533" s="18">
        <v>0</v>
      </c>
      <c r="Y533" s="18">
        <v>0</v>
      </c>
      <c r="Z533" s="18">
        <v>0</v>
      </c>
      <c r="AA533" s="18">
        <v>0</v>
      </c>
      <c r="AB533" s="19">
        <v>0</v>
      </c>
      <c r="AC533" s="19">
        <v>0</v>
      </c>
      <c r="AD533" s="19">
        <v>0</v>
      </c>
      <c r="AE533" s="19">
        <v>468995.11714005197</v>
      </c>
      <c r="AF533" s="19">
        <v>470746.98629381764</v>
      </c>
      <c r="AG533" s="19">
        <v>0</v>
      </c>
      <c r="AH533" s="19">
        <v>0</v>
      </c>
      <c r="AI533" s="16"/>
      <c r="AJ533" s="16"/>
      <c r="AK533" s="16"/>
    </row>
    <row r="534" spans="1:37" s="1" customFormat="1" x14ac:dyDescent="0.2">
      <c r="A534"/>
      <c r="B534" s="18"/>
      <c r="C534" s="18" t="s">
        <v>1059</v>
      </c>
      <c r="D534" s="18" t="s">
        <v>450</v>
      </c>
      <c r="E534" s="18" t="s">
        <v>12</v>
      </c>
      <c r="F534" s="18" t="s">
        <v>208</v>
      </c>
      <c r="G534" s="18" t="s">
        <v>209</v>
      </c>
      <c r="H534" s="18" t="s">
        <v>209</v>
      </c>
      <c r="I534" s="18" t="s">
        <v>25</v>
      </c>
      <c r="J534" s="18" t="s">
        <v>210</v>
      </c>
      <c r="K534" s="18" t="s">
        <v>210</v>
      </c>
      <c r="L534" s="18" t="s">
        <v>451</v>
      </c>
      <c r="M534" s="18" t="s">
        <v>11</v>
      </c>
      <c r="N534" s="18" t="s">
        <v>336</v>
      </c>
      <c r="O534" s="18" t="s">
        <v>789</v>
      </c>
      <c r="P534" s="18" t="s">
        <v>790</v>
      </c>
      <c r="Q534" s="18" t="s">
        <v>454</v>
      </c>
      <c r="R534" s="18" t="s">
        <v>338</v>
      </c>
      <c r="S534" s="18" t="s">
        <v>339</v>
      </c>
      <c r="T534" s="18">
        <v>5</v>
      </c>
      <c r="U534" s="18">
        <v>0</v>
      </c>
      <c r="V534" s="18" t="s">
        <v>436</v>
      </c>
      <c r="W534" s="18">
        <v>0</v>
      </c>
      <c r="X534" s="18">
        <v>0</v>
      </c>
      <c r="Y534" s="18">
        <v>0</v>
      </c>
      <c r="Z534" s="18">
        <v>0</v>
      </c>
      <c r="AA534" s="18">
        <v>0</v>
      </c>
      <c r="AB534" s="19">
        <v>0</v>
      </c>
      <c r="AC534" s="19">
        <v>0</v>
      </c>
      <c r="AD534" s="19">
        <v>428381.67816132039</v>
      </c>
      <c r="AE534" s="19">
        <v>429912.19071171439</v>
      </c>
      <c r="AF534" s="19">
        <v>431518.07076933287</v>
      </c>
      <c r="AG534" s="19">
        <v>433141.29574968101</v>
      </c>
      <c r="AH534" s="19">
        <v>434777.29961301177</v>
      </c>
      <c r="AI534" s="16"/>
      <c r="AJ534" s="16"/>
      <c r="AK534" s="16"/>
    </row>
    <row r="535" spans="1:37" s="1" customFormat="1" x14ac:dyDescent="0.2">
      <c r="A535"/>
      <c r="B535" s="18"/>
      <c r="C535" s="18" t="s">
        <v>1060</v>
      </c>
      <c r="D535" s="18" t="s">
        <v>450</v>
      </c>
      <c r="E535" s="18" t="s">
        <v>12</v>
      </c>
      <c r="F535" s="18" t="s">
        <v>208</v>
      </c>
      <c r="G535" s="18" t="s">
        <v>209</v>
      </c>
      <c r="H535" s="18" t="s">
        <v>209</v>
      </c>
      <c r="I535" s="18" t="s">
        <v>25</v>
      </c>
      <c r="J535" s="18" t="s">
        <v>210</v>
      </c>
      <c r="K535" s="18" t="s">
        <v>210</v>
      </c>
      <c r="L535" s="18" t="s">
        <v>451</v>
      </c>
      <c r="M535" s="18" t="s">
        <v>11</v>
      </c>
      <c r="N535" s="18" t="s">
        <v>336</v>
      </c>
      <c r="O535" s="18" t="s">
        <v>789</v>
      </c>
      <c r="P535" s="18" t="s">
        <v>790</v>
      </c>
      <c r="Q535" s="18" t="s">
        <v>454</v>
      </c>
      <c r="R535" s="18" t="s">
        <v>338</v>
      </c>
      <c r="S535" s="18" t="s">
        <v>339</v>
      </c>
      <c r="T535" s="18">
        <v>5</v>
      </c>
      <c r="U535" s="18">
        <v>0</v>
      </c>
      <c r="V535" s="18" t="s">
        <v>436</v>
      </c>
      <c r="W535" s="18">
        <v>0</v>
      </c>
      <c r="X535" s="18">
        <v>0</v>
      </c>
      <c r="Y535" s="18">
        <v>0</v>
      </c>
      <c r="Z535" s="18">
        <v>0</v>
      </c>
      <c r="AA535" s="18">
        <v>0</v>
      </c>
      <c r="AB535" s="19">
        <v>0</v>
      </c>
      <c r="AC535" s="19">
        <v>0</v>
      </c>
      <c r="AD535" s="19">
        <v>162265.78718231831</v>
      </c>
      <c r="AE535" s="19">
        <v>162845.52678474027</v>
      </c>
      <c r="AF535" s="19">
        <v>0</v>
      </c>
      <c r="AG535" s="19">
        <v>164068.67263245492</v>
      </c>
      <c r="AH535" s="19">
        <v>164688.37106553477</v>
      </c>
      <c r="AI535" s="16"/>
      <c r="AJ535" s="16"/>
      <c r="AK535" s="16"/>
    </row>
    <row r="536" spans="1:37" s="1" customFormat="1" x14ac:dyDescent="0.2">
      <c r="A536"/>
      <c r="B536" s="18"/>
      <c r="C536" s="18" t="s">
        <v>1061</v>
      </c>
      <c r="D536" s="18" t="s">
        <v>450</v>
      </c>
      <c r="E536" s="18" t="s">
        <v>12</v>
      </c>
      <c r="F536" s="18" t="s">
        <v>208</v>
      </c>
      <c r="G536" s="18" t="s">
        <v>209</v>
      </c>
      <c r="H536" s="18" t="s">
        <v>209</v>
      </c>
      <c r="I536" s="18" t="s">
        <v>25</v>
      </c>
      <c r="J536" s="18" t="s">
        <v>210</v>
      </c>
      <c r="K536" s="18" t="s">
        <v>210</v>
      </c>
      <c r="L536" s="18" t="s">
        <v>451</v>
      </c>
      <c r="M536" s="18" t="s">
        <v>11</v>
      </c>
      <c r="N536" s="18" t="s">
        <v>336</v>
      </c>
      <c r="O536" s="18" t="s">
        <v>452</v>
      </c>
      <c r="P536" s="18" t="s">
        <v>809</v>
      </c>
      <c r="Q536" s="18" t="s">
        <v>783</v>
      </c>
      <c r="R536" s="18" t="s">
        <v>338</v>
      </c>
      <c r="S536" s="18" t="s">
        <v>339</v>
      </c>
      <c r="T536" s="18">
        <v>5</v>
      </c>
      <c r="U536" s="18">
        <v>0</v>
      </c>
      <c r="V536" s="18" t="s">
        <v>436</v>
      </c>
      <c r="W536" s="18">
        <v>0</v>
      </c>
      <c r="X536" s="18">
        <v>0</v>
      </c>
      <c r="Y536" s="18">
        <v>0</v>
      </c>
      <c r="Z536" s="18">
        <v>0</v>
      </c>
      <c r="AA536" s="18">
        <v>0</v>
      </c>
      <c r="AB536" s="19">
        <v>0</v>
      </c>
      <c r="AC536" s="19">
        <v>0</v>
      </c>
      <c r="AD536" s="19">
        <v>0</v>
      </c>
      <c r="AE536" s="19">
        <v>0</v>
      </c>
      <c r="AF536" s="19">
        <v>0</v>
      </c>
      <c r="AG536" s="19">
        <v>82034.336316227462</v>
      </c>
      <c r="AH536" s="19">
        <v>0</v>
      </c>
      <c r="AI536" s="16"/>
      <c r="AJ536" s="16"/>
      <c r="AK536" s="16"/>
    </row>
    <row r="537" spans="1:37" s="1" customFormat="1" x14ac:dyDescent="0.2">
      <c r="A537"/>
      <c r="B537" s="18"/>
      <c r="C537" s="18" t="s">
        <v>1062</v>
      </c>
      <c r="D537" s="18" t="s">
        <v>450</v>
      </c>
      <c r="E537" s="18" t="s">
        <v>12</v>
      </c>
      <c r="F537" s="18" t="s">
        <v>208</v>
      </c>
      <c r="G537" s="18" t="s">
        <v>209</v>
      </c>
      <c r="H537" s="18" t="s">
        <v>209</v>
      </c>
      <c r="I537" s="18" t="s">
        <v>25</v>
      </c>
      <c r="J537" s="18" t="s">
        <v>210</v>
      </c>
      <c r="K537" s="18" t="s">
        <v>210</v>
      </c>
      <c r="L537" s="18" t="s">
        <v>451</v>
      </c>
      <c r="M537" s="18" t="s">
        <v>11</v>
      </c>
      <c r="N537" s="18" t="s">
        <v>336</v>
      </c>
      <c r="O537" s="18" t="s">
        <v>452</v>
      </c>
      <c r="P537" s="18" t="s">
        <v>823</v>
      </c>
      <c r="Q537" s="18" t="s">
        <v>461</v>
      </c>
      <c r="R537" s="18" t="s">
        <v>338</v>
      </c>
      <c r="S537" s="18" t="s">
        <v>339</v>
      </c>
      <c r="T537" s="18">
        <v>5</v>
      </c>
      <c r="U537" s="18">
        <v>0</v>
      </c>
      <c r="V537" s="18" t="s">
        <v>436</v>
      </c>
      <c r="W537" s="18">
        <v>0</v>
      </c>
      <c r="X537" s="18">
        <v>0</v>
      </c>
      <c r="Y537" s="18">
        <v>0</v>
      </c>
      <c r="Z537" s="18">
        <v>0</v>
      </c>
      <c r="AA537" s="18">
        <v>0</v>
      </c>
      <c r="AB537" s="19">
        <v>0</v>
      </c>
      <c r="AC537" s="19">
        <v>0</v>
      </c>
      <c r="AD537" s="19">
        <v>467325.46708507673</v>
      </c>
      <c r="AE537" s="19">
        <v>0</v>
      </c>
      <c r="AF537" s="19">
        <v>0</v>
      </c>
      <c r="AG537" s="19">
        <v>0</v>
      </c>
      <c r="AH537" s="19">
        <v>0</v>
      </c>
      <c r="AI537" s="16"/>
      <c r="AJ537" s="16"/>
      <c r="AK537" s="16"/>
    </row>
    <row r="538" spans="1:37" s="1" customFormat="1" x14ac:dyDescent="0.2">
      <c r="A538"/>
      <c r="B538" s="18"/>
      <c r="C538" s="18" t="s">
        <v>1063</v>
      </c>
      <c r="D538" s="18" t="s">
        <v>1034</v>
      </c>
      <c r="E538" s="18" t="s">
        <v>14</v>
      </c>
      <c r="F538" s="18" t="s">
        <v>202</v>
      </c>
      <c r="G538" s="18" t="s">
        <v>994</v>
      </c>
      <c r="H538" s="18" t="s">
        <v>239</v>
      </c>
      <c r="I538" s="18" t="s">
        <v>24</v>
      </c>
      <c r="J538" s="18" t="s">
        <v>240</v>
      </c>
      <c r="K538" s="18" t="s">
        <v>240</v>
      </c>
      <c r="L538" s="18" t="s">
        <v>451</v>
      </c>
      <c r="M538" s="18" t="s">
        <v>11</v>
      </c>
      <c r="N538" s="18" t="s">
        <v>336</v>
      </c>
      <c r="O538" s="18" t="s">
        <v>794</v>
      </c>
      <c r="P538" s="18" t="s">
        <v>996</v>
      </c>
      <c r="Q538" s="18" t="s">
        <v>800</v>
      </c>
      <c r="R538" s="18" t="s">
        <v>338</v>
      </c>
      <c r="S538" s="18" t="s">
        <v>339</v>
      </c>
      <c r="T538" s="18">
        <v>5</v>
      </c>
      <c r="U538" s="18">
        <v>0</v>
      </c>
      <c r="V538" s="18" t="s">
        <v>436</v>
      </c>
      <c r="W538" s="18">
        <v>0</v>
      </c>
      <c r="X538" s="18">
        <v>0</v>
      </c>
      <c r="Y538" s="18">
        <v>0</v>
      </c>
      <c r="Z538" s="18">
        <v>0</v>
      </c>
      <c r="AA538" s="18">
        <v>0</v>
      </c>
      <c r="AB538" s="19">
        <v>0</v>
      </c>
      <c r="AC538" s="19">
        <v>0</v>
      </c>
      <c r="AD538" s="19">
        <v>419376.0056511272</v>
      </c>
      <c r="AE538" s="19">
        <v>0</v>
      </c>
      <c r="AF538" s="19">
        <v>0</v>
      </c>
      <c r="AG538" s="19">
        <v>0</v>
      </c>
      <c r="AH538" s="19">
        <v>0</v>
      </c>
      <c r="AI538" s="16"/>
      <c r="AJ538" s="16"/>
      <c r="AK538" s="16"/>
    </row>
    <row r="539" spans="1:37" s="1" customFormat="1" x14ac:dyDescent="0.2">
      <c r="A539"/>
      <c r="B539" s="18"/>
      <c r="C539" s="18" t="s">
        <v>1064</v>
      </c>
      <c r="D539" s="18" t="s">
        <v>450</v>
      </c>
      <c r="E539" s="18" t="s">
        <v>12</v>
      </c>
      <c r="F539" s="18" t="s">
        <v>208</v>
      </c>
      <c r="G539" s="18" t="s">
        <v>209</v>
      </c>
      <c r="H539" s="18" t="s">
        <v>209</v>
      </c>
      <c r="I539" s="18" t="s">
        <v>25</v>
      </c>
      <c r="J539" s="18" t="s">
        <v>210</v>
      </c>
      <c r="K539" s="18" t="s">
        <v>210</v>
      </c>
      <c r="L539" s="18" t="s">
        <v>451</v>
      </c>
      <c r="M539" s="18" t="s">
        <v>11</v>
      </c>
      <c r="N539" s="18" t="s">
        <v>336</v>
      </c>
      <c r="O539" s="18" t="s">
        <v>794</v>
      </c>
      <c r="P539" s="18" t="s">
        <v>996</v>
      </c>
      <c r="Q539" s="18" t="s">
        <v>800</v>
      </c>
      <c r="R539" s="18" t="s">
        <v>338</v>
      </c>
      <c r="S539" s="18" t="s">
        <v>339</v>
      </c>
      <c r="T539" s="18">
        <v>5</v>
      </c>
      <c r="U539" s="18">
        <v>0</v>
      </c>
      <c r="V539" s="18" t="s">
        <v>436</v>
      </c>
      <c r="W539" s="18">
        <v>0</v>
      </c>
      <c r="X539" s="18">
        <v>0</v>
      </c>
      <c r="Y539" s="18">
        <v>0</v>
      </c>
      <c r="Z539" s="18">
        <v>0</v>
      </c>
      <c r="AA539" s="18">
        <v>0</v>
      </c>
      <c r="AB539" s="19">
        <v>0</v>
      </c>
      <c r="AC539" s="19">
        <v>0</v>
      </c>
      <c r="AD539" s="19">
        <v>2574686.6380237909</v>
      </c>
      <c r="AE539" s="19">
        <v>0</v>
      </c>
      <c r="AF539" s="19">
        <v>0</v>
      </c>
      <c r="AG539" s="19">
        <v>0</v>
      </c>
      <c r="AH539" s="19">
        <v>0</v>
      </c>
      <c r="AI539" s="16"/>
      <c r="AJ539" s="16"/>
      <c r="AK539" s="16"/>
    </row>
    <row r="540" spans="1:37" s="1" customFormat="1" x14ac:dyDescent="0.2">
      <c r="A540"/>
      <c r="B540" s="18"/>
      <c r="C540" s="18" t="s">
        <v>1065</v>
      </c>
      <c r="D540" s="18" t="s">
        <v>450</v>
      </c>
      <c r="E540" s="18" t="s">
        <v>12</v>
      </c>
      <c r="F540" s="18" t="s">
        <v>208</v>
      </c>
      <c r="G540" s="18" t="s">
        <v>209</v>
      </c>
      <c r="H540" s="18" t="s">
        <v>209</v>
      </c>
      <c r="I540" s="18" t="s">
        <v>25</v>
      </c>
      <c r="J540" s="18" t="s">
        <v>210</v>
      </c>
      <c r="K540" s="18" t="s">
        <v>210</v>
      </c>
      <c r="L540" s="18" t="s">
        <v>451</v>
      </c>
      <c r="M540" s="18" t="s">
        <v>11</v>
      </c>
      <c r="N540" s="18" t="s">
        <v>336</v>
      </c>
      <c r="O540" s="18" t="s">
        <v>794</v>
      </c>
      <c r="P540" s="18" t="s">
        <v>1066</v>
      </c>
      <c r="Q540" s="18" t="s">
        <v>800</v>
      </c>
      <c r="R540" s="18" t="s">
        <v>338</v>
      </c>
      <c r="S540" s="18" t="s">
        <v>339</v>
      </c>
      <c r="T540" s="18">
        <v>5</v>
      </c>
      <c r="U540" s="18">
        <v>0</v>
      </c>
      <c r="V540" s="18" t="s">
        <v>436</v>
      </c>
      <c r="W540" s="18">
        <v>0</v>
      </c>
      <c r="X540" s="18">
        <v>0</v>
      </c>
      <c r="Y540" s="18">
        <v>0</v>
      </c>
      <c r="Z540" s="18">
        <v>0</v>
      </c>
      <c r="AA540" s="18">
        <v>0</v>
      </c>
      <c r="AB540" s="19">
        <v>0</v>
      </c>
      <c r="AC540" s="19">
        <v>0</v>
      </c>
      <c r="AD540" s="19">
        <v>548458.36067623587</v>
      </c>
      <c r="AE540" s="19">
        <v>0</v>
      </c>
      <c r="AF540" s="19">
        <v>0</v>
      </c>
      <c r="AG540" s="19">
        <v>0</v>
      </c>
      <c r="AH540" s="19">
        <v>0</v>
      </c>
      <c r="AI540" s="16"/>
      <c r="AJ540" s="16"/>
      <c r="AK540" s="16"/>
    </row>
    <row r="541" spans="1:37" s="1" customFormat="1" x14ac:dyDescent="0.2">
      <c r="A541"/>
      <c r="B541" s="18"/>
      <c r="C541" s="18" t="s">
        <v>1067</v>
      </c>
      <c r="D541" s="18" t="s">
        <v>447</v>
      </c>
      <c r="E541" s="18" t="s">
        <v>12</v>
      </c>
      <c r="F541" s="18" t="s">
        <v>199</v>
      </c>
      <c r="G541" s="18" t="s">
        <v>448</v>
      </c>
      <c r="H541" s="18" t="s">
        <v>207</v>
      </c>
      <c r="I541" s="18" t="s">
        <v>26</v>
      </c>
      <c r="J541" s="18" t="s">
        <v>26</v>
      </c>
      <c r="K541" s="18" t="s">
        <v>26</v>
      </c>
      <c r="L541" s="18" t="s">
        <v>439</v>
      </c>
      <c r="M541" s="18" t="s">
        <v>187</v>
      </c>
      <c r="N541" s="18" t="s">
        <v>336</v>
      </c>
      <c r="O541" s="18" t="s">
        <v>337</v>
      </c>
      <c r="P541" s="18" t="s">
        <v>337</v>
      </c>
      <c r="Q541" s="18" t="s">
        <v>337</v>
      </c>
      <c r="R541" s="18" t="s">
        <v>338</v>
      </c>
      <c r="S541" s="18" t="s">
        <v>339</v>
      </c>
      <c r="T541" s="18">
        <v>10</v>
      </c>
      <c r="U541" s="18">
        <v>0</v>
      </c>
      <c r="V541" s="18" t="s">
        <v>436</v>
      </c>
      <c r="W541" s="18">
        <v>0</v>
      </c>
      <c r="X541" s="18">
        <v>0</v>
      </c>
      <c r="Y541" s="18">
        <v>0</v>
      </c>
      <c r="Z541" s="18">
        <v>0</v>
      </c>
      <c r="AA541" s="18">
        <v>0</v>
      </c>
      <c r="AB541" s="19">
        <v>0</v>
      </c>
      <c r="AC541" s="19">
        <v>0</v>
      </c>
      <c r="AD541" s="19">
        <v>109741.43171033496</v>
      </c>
      <c r="AE541" s="19">
        <v>163470.81298936668</v>
      </c>
      <c r="AF541" s="19">
        <v>97112.61942192656</v>
      </c>
      <c r="AG541" s="19">
        <v>43819.806134178507</v>
      </c>
      <c r="AH541" s="19">
        <v>56427.656872572821</v>
      </c>
      <c r="AI541" s="16"/>
      <c r="AJ541" s="16"/>
      <c r="AK541" s="16"/>
    </row>
    <row r="542" spans="1:37" s="1" customFormat="1" x14ac:dyDescent="0.2">
      <c r="A542"/>
      <c r="B542" s="18"/>
      <c r="C542" s="18" t="s">
        <v>1068</v>
      </c>
      <c r="D542" s="18" t="s">
        <v>785</v>
      </c>
      <c r="E542" s="18" t="s">
        <v>12</v>
      </c>
      <c r="F542" s="18" t="s">
        <v>208</v>
      </c>
      <c r="G542" s="18" t="s">
        <v>209</v>
      </c>
      <c r="H542" s="18" t="s">
        <v>209</v>
      </c>
      <c r="I542" s="18" t="s">
        <v>25</v>
      </c>
      <c r="J542" s="18" t="s">
        <v>25</v>
      </c>
      <c r="K542" s="18" t="s">
        <v>25</v>
      </c>
      <c r="L542" s="18" t="s">
        <v>786</v>
      </c>
      <c r="M542" s="18" t="s">
        <v>11</v>
      </c>
      <c r="N542" s="18" t="s">
        <v>336</v>
      </c>
      <c r="O542" s="18" t="s">
        <v>781</v>
      </c>
      <c r="P542" s="18" t="s">
        <v>787</v>
      </c>
      <c r="Q542" s="18" t="s">
        <v>454</v>
      </c>
      <c r="R542" s="18" t="s">
        <v>338</v>
      </c>
      <c r="S542" s="18" t="s">
        <v>339</v>
      </c>
      <c r="T542" s="18">
        <v>4</v>
      </c>
      <c r="U542" s="18">
        <v>0</v>
      </c>
      <c r="V542" s="18" t="s">
        <v>436</v>
      </c>
      <c r="W542" s="18">
        <v>0</v>
      </c>
      <c r="X542" s="18">
        <v>0</v>
      </c>
      <c r="Y542" s="18">
        <v>0</v>
      </c>
      <c r="Z542" s="18">
        <v>0</v>
      </c>
      <c r="AA542" s="18">
        <v>0</v>
      </c>
      <c r="AB542" s="19">
        <v>0</v>
      </c>
      <c r="AC542" s="19">
        <v>0</v>
      </c>
      <c r="AD542" s="19">
        <v>27523.773606114781</v>
      </c>
      <c r="AE542" s="19">
        <v>68469.178614706485</v>
      </c>
      <c r="AF542" s="19">
        <v>10143.430184876232</v>
      </c>
      <c r="AG542" s="19">
        <v>0</v>
      </c>
      <c r="AH542" s="19">
        <v>0</v>
      </c>
      <c r="AI542" s="16"/>
      <c r="AJ542" s="16"/>
      <c r="AK542" s="16"/>
    </row>
    <row r="543" spans="1:37" s="1" customFormat="1" x14ac:dyDescent="0.2">
      <c r="A543"/>
      <c r="B543" s="18"/>
      <c r="C543" s="18" t="s">
        <v>1069</v>
      </c>
      <c r="D543" s="18" t="s">
        <v>785</v>
      </c>
      <c r="E543" s="18" t="s">
        <v>12</v>
      </c>
      <c r="F543" s="18" t="s">
        <v>208</v>
      </c>
      <c r="G543" s="18" t="s">
        <v>209</v>
      </c>
      <c r="H543" s="18" t="s">
        <v>209</v>
      </c>
      <c r="I543" s="18" t="s">
        <v>25</v>
      </c>
      <c r="J543" s="18" t="s">
        <v>25</v>
      </c>
      <c r="K543" s="18" t="s">
        <v>25</v>
      </c>
      <c r="L543" s="18" t="s">
        <v>786</v>
      </c>
      <c r="M543" s="18" t="s">
        <v>11</v>
      </c>
      <c r="N543" s="18" t="s">
        <v>336</v>
      </c>
      <c r="O543" s="18" t="s">
        <v>781</v>
      </c>
      <c r="P543" s="18" t="s">
        <v>787</v>
      </c>
      <c r="Q543" s="18" t="s">
        <v>454</v>
      </c>
      <c r="R543" s="18" t="s">
        <v>338</v>
      </c>
      <c r="S543" s="18" t="s">
        <v>339</v>
      </c>
      <c r="T543" s="18">
        <v>4</v>
      </c>
      <c r="U543" s="18">
        <v>0</v>
      </c>
      <c r="V543" s="18" t="s">
        <v>436</v>
      </c>
      <c r="W543" s="18">
        <v>0</v>
      </c>
      <c r="X543" s="18">
        <v>0</v>
      </c>
      <c r="Y543" s="18">
        <v>0</v>
      </c>
      <c r="Z543" s="18">
        <v>0</v>
      </c>
      <c r="AA543" s="18">
        <v>0</v>
      </c>
      <c r="AB543" s="19">
        <v>0</v>
      </c>
      <c r="AC543" s="19">
        <v>0</v>
      </c>
      <c r="AD543" s="19">
        <v>0</v>
      </c>
      <c r="AE543" s="19">
        <v>0</v>
      </c>
      <c r="AF543" s="19">
        <v>27203.162591685537</v>
      </c>
      <c r="AG543" s="19">
        <v>0</v>
      </c>
      <c r="AH543" s="19">
        <v>0</v>
      </c>
      <c r="AI543" s="16"/>
      <c r="AJ543" s="16"/>
      <c r="AK543" s="16"/>
    </row>
    <row r="544" spans="1:37" s="1" customFormat="1" x14ac:dyDescent="0.2">
      <c r="A544"/>
      <c r="B544" s="18"/>
      <c r="C544" s="18" t="s">
        <v>1070</v>
      </c>
      <c r="D544" s="18" t="s">
        <v>785</v>
      </c>
      <c r="E544" s="18" t="s">
        <v>12</v>
      </c>
      <c r="F544" s="18" t="s">
        <v>208</v>
      </c>
      <c r="G544" s="18" t="s">
        <v>209</v>
      </c>
      <c r="H544" s="18" t="s">
        <v>209</v>
      </c>
      <c r="I544" s="18" t="s">
        <v>25</v>
      </c>
      <c r="J544" s="18" t="s">
        <v>25</v>
      </c>
      <c r="K544" s="18" t="s">
        <v>25</v>
      </c>
      <c r="L544" s="18" t="s">
        <v>786</v>
      </c>
      <c r="M544" s="18" t="s">
        <v>11</v>
      </c>
      <c r="N544" s="18" t="s">
        <v>336</v>
      </c>
      <c r="O544" s="18" t="s">
        <v>781</v>
      </c>
      <c r="P544" s="18" t="s">
        <v>804</v>
      </c>
      <c r="Q544" s="18" t="s">
        <v>454</v>
      </c>
      <c r="R544" s="18" t="s">
        <v>338</v>
      </c>
      <c r="S544" s="18" t="s">
        <v>339</v>
      </c>
      <c r="T544" s="18">
        <v>4</v>
      </c>
      <c r="U544" s="18">
        <v>0</v>
      </c>
      <c r="V544" s="18" t="s">
        <v>436</v>
      </c>
      <c r="W544" s="18">
        <v>0</v>
      </c>
      <c r="X544" s="18">
        <v>0</v>
      </c>
      <c r="Y544" s="18">
        <v>0</v>
      </c>
      <c r="Z544" s="18">
        <v>0</v>
      </c>
      <c r="AA544" s="18">
        <v>0</v>
      </c>
      <c r="AB544" s="19">
        <v>0</v>
      </c>
      <c r="AC544" s="19">
        <v>0</v>
      </c>
      <c r="AD544" s="19">
        <v>0</v>
      </c>
      <c r="AE544" s="19">
        <v>435269.10875549144</v>
      </c>
      <c r="AF544" s="19">
        <v>0</v>
      </c>
      <c r="AG544" s="19">
        <v>0</v>
      </c>
      <c r="AH544" s="19">
        <v>0</v>
      </c>
      <c r="AI544" s="16"/>
      <c r="AJ544" s="16"/>
      <c r="AK544" s="16"/>
    </row>
    <row r="545" spans="1:37" s="1" customFormat="1" x14ac:dyDescent="0.2">
      <c r="A545"/>
      <c r="B545" s="18"/>
      <c r="C545" s="18" t="s">
        <v>1071</v>
      </c>
      <c r="D545" s="18" t="s">
        <v>785</v>
      </c>
      <c r="E545" s="18" t="s">
        <v>12</v>
      </c>
      <c r="F545" s="18" t="s">
        <v>208</v>
      </c>
      <c r="G545" s="18" t="s">
        <v>209</v>
      </c>
      <c r="H545" s="18" t="s">
        <v>209</v>
      </c>
      <c r="I545" s="18" t="s">
        <v>25</v>
      </c>
      <c r="J545" s="18" t="s">
        <v>25</v>
      </c>
      <c r="K545" s="18" t="s">
        <v>25</v>
      </c>
      <c r="L545" s="18" t="s">
        <v>786</v>
      </c>
      <c r="M545" s="18" t="s">
        <v>11</v>
      </c>
      <c r="N545" s="18" t="s">
        <v>336</v>
      </c>
      <c r="O545" s="18" t="s">
        <v>781</v>
      </c>
      <c r="P545" s="18" t="s">
        <v>804</v>
      </c>
      <c r="Q545" s="18" t="s">
        <v>454</v>
      </c>
      <c r="R545" s="18" t="s">
        <v>338</v>
      </c>
      <c r="S545" s="18" t="s">
        <v>339</v>
      </c>
      <c r="T545" s="18">
        <v>4</v>
      </c>
      <c r="U545" s="18">
        <v>0</v>
      </c>
      <c r="V545" s="18" t="s">
        <v>436</v>
      </c>
      <c r="W545" s="18">
        <v>0</v>
      </c>
      <c r="X545" s="18">
        <v>0</v>
      </c>
      <c r="Y545" s="18">
        <v>0</v>
      </c>
      <c r="Z545" s="18">
        <v>0</v>
      </c>
      <c r="AA545" s="18">
        <v>0</v>
      </c>
      <c r="AB545" s="19">
        <v>0</v>
      </c>
      <c r="AC545" s="19">
        <v>0</v>
      </c>
      <c r="AD545" s="19">
        <v>0</v>
      </c>
      <c r="AE545" s="19">
        <v>466046.84221539623</v>
      </c>
      <c r="AF545" s="19">
        <v>156052.77207501896</v>
      </c>
      <c r="AG545" s="19">
        <v>0</v>
      </c>
      <c r="AH545" s="19">
        <v>0</v>
      </c>
      <c r="AI545" s="16"/>
      <c r="AJ545" s="16"/>
      <c r="AK545" s="16"/>
    </row>
    <row r="546" spans="1:37" s="1" customFormat="1" x14ac:dyDescent="0.2">
      <c r="A546"/>
      <c r="B546" s="18"/>
      <c r="C546" s="18" t="s">
        <v>1072</v>
      </c>
      <c r="D546" s="18" t="s">
        <v>450</v>
      </c>
      <c r="E546" s="18" t="s">
        <v>12</v>
      </c>
      <c r="F546" s="18" t="s">
        <v>208</v>
      </c>
      <c r="G546" s="18" t="s">
        <v>209</v>
      </c>
      <c r="H546" s="18" t="s">
        <v>209</v>
      </c>
      <c r="I546" s="18" t="s">
        <v>25</v>
      </c>
      <c r="J546" s="18" t="s">
        <v>210</v>
      </c>
      <c r="K546" s="18" t="s">
        <v>210</v>
      </c>
      <c r="L546" s="18" t="s">
        <v>451</v>
      </c>
      <c r="M546" s="18" t="s">
        <v>11</v>
      </c>
      <c r="N546" s="18" t="s">
        <v>336</v>
      </c>
      <c r="O546" s="18" t="s">
        <v>781</v>
      </c>
      <c r="P546" s="18" t="s">
        <v>802</v>
      </c>
      <c r="Q546" s="18" t="s">
        <v>454</v>
      </c>
      <c r="R546" s="18" t="s">
        <v>338</v>
      </c>
      <c r="S546" s="18" t="s">
        <v>339</v>
      </c>
      <c r="T546" s="18">
        <v>5</v>
      </c>
      <c r="U546" s="18">
        <v>0</v>
      </c>
      <c r="V546" s="18" t="s">
        <v>436</v>
      </c>
      <c r="W546" s="18">
        <v>0</v>
      </c>
      <c r="X546" s="18">
        <v>0</v>
      </c>
      <c r="Y546" s="18">
        <v>0</v>
      </c>
      <c r="Z546" s="18">
        <v>0</v>
      </c>
      <c r="AA546" s="18">
        <v>0</v>
      </c>
      <c r="AB546" s="19">
        <v>0</v>
      </c>
      <c r="AC546" s="19">
        <v>0</v>
      </c>
      <c r="AD546" s="19">
        <v>311695.62403528899</v>
      </c>
      <c r="AE546" s="19">
        <v>0</v>
      </c>
      <c r="AF546" s="19">
        <v>0</v>
      </c>
      <c r="AG546" s="19">
        <v>315158.77862383501</v>
      </c>
      <c r="AH546" s="19">
        <v>0</v>
      </c>
      <c r="AI546" s="16"/>
      <c r="AJ546" s="16"/>
      <c r="AK546" s="16"/>
    </row>
    <row r="547" spans="1:37" s="1" customFormat="1" x14ac:dyDescent="0.2">
      <c r="A547"/>
      <c r="B547" s="18"/>
      <c r="C547" s="18" t="s">
        <v>1073</v>
      </c>
      <c r="D547" s="18" t="s">
        <v>785</v>
      </c>
      <c r="E547" s="18" t="s">
        <v>12</v>
      </c>
      <c r="F547" s="18" t="s">
        <v>208</v>
      </c>
      <c r="G547" s="18" t="s">
        <v>209</v>
      </c>
      <c r="H547" s="18" t="s">
        <v>209</v>
      </c>
      <c r="I547" s="18" t="s">
        <v>25</v>
      </c>
      <c r="J547" s="18" t="s">
        <v>25</v>
      </c>
      <c r="K547" s="18" t="s">
        <v>25</v>
      </c>
      <c r="L547" s="18" t="s">
        <v>786</v>
      </c>
      <c r="M547" s="18" t="s">
        <v>11</v>
      </c>
      <c r="N547" s="18" t="s">
        <v>336</v>
      </c>
      <c r="O547" s="18" t="s">
        <v>781</v>
      </c>
      <c r="P547" s="18" t="s">
        <v>802</v>
      </c>
      <c r="Q547" s="18" t="s">
        <v>454</v>
      </c>
      <c r="R547" s="18" t="s">
        <v>338</v>
      </c>
      <c r="S547" s="18" t="s">
        <v>339</v>
      </c>
      <c r="T547" s="18">
        <v>4</v>
      </c>
      <c r="U547" s="18">
        <v>0</v>
      </c>
      <c r="V547" s="18" t="s">
        <v>436</v>
      </c>
      <c r="W547" s="18">
        <v>0</v>
      </c>
      <c r="X547" s="18">
        <v>0</v>
      </c>
      <c r="Y547" s="18">
        <v>0</v>
      </c>
      <c r="Z547" s="18">
        <v>0</v>
      </c>
      <c r="AA547" s="18">
        <v>0</v>
      </c>
      <c r="AB547" s="19">
        <v>0</v>
      </c>
      <c r="AC547" s="19">
        <v>0</v>
      </c>
      <c r="AD547" s="19">
        <v>220087.12705920148</v>
      </c>
      <c r="AE547" s="19">
        <v>342410.20753775828</v>
      </c>
      <c r="AF547" s="19">
        <v>0</v>
      </c>
      <c r="AG547" s="19">
        <v>0</v>
      </c>
      <c r="AH547" s="19">
        <v>0</v>
      </c>
      <c r="AI547" s="16"/>
      <c r="AJ547" s="16"/>
      <c r="AK547" s="16"/>
    </row>
    <row r="548" spans="1:37" s="1" customFormat="1" x14ac:dyDescent="0.2">
      <c r="A548"/>
      <c r="B548" s="18"/>
      <c r="C548" s="18" t="s">
        <v>1074</v>
      </c>
      <c r="D548" s="18" t="s">
        <v>785</v>
      </c>
      <c r="E548" s="18" t="s">
        <v>12</v>
      </c>
      <c r="F548" s="18" t="s">
        <v>208</v>
      </c>
      <c r="G548" s="18" t="s">
        <v>209</v>
      </c>
      <c r="H548" s="18" t="s">
        <v>209</v>
      </c>
      <c r="I548" s="18" t="s">
        <v>25</v>
      </c>
      <c r="J548" s="18" t="s">
        <v>25</v>
      </c>
      <c r="K548" s="18" t="s">
        <v>25</v>
      </c>
      <c r="L548" s="18" t="s">
        <v>786</v>
      </c>
      <c r="M548" s="18" t="s">
        <v>11</v>
      </c>
      <c r="N548" s="18" t="s">
        <v>336</v>
      </c>
      <c r="O548" s="18" t="s">
        <v>781</v>
      </c>
      <c r="P548" s="18" t="s">
        <v>802</v>
      </c>
      <c r="Q548" s="18" t="s">
        <v>454</v>
      </c>
      <c r="R548" s="18" t="s">
        <v>338</v>
      </c>
      <c r="S548" s="18" t="s">
        <v>339</v>
      </c>
      <c r="T548" s="18">
        <v>4</v>
      </c>
      <c r="U548" s="18">
        <v>0</v>
      </c>
      <c r="V548" s="18" t="s">
        <v>436</v>
      </c>
      <c r="W548" s="18">
        <v>0</v>
      </c>
      <c r="X548" s="18">
        <v>0</v>
      </c>
      <c r="Y548" s="18">
        <v>0</v>
      </c>
      <c r="Z548" s="18">
        <v>0</v>
      </c>
      <c r="AA548" s="18">
        <v>0</v>
      </c>
      <c r="AB548" s="19">
        <v>0</v>
      </c>
      <c r="AC548" s="19">
        <v>0</v>
      </c>
      <c r="AD548" s="19">
        <v>44017.425411840297</v>
      </c>
      <c r="AE548" s="19">
        <v>0</v>
      </c>
      <c r="AF548" s="19">
        <v>0</v>
      </c>
      <c r="AG548" s="19">
        <v>44363.440327964527</v>
      </c>
      <c r="AH548" s="19">
        <v>0</v>
      </c>
      <c r="AI548" s="16"/>
      <c r="AJ548" s="16"/>
      <c r="AK548" s="16"/>
    </row>
    <row r="549" spans="1:37" s="1" customFormat="1" x14ac:dyDescent="0.2">
      <c r="A549"/>
      <c r="B549" s="18"/>
      <c r="C549" s="18" t="s">
        <v>1075</v>
      </c>
      <c r="D549" s="18" t="s">
        <v>785</v>
      </c>
      <c r="E549" s="18" t="s">
        <v>12</v>
      </c>
      <c r="F549" s="18" t="s">
        <v>208</v>
      </c>
      <c r="G549" s="18" t="s">
        <v>209</v>
      </c>
      <c r="H549" s="18" t="s">
        <v>209</v>
      </c>
      <c r="I549" s="18" t="s">
        <v>25</v>
      </c>
      <c r="J549" s="18" t="s">
        <v>25</v>
      </c>
      <c r="K549" s="18" t="s">
        <v>25</v>
      </c>
      <c r="L549" s="18" t="s">
        <v>786</v>
      </c>
      <c r="M549" s="18" t="s">
        <v>11</v>
      </c>
      <c r="N549" s="18" t="s">
        <v>336</v>
      </c>
      <c r="O549" s="18" t="s">
        <v>781</v>
      </c>
      <c r="P549" s="18" t="s">
        <v>817</v>
      </c>
      <c r="Q549" s="18" t="s">
        <v>454</v>
      </c>
      <c r="R549" s="18" t="s">
        <v>338</v>
      </c>
      <c r="S549" s="18" t="s">
        <v>339</v>
      </c>
      <c r="T549" s="18">
        <v>4</v>
      </c>
      <c r="U549" s="18">
        <v>0</v>
      </c>
      <c r="V549" s="18" t="s">
        <v>436</v>
      </c>
      <c r="W549" s="18">
        <v>0</v>
      </c>
      <c r="X549" s="18">
        <v>0</v>
      </c>
      <c r="Y549" s="18">
        <v>0</v>
      </c>
      <c r="Z549" s="18">
        <v>0</v>
      </c>
      <c r="AA549" s="18">
        <v>0</v>
      </c>
      <c r="AB549" s="19">
        <v>0</v>
      </c>
      <c r="AC549" s="19">
        <v>0</v>
      </c>
      <c r="AD549" s="19">
        <v>0</v>
      </c>
      <c r="AE549" s="19">
        <v>0</v>
      </c>
      <c r="AF549" s="19">
        <v>107145.395932787</v>
      </c>
      <c r="AG549" s="19">
        <v>51207.884610800902</v>
      </c>
      <c r="AH549" s="19">
        <v>0</v>
      </c>
      <c r="AI549" s="16"/>
      <c r="AJ549" s="16"/>
      <c r="AK549" s="16"/>
    </row>
    <row r="550" spans="1:37" s="1" customFormat="1" x14ac:dyDescent="0.2">
      <c r="A550"/>
      <c r="B550" s="18"/>
      <c r="C550" s="18" t="s">
        <v>1076</v>
      </c>
      <c r="D550" s="18" t="s">
        <v>450</v>
      </c>
      <c r="E550" s="18" t="s">
        <v>12</v>
      </c>
      <c r="F550" s="18" t="s">
        <v>208</v>
      </c>
      <c r="G550" s="18" t="s">
        <v>209</v>
      </c>
      <c r="H550" s="18" t="s">
        <v>209</v>
      </c>
      <c r="I550" s="18" t="s">
        <v>25</v>
      </c>
      <c r="J550" s="18" t="s">
        <v>210</v>
      </c>
      <c r="K550" s="18" t="s">
        <v>210</v>
      </c>
      <c r="L550" s="18" t="s">
        <v>451</v>
      </c>
      <c r="M550" s="18" t="s">
        <v>11</v>
      </c>
      <c r="N550" s="18" t="s">
        <v>336</v>
      </c>
      <c r="O550" s="18" t="s">
        <v>781</v>
      </c>
      <c r="P550" s="18" t="s">
        <v>817</v>
      </c>
      <c r="Q550" s="18" t="s">
        <v>454</v>
      </c>
      <c r="R550" s="18" t="s">
        <v>338</v>
      </c>
      <c r="S550" s="18" t="s">
        <v>339</v>
      </c>
      <c r="T550" s="18">
        <v>5</v>
      </c>
      <c r="U550" s="18">
        <v>0</v>
      </c>
      <c r="V550" s="18" t="s">
        <v>436</v>
      </c>
      <c r="W550" s="18">
        <v>0</v>
      </c>
      <c r="X550" s="18">
        <v>0</v>
      </c>
      <c r="Y550" s="18">
        <v>0</v>
      </c>
      <c r="Z550" s="18">
        <v>0</v>
      </c>
      <c r="AA550" s="18">
        <v>0</v>
      </c>
      <c r="AB550" s="19">
        <v>0</v>
      </c>
      <c r="AC550" s="19">
        <v>0</v>
      </c>
      <c r="AD550" s="19">
        <v>0</v>
      </c>
      <c r="AE550" s="19">
        <v>0</v>
      </c>
      <c r="AF550" s="19">
        <v>35679.284175720779</v>
      </c>
      <c r="AG550" s="19">
        <v>0</v>
      </c>
      <c r="AH550" s="19">
        <v>0</v>
      </c>
      <c r="AI550" s="16"/>
      <c r="AJ550" s="16"/>
      <c r="AK550" s="16"/>
    </row>
    <row r="551" spans="1:37" s="1" customFormat="1" x14ac:dyDescent="0.2">
      <c r="A551"/>
      <c r="B551" s="18"/>
      <c r="C551" s="18" t="s">
        <v>1077</v>
      </c>
      <c r="D551" s="18" t="s">
        <v>450</v>
      </c>
      <c r="E551" s="18" t="s">
        <v>12</v>
      </c>
      <c r="F551" s="18" t="s">
        <v>208</v>
      </c>
      <c r="G551" s="18" t="s">
        <v>209</v>
      </c>
      <c r="H551" s="18" t="s">
        <v>209</v>
      </c>
      <c r="I551" s="18" t="s">
        <v>25</v>
      </c>
      <c r="J551" s="18" t="s">
        <v>210</v>
      </c>
      <c r="K551" s="18" t="s">
        <v>210</v>
      </c>
      <c r="L551" s="18" t="s">
        <v>451</v>
      </c>
      <c r="M551" s="18" t="s">
        <v>11</v>
      </c>
      <c r="N551" s="18" t="s">
        <v>336</v>
      </c>
      <c r="O551" s="18" t="s">
        <v>781</v>
      </c>
      <c r="P551" s="18" t="s">
        <v>817</v>
      </c>
      <c r="Q551" s="18" t="s">
        <v>454</v>
      </c>
      <c r="R551" s="18" t="s">
        <v>338</v>
      </c>
      <c r="S551" s="18" t="s">
        <v>339</v>
      </c>
      <c r="T551" s="18">
        <v>5</v>
      </c>
      <c r="U551" s="18">
        <v>0</v>
      </c>
      <c r="V551" s="18" t="s">
        <v>436</v>
      </c>
      <c r="W551" s="18">
        <v>0</v>
      </c>
      <c r="X551" s="18">
        <v>0</v>
      </c>
      <c r="Y551" s="18">
        <v>0</v>
      </c>
      <c r="Z551" s="18">
        <v>0</v>
      </c>
      <c r="AA551" s="18">
        <v>0</v>
      </c>
      <c r="AB551" s="19">
        <v>0</v>
      </c>
      <c r="AC551" s="19">
        <v>0</v>
      </c>
      <c r="AD551" s="19">
        <v>70839.914553474766</v>
      </c>
      <c r="AE551" s="19">
        <v>0</v>
      </c>
      <c r="AF551" s="19">
        <v>0</v>
      </c>
      <c r="AG551" s="19">
        <v>0</v>
      </c>
      <c r="AH551" s="19">
        <v>71897.535129356576</v>
      </c>
      <c r="AI551" s="16"/>
      <c r="AJ551" s="16"/>
      <c r="AK551" s="16"/>
    </row>
    <row r="552" spans="1:37" s="1" customFormat="1" x14ac:dyDescent="0.2">
      <c r="A552"/>
      <c r="B552" s="18"/>
      <c r="C552" s="18" t="s">
        <v>1078</v>
      </c>
      <c r="D552" s="18" t="s">
        <v>450</v>
      </c>
      <c r="E552" s="18" t="s">
        <v>12</v>
      </c>
      <c r="F552" s="18" t="s">
        <v>208</v>
      </c>
      <c r="G552" s="18" t="s">
        <v>209</v>
      </c>
      <c r="H552" s="18" t="s">
        <v>209</v>
      </c>
      <c r="I552" s="18" t="s">
        <v>25</v>
      </c>
      <c r="J552" s="18" t="s">
        <v>210</v>
      </c>
      <c r="K552" s="18" t="s">
        <v>210</v>
      </c>
      <c r="L552" s="18" t="s">
        <v>451</v>
      </c>
      <c r="M552" s="18" t="s">
        <v>11</v>
      </c>
      <c r="N552" s="18" t="s">
        <v>336</v>
      </c>
      <c r="O552" s="18" t="s">
        <v>781</v>
      </c>
      <c r="P552" s="18" t="s">
        <v>782</v>
      </c>
      <c r="Q552" s="18" t="s">
        <v>454</v>
      </c>
      <c r="R552" s="18" t="s">
        <v>338</v>
      </c>
      <c r="S552" s="18" t="s">
        <v>339</v>
      </c>
      <c r="T552" s="18">
        <v>5</v>
      </c>
      <c r="U552" s="18">
        <v>0</v>
      </c>
      <c r="V552" s="18" t="s">
        <v>436</v>
      </c>
      <c r="W552" s="18">
        <v>0</v>
      </c>
      <c r="X552" s="18">
        <v>0</v>
      </c>
      <c r="Y552" s="18">
        <v>0</v>
      </c>
      <c r="Z552" s="18">
        <v>0</v>
      </c>
      <c r="AA552" s="18">
        <v>0</v>
      </c>
      <c r="AB552" s="19">
        <v>0</v>
      </c>
      <c r="AC552" s="19">
        <v>0</v>
      </c>
      <c r="AD552" s="19">
        <v>0</v>
      </c>
      <c r="AE552" s="19">
        <v>42655.805896599879</v>
      </c>
      <c r="AF552" s="19">
        <v>0</v>
      </c>
      <c r="AG552" s="19">
        <v>0</v>
      </c>
      <c r="AH552" s="19">
        <v>0</v>
      </c>
      <c r="AI552" s="16"/>
      <c r="AJ552" s="16"/>
      <c r="AK552" s="16"/>
    </row>
    <row r="553" spans="1:37" s="1" customFormat="1" x14ac:dyDescent="0.2">
      <c r="A553"/>
      <c r="B553" s="18"/>
      <c r="C553" s="18" t="s">
        <v>1079</v>
      </c>
      <c r="D553" s="18" t="s">
        <v>450</v>
      </c>
      <c r="E553" s="18" t="s">
        <v>12</v>
      </c>
      <c r="F553" s="18" t="s">
        <v>208</v>
      </c>
      <c r="G553" s="18" t="s">
        <v>209</v>
      </c>
      <c r="H553" s="18" t="s">
        <v>209</v>
      </c>
      <c r="I553" s="18" t="s">
        <v>25</v>
      </c>
      <c r="J553" s="18" t="s">
        <v>210</v>
      </c>
      <c r="K553" s="18" t="s">
        <v>210</v>
      </c>
      <c r="L553" s="18" t="s">
        <v>451</v>
      </c>
      <c r="M553" s="18" t="s">
        <v>11</v>
      </c>
      <c r="N553" s="18" t="s">
        <v>336</v>
      </c>
      <c r="O553" s="18" t="s">
        <v>781</v>
      </c>
      <c r="P553" s="18" t="s">
        <v>817</v>
      </c>
      <c r="Q553" s="18" t="s">
        <v>454</v>
      </c>
      <c r="R553" s="18" t="s">
        <v>338</v>
      </c>
      <c r="S553" s="18" t="s">
        <v>339</v>
      </c>
      <c r="T553" s="18">
        <v>5</v>
      </c>
      <c r="U553" s="18">
        <v>0</v>
      </c>
      <c r="V553" s="18" t="s">
        <v>436</v>
      </c>
      <c r="W553" s="18">
        <v>0</v>
      </c>
      <c r="X553" s="18">
        <v>0</v>
      </c>
      <c r="Y553" s="18">
        <v>0</v>
      </c>
      <c r="Z553" s="18">
        <v>0</v>
      </c>
      <c r="AA553" s="18">
        <v>0</v>
      </c>
      <c r="AB553" s="19">
        <v>0</v>
      </c>
      <c r="AC553" s="19">
        <v>0</v>
      </c>
      <c r="AD553" s="19">
        <v>93508.687210586693</v>
      </c>
      <c r="AE553" s="19">
        <v>0</v>
      </c>
      <c r="AF553" s="19">
        <v>0</v>
      </c>
      <c r="AG553" s="19">
        <v>0</v>
      </c>
      <c r="AH553" s="19">
        <v>0</v>
      </c>
      <c r="AI553" s="16"/>
      <c r="AJ553" s="16"/>
      <c r="AK553" s="16"/>
    </row>
    <row r="554" spans="1:37" s="1" customFormat="1" x14ac:dyDescent="0.2">
      <c r="A554"/>
      <c r="B554" s="18"/>
      <c r="C554" s="18" t="s">
        <v>1080</v>
      </c>
      <c r="D554" s="18" t="s">
        <v>450</v>
      </c>
      <c r="E554" s="18" t="s">
        <v>12</v>
      </c>
      <c r="F554" s="18" t="s">
        <v>208</v>
      </c>
      <c r="G554" s="18" t="s">
        <v>209</v>
      </c>
      <c r="H554" s="18" t="s">
        <v>209</v>
      </c>
      <c r="I554" s="18" t="s">
        <v>25</v>
      </c>
      <c r="J554" s="18" t="s">
        <v>210</v>
      </c>
      <c r="K554" s="18" t="s">
        <v>210</v>
      </c>
      <c r="L554" s="18" t="s">
        <v>451</v>
      </c>
      <c r="M554" s="18" t="s">
        <v>11</v>
      </c>
      <c r="N554" s="18" t="s">
        <v>336</v>
      </c>
      <c r="O554" s="18" t="s">
        <v>781</v>
      </c>
      <c r="P554" s="18" t="s">
        <v>782</v>
      </c>
      <c r="Q554" s="18" t="s">
        <v>783</v>
      </c>
      <c r="R554" s="18" t="s">
        <v>338</v>
      </c>
      <c r="S554" s="18" t="s">
        <v>339</v>
      </c>
      <c r="T554" s="18">
        <v>5</v>
      </c>
      <c r="U554" s="18">
        <v>0</v>
      </c>
      <c r="V554" s="18" t="s">
        <v>436</v>
      </c>
      <c r="W554" s="18">
        <v>0</v>
      </c>
      <c r="X554" s="18">
        <v>0</v>
      </c>
      <c r="Y554" s="18">
        <v>0</v>
      </c>
      <c r="Z554" s="18">
        <v>0</v>
      </c>
      <c r="AA554" s="18">
        <v>0</v>
      </c>
      <c r="AB554" s="19">
        <v>0</v>
      </c>
      <c r="AC554" s="19">
        <v>0</v>
      </c>
      <c r="AD554" s="19">
        <v>0</v>
      </c>
      <c r="AE554" s="19">
        <v>35546.504913833225</v>
      </c>
      <c r="AF554" s="19">
        <v>0</v>
      </c>
      <c r="AG554" s="19">
        <v>35813.497570890337</v>
      </c>
      <c r="AH554" s="19">
        <v>0</v>
      </c>
      <c r="AI554" s="16"/>
      <c r="AJ554" s="16"/>
      <c r="AK554" s="16"/>
    </row>
    <row r="555" spans="1:37" s="1" customFormat="1" x14ac:dyDescent="0.2">
      <c r="A555"/>
      <c r="B555" s="18"/>
      <c r="C555" s="18" t="s">
        <v>1081</v>
      </c>
      <c r="D555" s="18" t="s">
        <v>450</v>
      </c>
      <c r="E555" s="18" t="s">
        <v>12</v>
      </c>
      <c r="F555" s="18" t="s">
        <v>208</v>
      </c>
      <c r="G555" s="18" t="s">
        <v>209</v>
      </c>
      <c r="H555" s="18" t="s">
        <v>209</v>
      </c>
      <c r="I555" s="18" t="s">
        <v>25</v>
      </c>
      <c r="J555" s="18" t="s">
        <v>210</v>
      </c>
      <c r="K555" s="18" t="s">
        <v>210</v>
      </c>
      <c r="L555" s="18" t="s">
        <v>451</v>
      </c>
      <c r="M555" s="18" t="s">
        <v>11</v>
      </c>
      <c r="N555" s="18" t="s">
        <v>336</v>
      </c>
      <c r="O555" s="18" t="s">
        <v>452</v>
      </c>
      <c r="P555" s="18" t="s">
        <v>809</v>
      </c>
      <c r="Q555" s="18" t="s">
        <v>783</v>
      </c>
      <c r="R555" s="18" t="s">
        <v>338</v>
      </c>
      <c r="S555" s="18" t="s">
        <v>339</v>
      </c>
      <c r="T555" s="18">
        <v>5</v>
      </c>
      <c r="U555" s="18">
        <v>0</v>
      </c>
      <c r="V555" s="18" t="s">
        <v>436</v>
      </c>
      <c r="W555" s="18">
        <v>0</v>
      </c>
      <c r="X555" s="18">
        <v>0</v>
      </c>
      <c r="Y555" s="18">
        <v>0</v>
      </c>
      <c r="Z555" s="18">
        <v>0</v>
      </c>
      <c r="AA555" s="18">
        <v>0</v>
      </c>
      <c r="AB555" s="19">
        <v>0</v>
      </c>
      <c r="AC555" s="19">
        <v>0</v>
      </c>
      <c r="AD555" s="19">
        <v>0</v>
      </c>
      <c r="AE555" s="19">
        <v>0</v>
      </c>
      <c r="AF555" s="19">
        <v>0</v>
      </c>
      <c r="AG555" s="19">
        <v>189095.267174301</v>
      </c>
      <c r="AH555" s="19">
        <v>0</v>
      </c>
      <c r="AI555" s="16"/>
      <c r="AJ555" s="16"/>
      <c r="AK555" s="16"/>
    </row>
    <row r="556" spans="1:37" s="1" customFormat="1" x14ac:dyDescent="0.2">
      <c r="A556"/>
      <c r="B556" s="18"/>
      <c r="C556" s="18" t="s">
        <v>1082</v>
      </c>
      <c r="D556" s="18" t="s">
        <v>450</v>
      </c>
      <c r="E556" s="18" t="s">
        <v>12</v>
      </c>
      <c r="F556" s="18" t="s">
        <v>208</v>
      </c>
      <c r="G556" s="18" t="s">
        <v>209</v>
      </c>
      <c r="H556" s="18" t="s">
        <v>209</v>
      </c>
      <c r="I556" s="18" t="s">
        <v>25</v>
      </c>
      <c r="J556" s="18" t="s">
        <v>210</v>
      </c>
      <c r="K556" s="18" t="s">
        <v>210</v>
      </c>
      <c r="L556" s="18" t="s">
        <v>451</v>
      </c>
      <c r="M556" s="18" t="s">
        <v>11</v>
      </c>
      <c r="N556" s="18" t="s">
        <v>336</v>
      </c>
      <c r="O556" s="18" t="s">
        <v>794</v>
      </c>
      <c r="P556" s="18" t="s">
        <v>795</v>
      </c>
      <c r="Q556" s="18" t="s">
        <v>461</v>
      </c>
      <c r="R556" s="18" t="s">
        <v>338</v>
      </c>
      <c r="S556" s="18" t="s">
        <v>339</v>
      </c>
      <c r="T556" s="18">
        <v>5</v>
      </c>
      <c r="U556" s="18">
        <v>0</v>
      </c>
      <c r="V556" s="18" t="s">
        <v>436</v>
      </c>
      <c r="W556" s="18">
        <v>0</v>
      </c>
      <c r="X556" s="18">
        <v>0</v>
      </c>
      <c r="Y556" s="18">
        <v>0</v>
      </c>
      <c r="Z556" s="18">
        <v>0</v>
      </c>
      <c r="AA556" s="18">
        <v>0</v>
      </c>
      <c r="AB556" s="19">
        <v>0</v>
      </c>
      <c r="AC556" s="19">
        <v>0</v>
      </c>
      <c r="AD556" s="19">
        <v>374034.74884234677</v>
      </c>
      <c r="AE556" s="19">
        <v>0</v>
      </c>
      <c r="AF556" s="19">
        <v>0</v>
      </c>
      <c r="AG556" s="19">
        <v>0</v>
      </c>
      <c r="AH556" s="19">
        <v>0</v>
      </c>
      <c r="AI556" s="16"/>
      <c r="AJ556" s="16"/>
      <c r="AK556" s="16"/>
    </row>
    <row r="557" spans="1:37" s="1" customFormat="1" x14ac:dyDescent="0.2">
      <c r="A557"/>
      <c r="B557" s="18"/>
      <c r="C557" s="18" t="s">
        <v>1083</v>
      </c>
      <c r="D557" s="18" t="s">
        <v>450</v>
      </c>
      <c r="E557" s="18" t="s">
        <v>12</v>
      </c>
      <c r="F557" s="18" t="s">
        <v>208</v>
      </c>
      <c r="G557" s="18" t="s">
        <v>209</v>
      </c>
      <c r="H557" s="18" t="s">
        <v>209</v>
      </c>
      <c r="I557" s="18" t="s">
        <v>25</v>
      </c>
      <c r="J557" s="18" t="s">
        <v>210</v>
      </c>
      <c r="K557" s="18" t="s">
        <v>210</v>
      </c>
      <c r="L557" s="18" t="s">
        <v>451</v>
      </c>
      <c r="M557" s="18" t="s">
        <v>11</v>
      </c>
      <c r="N557" s="18" t="s">
        <v>336</v>
      </c>
      <c r="O557" s="18" t="s">
        <v>794</v>
      </c>
      <c r="P557" s="18" t="s">
        <v>795</v>
      </c>
      <c r="Q557" s="18" t="s">
        <v>461</v>
      </c>
      <c r="R557" s="18" t="s">
        <v>338</v>
      </c>
      <c r="S557" s="18" t="s">
        <v>339</v>
      </c>
      <c r="T557" s="18">
        <v>5</v>
      </c>
      <c r="U557" s="18">
        <v>0</v>
      </c>
      <c r="V557" s="18" t="s">
        <v>436</v>
      </c>
      <c r="W557" s="18">
        <v>0</v>
      </c>
      <c r="X557" s="18">
        <v>0</v>
      </c>
      <c r="Y557" s="18">
        <v>0</v>
      </c>
      <c r="Z557" s="18">
        <v>0</v>
      </c>
      <c r="AA557" s="18">
        <v>0</v>
      </c>
      <c r="AB557" s="19">
        <v>0</v>
      </c>
      <c r="AC557" s="19">
        <v>0</v>
      </c>
      <c r="AD557" s="19">
        <v>971923.62767367379</v>
      </c>
      <c r="AE557" s="19">
        <v>487698.04741779179</v>
      </c>
      <c r="AF557" s="19">
        <v>0</v>
      </c>
      <c r="AG557" s="19">
        <v>0</v>
      </c>
      <c r="AH557" s="19">
        <v>0</v>
      </c>
      <c r="AI557" s="16"/>
      <c r="AJ557" s="16"/>
      <c r="AK557" s="16"/>
    </row>
    <row r="558" spans="1:37" s="1" customFormat="1" x14ac:dyDescent="0.2">
      <c r="A558"/>
      <c r="B558" s="18"/>
      <c r="C558" s="18" t="s">
        <v>1084</v>
      </c>
      <c r="D558" s="18" t="s">
        <v>450</v>
      </c>
      <c r="E558" s="18" t="s">
        <v>12</v>
      </c>
      <c r="F558" s="18" t="s">
        <v>208</v>
      </c>
      <c r="G558" s="18" t="s">
        <v>209</v>
      </c>
      <c r="H558" s="18" t="s">
        <v>209</v>
      </c>
      <c r="I558" s="18" t="s">
        <v>25</v>
      </c>
      <c r="J558" s="18" t="s">
        <v>210</v>
      </c>
      <c r="K558" s="18" t="s">
        <v>210</v>
      </c>
      <c r="L558" s="18" t="s">
        <v>451</v>
      </c>
      <c r="M558" s="18" t="s">
        <v>11</v>
      </c>
      <c r="N558" s="18" t="s">
        <v>336</v>
      </c>
      <c r="O558" s="18" t="s">
        <v>794</v>
      </c>
      <c r="P558" s="18" t="s">
        <v>795</v>
      </c>
      <c r="Q558" s="18" t="s">
        <v>461</v>
      </c>
      <c r="R558" s="18" t="s">
        <v>338</v>
      </c>
      <c r="S558" s="18" t="s">
        <v>339</v>
      </c>
      <c r="T558" s="18">
        <v>5</v>
      </c>
      <c r="U558" s="18">
        <v>0</v>
      </c>
      <c r="V558" s="18" t="s">
        <v>436</v>
      </c>
      <c r="W558" s="18">
        <v>0</v>
      </c>
      <c r="X558" s="18">
        <v>0</v>
      </c>
      <c r="Y558" s="18">
        <v>0</v>
      </c>
      <c r="Z558" s="18">
        <v>0</v>
      </c>
      <c r="AA558" s="18">
        <v>0</v>
      </c>
      <c r="AB558" s="19">
        <v>0</v>
      </c>
      <c r="AC558" s="19">
        <v>0</v>
      </c>
      <c r="AD558" s="19">
        <v>93508.687210586693</v>
      </c>
      <c r="AE558" s="19">
        <v>93842.772972519713</v>
      </c>
      <c r="AF558" s="19">
        <v>94193.310223902867</v>
      </c>
      <c r="AG558" s="19">
        <v>94547.6335871505</v>
      </c>
      <c r="AH558" s="19">
        <v>94904.746370750683</v>
      </c>
      <c r="AI558" s="16"/>
      <c r="AJ558" s="16"/>
      <c r="AK558" s="16"/>
    </row>
    <row r="559" spans="1:37" s="1" customFormat="1" x14ac:dyDescent="0.2">
      <c r="A559"/>
      <c r="B559" s="18"/>
      <c r="C559" s="18" t="s">
        <v>1085</v>
      </c>
      <c r="D559" s="18" t="s">
        <v>450</v>
      </c>
      <c r="E559" s="18" t="s">
        <v>12</v>
      </c>
      <c r="F559" s="18" t="s">
        <v>208</v>
      </c>
      <c r="G559" s="18" t="s">
        <v>209</v>
      </c>
      <c r="H559" s="18" t="s">
        <v>209</v>
      </c>
      <c r="I559" s="18" t="s">
        <v>25</v>
      </c>
      <c r="J559" s="18" t="s">
        <v>210</v>
      </c>
      <c r="K559" s="18" t="s">
        <v>210</v>
      </c>
      <c r="L559" s="18" t="s">
        <v>451</v>
      </c>
      <c r="M559" s="18" t="s">
        <v>11</v>
      </c>
      <c r="N559" s="18" t="s">
        <v>336</v>
      </c>
      <c r="O559" s="18" t="s">
        <v>452</v>
      </c>
      <c r="P559" s="18" t="s">
        <v>809</v>
      </c>
      <c r="Q559" s="18" t="s">
        <v>783</v>
      </c>
      <c r="R559" s="18" t="s">
        <v>338</v>
      </c>
      <c r="S559" s="18" t="s">
        <v>339</v>
      </c>
      <c r="T559" s="18">
        <v>5</v>
      </c>
      <c r="U559" s="18">
        <v>0</v>
      </c>
      <c r="V559" s="18" t="s">
        <v>436</v>
      </c>
      <c r="W559" s="18">
        <v>0</v>
      </c>
      <c r="X559" s="18">
        <v>0</v>
      </c>
      <c r="Y559" s="18">
        <v>0</v>
      </c>
      <c r="Z559" s="18">
        <v>0</v>
      </c>
      <c r="AA559" s="18">
        <v>0</v>
      </c>
      <c r="AB559" s="19">
        <v>0</v>
      </c>
      <c r="AC559" s="19">
        <v>0</v>
      </c>
      <c r="AD559" s="19">
        <v>119719.45559537238</v>
      </c>
      <c r="AE559" s="19">
        <v>0</v>
      </c>
      <c r="AF559" s="19">
        <v>0</v>
      </c>
      <c r="AG559" s="19">
        <v>0</v>
      </c>
      <c r="AH559" s="19">
        <v>0</v>
      </c>
      <c r="AI559" s="16"/>
      <c r="AJ559" s="16"/>
      <c r="AK559" s="16"/>
    </row>
    <row r="560" spans="1:37" s="1" customFormat="1" x14ac:dyDescent="0.2">
      <c r="A560"/>
      <c r="B560" s="18"/>
      <c r="C560" s="18" t="s">
        <v>1086</v>
      </c>
      <c r="D560" s="18" t="s">
        <v>450</v>
      </c>
      <c r="E560" s="18" t="s">
        <v>12</v>
      </c>
      <c r="F560" s="18" t="s">
        <v>208</v>
      </c>
      <c r="G560" s="18" t="s">
        <v>209</v>
      </c>
      <c r="H560" s="18" t="s">
        <v>209</v>
      </c>
      <c r="I560" s="18" t="s">
        <v>25</v>
      </c>
      <c r="J560" s="18" t="s">
        <v>210</v>
      </c>
      <c r="K560" s="18" t="s">
        <v>210</v>
      </c>
      <c r="L560" s="18" t="s">
        <v>451</v>
      </c>
      <c r="M560" s="18" t="s">
        <v>11</v>
      </c>
      <c r="N560" s="18" t="s">
        <v>336</v>
      </c>
      <c r="O560" s="18" t="s">
        <v>452</v>
      </c>
      <c r="P560" s="18" t="s">
        <v>823</v>
      </c>
      <c r="Q560" s="18" t="s">
        <v>461</v>
      </c>
      <c r="R560" s="18" t="s">
        <v>338</v>
      </c>
      <c r="S560" s="18" t="s">
        <v>339</v>
      </c>
      <c r="T560" s="18">
        <v>5</v>
      </c>
      <c r="U560" s="18">
        <v>0</v>
      </c>
      <c r="V560" s="18" t="s">
        <v>436</v>
      </c>
      <c r="W560" s="18">
        <v>0</v>
      </c>
      <c r="X560" s="18">
        <v>0</v>
      </c>
      <c r="Y560" s="18">
        <v>0</v>
      </c>
      <c r="Z560" s="18">
        <v>0</v>
      </c>
      <c r="AA560" s="18">
        <v>0</v>
      </c>
      <c r="AB560" s="19">
        <v>0</v>
      </c>
      <c r="AC560" s="19">
        <v>0</v>
      </c>
      <c r="AD560" s="19">
        <v>0</v>
      </c>
      <c r="AE560" s="19">
        <v>375371.09189007885</v>
      </c>
      <c r="AF560" s="19">
        <v>0</v>
      </c>
      <c r="AG560" s="19">
        <v>0</v>
      </c>
      <c r="AH560" s="19">
        <v>0</v>
      </c>
      <c r="AI560" s="16"/>
      <c r="AJ560" s="16"/>
      <c r="AK560" s="16"/>
    </row>
    <row r="561" spans="1:37" s="1" customFormat="1" x14ac:dyDescent="0.2">
      <c r="A561"/>
      <c r="B561" s="18"/>
      <c r="C561" s="18" t="s">
        <v>1087</v>
      </c>
      <c r="D561" s="18" t="s">
        <v>450</v>
      </c>
      <c r="E561" s="18" t="s">
        <v>12</v>
      </c>
      <c r="F561" s="18" t="s">
        <v>208</v>
      </c>
      <c r="G561" s="18" t="s">
        <v>209</v>
      </c>
      <c r="H561" s="18" t="s">
        <v>209</v>
      </c>
      <c r="I561" s="18" t="s">
        <v>25</v>
      </c>
      <c r="J561" s="18" t="s">
        <v>210</v>
      </c>
      <c r="K561" s="18" t="s">
        <v>210</v>
      </c>
      <c r="L561" s="18" t="s">
        <v>451</v>
      </c>
      <c r="M561" s="18" t="s">
        <v>11</v>
      </c>
      <c r="N561" s="18" t="s">
        <v>336</v>
      </c>
      <c r="O561" s="18" t="s">
        <v>452</v>
      </c>
      <c r="P561" s="18" t="s">
        <v>809</v>
      </c>
      <c r="Q561" s="18" t="s">
        <v>783</v>
      </c>
      <c r="R561" s="18" t="s">
        <v>338</v>
      </c>
      <c r="S561" s="18" t="s">
        <v>339</v>
      </c>
      <c r="T561" s="18">
        <v>5</v>
      </c>
      <c r="U561" s="18">
        <v>0</v>
      </c>
      <c r="V561" s="18" t="s">
        <v>436</v>
      </c>
      <c r="W561" s="18">
        <v>0</v>
      </c>
      <c r="X561" s="18">
        <v>0</v>
      </c>
      <c r="Y561" s="18">
        <v>0</v>
      </c>
      <c r="Z561" s="18">
        <v>0</v>
      </c>
      <c r="AA561" s="18">
        <v>0</v>
      </c>
      <c r="AB561" s="19">
        <v>0</v>
      </c>
      <c r="AC561" s="19">
        <v>0</v>
      </c>
      <c r="AD561" s="19">
        <v>0</v>
      </c>
      <c r="AE561" s="19">
        <v>0</v>
      </c>
      <c r="AF561" s="19">
        <v>0</v>
      </c>
      <c r="AG561" s="19">
        <v>86668.664121554641</v>
      </c>
      <c r="AH561" s="19">
        <v>0</v>
      </c>
      <c r="AI561" s="16"/>
      <c r="AJ561" s="16"/>
      <c r="AK561" s="16"/>
    </row>
    <row r="562" spans="1:37" s="1" customFormat="1" x14ac:dyDescent="0.2">
      <c r="A562"/>
      <c r="B562" s="18"/>
      <c r="C562" s="18">
        <v>0</v>
      </c>
      <c r="D562" s="18">
        <v>0</v>
      </c>
      <c r="E562" s="18">
        <v>0</v>
      </c>
      <c r="F562" s="18">
        <v>0</v>
      </c>
      <c r="G562" s="18">
        <v>0</v>
      </c>
      <c r="H562" s="18">
        <v>0</v>
      </c>
      <c r="I562" s="18">
        <v>0</v>
      </c>
      <c r="J562" s="18">
        <v>0</v>
      </c>
      <c r="K562" s="18">
        <v>0</v>
      </c>
      <c r="L562" s="18">
        <v>0</v>
      </c>
      <c r="M562" s="18">
        <v>0</v>
      </c>
      <c r="N562" s="18">
        <v>0</v>
      </c>
      <c r="O562" s="18">
        <v>0</v>
      </c>
      <c r="P562" s="18">
        <v>0</v>
      </c>
      <c r="Q562" s="18">
        <v>0</v>
      </c>
      <c r="R562" s="18">
        <v>0</v>
      </c>
      <c r="S562" s="18">
        <v>0</v>
      </c>
      <c r="T562" s="18">
        <v>0</v>
      </c>
      <c r="U562" s="18">
        <v>0</v>
      </c>
      <c r="V562" s="18"/>
      <c r="W562" s="18"/>
      <c r="X562" s="18"/>
      <c r="Y562" s="18"/>
      <c r="Z562" s="18">
        <v>0</v>
      </c>
      <c r="AA562" s="18">
        <v>0</v>
      </c>
      <c r="AB562" s="19"/>
      <c r="AC562" s="19"/>
      <c r="AD562" s="19"/>
      <c r="AE562" s="19"/>
      <c r="AF562" s="19"/>
      <c r="AG562" s="19"/>
      <c r="AH562" s="19"/>
      <c r="AI562" s="16"/>
      <c r="AJ562" s="16"/>
      <c r="AK562" s="16"/>
    </row>
    <row r="563" spans="1:37" s="1" customFormat="1" x14ac:dyDescent="0.2">
      <c r="A563"/>
      <c r="B563" s="18"/>
      <c r="C563" s="18">
        <v>0</v>
      </c>
      <c r="D563" s="18">
        <v>0</v>
      </c>
      <c r="E563" s="18">
        <v>0</v>
      </c>
      <c r="F563" s="18">
        <v>0</v>
      </c>
      <c r="G563" s="18">
        <v>0</v>
      </c>
      <c r="H563" s="18">
        <v>0</v>
      </c>
      <c r="I563" s="18">
        <v>0</v>
      </c>
      <c r="J563" s="18">
        <v>0</v>
      </c>
      <c r="K563" s="18">
        <v>0</v>
      </c>
      <c r="L563" s="18">
        <v>0</v>
      </c>
      <c r="M563" s="18">
        <v>0</v>
      </c>
      <c r="N563" s="18">
        <v>0</v>
      </c>
      <c r="O563" s="18">
        <v>0</v>
      </c>
      <c r="P563" s="18">
        <v>0</v>
      </c>
      <c r="Q563" s="18">
        <v>0</v>
      </c>
      <c r="R563" s="18">
        <v>0</v>
      </c>
      <c r="S563" s="18">
        <v>0</v>
      </c>
      <c r="T563" s="18">
        <v>0</v>
      </c>
      <c r="U563" s="18">
        <v>0</v>
      </c>
      <c r="V563" s="18"/>
      <c r="W563" s="18"/>
      <c r="X563" s="18"/>
      <c r="Y563" s="18"/>
      <c r="Z563" s="18">
        <v>0</v>
      </c>
      <c r="AA563" s="18">
        <v>0</v>
      </c>
      <c r="AB563" s="19"/>
      <c r="AC563" s="19"/>
      <c r="AD563" s="19"/>
      <c r="AE563" s="19"/>
      <c r="AF563" s="19"/>
      <c r="AG563" s="19"/>
      <c r="AH563" s="19"/>
      <c r="AI563" s="16"/>
      <c r="AJ563" s="16"/>
      <c r="AK563" s="16"/>
    </row>
    <row r="564" spans="1:37" s="1" customFormat="1" x14ac:dyDescent="0.2">
      <c r="A564"/>
      <c r="B564" s="18"/>
      <c r="C564" s="18">
        <v>0</v>
      </c>
      <c r="D564" s="18">
        <v>0</v>
      </c>
      <c r="E564" s="18">
        <v>0</v>
      </c>
      <c r="F564" s="18">
        <v>0</v>
      </c>
      <c r="G564" s="18">
        <v>0</v>
      </c>
      <c r="H564" s="18">
        <v>0</v>
      </c>
      <c r="I564" s="18">
        <v>0</v>
      </c>
      <c r="J564" s="18">
        <v>0</v>
      </c>
      <c r="K564" s="18">
        <v>0</v>
      </c>
      <c r="L564" s="18">
        <v>0</v>
      </c>
      <c r="M564" s="18">
        <v>0</v>
      </c>
      <c r="N564" s="18">
        <v>0</v>
      </c>
      <c r="O564" s="18">
        <v>0</v>
      </c>
      <c r="P564" s="18">
        <v>0</v>
      </c>
      <c r="Q564" s="18">
        <v>0</v>
      </c>
      <c r="R564" s="18">
        <v>0</v>
      </c>
      <c r="S564" s="18">
        <v>0</v>
      </c>
      <c r="T564" s="18">
        <v>0</v>
      </c>
      <c r="U564" s="18">
        <v>0</v>
      </c>
      <c r="V564" s="18"/>
      <c r="W564" s="18"/>
      <c r="X564" s="18"/>
      <c r="Y564" s="18"/>
      <c r="Z564" s="18">
        <v>0</v>
      </c>
      <c r="AA564" s="18">
        <v>0</v>
      </c>
      <c r="AB564" s="19"/>
      <c r="AC564" s="19"/>
      <c r="AD564" s="19"/>
      <c r="AE564" s="19"/>
      <c r="AF564" s="19"/>
      <c r="AG564" s="19"/>
      <c r="AH564" s="19"/>
      <c r="AI564" s="16"/>
      <c r="AJ564" s="16"/>
      <c r="AK564" s="16"/>
    </row>
    <row r="565" spans="1:37" s="1" customFormat="1" x14ac:dyDescent="0.2">
      <c r="A565"/>
      <c r="B565" s="18"/>
      <c r="C565" s="18">
        <v>0</v>
      </c>
      <c r="D565" s="18">
        <v>0</v>
      </c>
      <c r="E565" s="18">
        <v>0</v>
      </c>
      <c r="F565" s="18">
        <v>0</v>
      </c>
      <c r="G565" s="18">
        <v>0</v>
      </c>
      <c r="H565" s="18">
        <v>0</v>
      </c>
      <c r="I565" s="18">
        <v>0</v>
      </c>
      <c r="J565" s="18">
        <v>0</v>
      </c>
      <c r="K565" s="18">
        <v>0</v>
      </c>
      <c r="L565" s="18">
        <v>0</v>
      </c>
      <c r="M565" s="18">
        <v>0</v>
      </c>
      <c r="N565" s="18">
        <v>0</v>
      </c>
      <c r="O565" s="18">
        <v>0</v>
      </c>
      <c r="P565" s="18">
        <v>0</v>
      </c>
      <c r="Q565" s="18">
        <v>0</v>
      </c>
      <c r="R565" s="18">
        <v>0</v>
      </c>
      <c r="S565" s="18">
        <v>0</v>
      </c>
      <c r="T565" s="18">
        <v>0</v>
      </c>
      <c r="U565" s="18">
        <v>0</v>
      </c>
      <c r="V565" s="18"/>
      <c r="W565" s="18"/>
      <c r="X565" s="18"/>
      <c r="Y565" s="18"/>
      <c r="Z565" s="18">
        <v>0</v>
      </c>
      <c r="AA565" s="18">
        <v>0</v>
      </c>
      <c r="AB565" s="19"/>
      <c r="AC565" s="19"/>
      <c r="AD565" s="19"/>
      <c r="AE565" s="19"/>
      <c r="AF565" s="19"/>
      <c r="AG565" s="19"/>
      <c r="AH565" s="19"/>
      <c r="AI565" s="16"/>
      <c r="AJ565" s="16"/>
      <c r="AK565" s="16"/>
    </row>
    <row r="566" spans="1:37" s="1" customFormat="1" x14ac:dyDescent="0.2">
      <c r="A566"/>
      <c r="B566" s="18"/>
      <c r="C566" s="18">
        <v>0</v>
      </c>
      <c r="D566" s="18">
        <v>0</v>
      </c>
      <c r="E566" s="18">
        <v>0</v>
      </c>
      <c r="F566" s="18">
        <v>0</v>
      </c>
      <c r="G566" s="18">
        <v>0</v>
      </c>
      <c r="H566" s="18">
        <v>0</v>
      </c>
      <c r="I566" s="18">
        <v>0</v>
      </c>
      <c r="J566" s="18">
        <v>0</v>
      </c>
      <c r="K566" s="18">
        <v>0</v>
      </c>
      <c r="L566" s="18">
        <v>0</v>
      </c>
      <c r="M566" s="18">
        <v>0</v>
      </c>
      <c r="N566" s="18">
        <v>0</v>
      </c>
      <c r="O566" s="18">
        <v>0</v>
      </c>
      <c r="P566" s="18">
        <v>0</v>
      </c>
      <c r="Q566" s="18">
        <v>0</v>
      </c>
      <c r="R566" s="18">
        <v>0</v>
      </c>
      <c r="S566" s="18">
        <v>0</v>
      </c>
      <c r="T566" s="18">
        <v>0</v>
      </c>
      <c r="U566" s="18">
        <v>0</v>
      </c>
      <c r="V566" s="18"/>
      <c r="W566" s="18"/>
      <c r="X566" s="18"/>
      <c r="Y566" s="18"/>
      <c r="Z566" s="18">
        <v>0</v>
      </c>
      <c r="AA566" s="18">
        <v>0</v>
      </c>
      <c r="AB566" s="19"/>
      <c r="AC566" s="19"/>
      <c r="AD566" s="19"/>
      <c r="AE566" s="19"/>
      <c r="AF566" s="19"/>
      <c r="AG566" s="19"/>
      <c r="AH566" s="19"/>
      <c r="AI566" s="16"/>
      <c r="AJ566" s="16"/>
      <c r="AK566" s="16"/>
    </row>
    <row r="567" spans="1:37" s="1" customFormat="1" x14ac:dyDescent="0.2">
      <c r="A567"/>
      <c r="B567" s="18"/>
      <c r="C567" s="18">
        <v>0</v>
      </c>
      <c r="D567" s="18">
        <v>0</v>
      </c>
      <c r="E567" s="18">
        <v>0</v>
      </c>
      <c r="F567" s="18">
        <v>0</v>
      </c>
      <c r="G567" s="18">
        <v>0</v>
      </c>
      <c r="H567" s="18">
        <v>0</v>
      </c>
      <c r="I567" s="18">
        <v>0</v>
      </c>
      <c r="J567" s="18">
        <v>0</v>
      </c>
      <c r="K567" s="18">
        <v>0</v>
      </c>
      <c r="L567" s="18">
        <v>0</v>
      </c>
      <c r="M567" s="18">
        <v>0</v>
      </c>
      <c r="N567" s="18">
        <v>0</v>
      </c>
      <c r="O567" s="18">
        <v>0</v>
      </c>
      <c r="P567" s="18">
        <v>0</v>
      </c>
      <c r="Q567" s="18">
        <v>0</v>
      </c>
      <c r="R567" s="18">
        <v>0</v>
      </c>
      <c r="S567" s="18">
        <v>0</v>
      </c>
      <c r="T567" s="18">
        <v>0</v>
      </c>
      <c r="U567" s="18">
        <v>0</v>
      </c>
      <c r="V567" s="18"/>
      <c r="W567" s="18"/>
      <c r="X567" s="18"/>
      <c r="Y567" s="18"/>
      <c r="Z567" s="18">
        <v>0</v>
      </c>
      <c r="AA567" s="18">
        <v>0</v>
      </c>
      <c r="AB567" s="19"/>
      <c r="AC567" s="19"/>
      <c r="AD567" s="19"/>
      <c r="AE567" s="19"/>
      <c r="AF567" s="19"/>
      <c r="AG567" s="19"/>
      <c r="AH567" s="19"/>
      <c r="AI567" s="16"/>
      <c r="AJ567" s="16"/>
      <c r="AK567" s="16"/>
    </row>
    <row r="568" spans="1:37" s="1" customFormat="1" x14ac:dyDescent="0.2">
      <c r="A568"/>
      <c r="B568" s="18"/>
      <c r="C568" s="18">
        <v>0</v>
      </c>
      <c r="D568" s="18">
        <v>0</v>
      </c>
      <c r="E568" s="18">
        <v>0</v>
      </c>
      <c r="F568" s="18">
        <v>0</v>
      </c>
      <c r="G568" s="18">
        <v>0</v>
      </c>
      <c r="H568" s="18">
        <v>0</v>
      </c>
      <c r="I568" s="18">
        <v>0</v>
      </c>
      <c r="J568" s="18">
        <v>0</v>
      </c>
      <c r="K568" s="18">
        <v>0</v>
      </c>
      <c r="L568" s="18">
        <v>0</v>
      </c>
      <c r="M568" s="18">
        <v>0</v>
      </c>
      <c r="N568" s="18">
        <v>0</v>
      </c>
      <c r="O568" s="18">
        <v>0</v>
      </c>
      <c r="P568" s="18">
        <v>0</v>
      </c>
      <c r="Q568" s="18">
        <v>0</v>
      </c>
      <c r="R568" s="18">
        <v>0</v>
      </c>
      <c r="S568" s="18">
        <v>0</v>
      </c>
      <c r="T568" s="18">
        <v>0</v>
      </c>
      <c r="U568" s="18">
        <v>0</v>
      </c>
      <c r="V568" s="18"/>
      <c r="W568" s="18"/>
      <c r="X568" s="18"/>
      <c r="Y568" s="18"/>
      <c r="Z568" s="18">
        <v>0</v>
      </c>
      <c r="AA568" s="18">
        <v>0</v>
      </c>
      <c r="AB568" s="19"/>
      <c r="AC568" s="19"/>
      <c r="AD568" s="19"/>
      <c r="AE568" s="19"/>
      <c r="AF568" s="19"/>
      <c r="AG568" s="19"/>
      <c r="AH568" s="19"/>
      <c r="AI568" s="16"/>
      <c r="AJ568" s="16"/>
      <c r="AK568" s="16"/>
    </row>
    <row r="569" spans="1:37" s="1" customFormat="1" x14ac:dyDescent="0.2">
      <c r="A569"/>
      <c r="B569" s="18"/>
      <c r="C569" s="18">
        <v>0</v>
      </c>
      <c r="D569" s="18">
        <v>0</v>
      </c>
      <c r="E569" s="18">
        <v>0</v>
      </c>
      <c r="F569" s="18">
        <v>0</v>
      </c>
      <c r="G569" s="18">
        <v>0</v>
      </c>
      <c r="H569" s="18">
        <v>0</v>
      </c>
      <c r="I569" s="18">
        <v>0</v>
      </c>
      <c r="J569" s="18">
        <v>0</v>
      </c>
      <c r="K569" s="18">
        <v>0</v>
      </c>
      <c r="L569" s="18">
        <v>0</v>
      </c>
      <c r="M569" s="18">
        <v>0</v>
      </c>
      <c r="N569" s="18">
        <v>0</v>
      </c>
      <c r="O569" s="18">
        <v>0</v>
      </c>
      <c r="P569" s="18">
        <v>0</v>
      </c>
      <c r="Q569" s="18">
        <v>0</v>
      </c>
      <c r="R569" s="18">
        <v>0</v>
      </c>
      <c r="S569" s="18">
        <v>0</v>
      </c>
      <c r="T569" s="18">
        <v>0</v>
      </c>
      <c r="U569" s="18">
        <v>0</v>
      </c>
      <c r="V569" s="18"/>
      <c r="W569" s="18"/>
      <c r="X569" s="18"/>
      <c r="Y569" s="18"/>
      <c r="Z569" s="18">
        <v>0</v>
      </c>
      <c r="AA569" s="18">
        <v>0</v>
      </c>
      <c r="AB569" s="19"/>
      <c r="AC569" s="19"/>
      <c r="AD569" s="19"/>
      <c r="AE569" s="19"/>
      <c r="AF569" s="19"/>
      <c r="AG569" s="19"/>
      <c r="AH569" s="19"/>
      <c r="AI569" s="16"/>
      <c r="AJ569" s="16"/>
      <c r="AK569" s="16"/>
    </row>
    <row r="570" spans="1:37" s="1" customFormat="1" x14ac:dyDescent="0.2">
      <c r="A570"/>
      <c r="B570" s="18"/>
      <c r="C570" s="18">
        <v>0</v>
      </c>
      <c r="D570" s="18">
        <v>0</v>
      </c>
      <c r="E570" s="18">
        <v>0</v>
      </c>
      <c r="F570" s="18">
        <v>0</v>
      </c>
      <c r="G570" s="18">
        <v>0</v>
      </c>
      <c r="H570" s="18">
        <v>0</v>
      </c>
      <c r="I570" s="18">
        <v>0</v>
      </c>
      <c r="J570" s="18">
        <v>0</v>
      </c>
      <c r="K570" s="18">
        <v>0</v>
      </c>
      <c r="L570" s="18">
        <v>0</v>
      </c>
      <c r="M570" s="18">
        <v>0</v>
      </c>
      <c r="N570" s="18">
        <v>0</v>
      </c>
      <c r="O570" s="18">
        <v>0</v>
      </c>
      <c r="P570" s="18">
        <v>0</v>
      </c>
      <c r="Q570" s="18">
        <v>0</v>
      </c>
      <c r="R570" s="18">
        <v>0</v>
      </c>
      <c r="S570" s="18">
        <v>0</v>
      </c>
      <c r="T570" s="18">
        <v>0</v>
      </c>
      <c r="U570" s="18">
        <v>0</v>
      </c>
      <c r="V570" s="18"/>
      <c r="W570" s="18"/>
      <c r="X570" s="18"/>
      <c r="Y570" s="18"/>
      <c r="Z570" s="18">
        <v>0</v>
      </c>
      <c r="AA570" s="18">
        <v>0</v>
      </c>
      <c r="AB570" s="19"/>
      <c r="AC570" s="19"/>
      <c r="AD570" s="19"/>
      <c r="AE570" s="19"/>
      <c r="AF570" s="19"/>
      <c r="AG570" s="19"/>
      <c r="AH570" s="19"/>
      <c r="AI570" s="16"/>
      <c r="AJ570" s="16"/>
      <c r="AK570" s="16"/>
    </row>
    <row r="571" spans="1:37" s="1" customFormat="1" x14ac:dyDescent="0.2">
      <c r="A571"/>
      <c r="B571" s="18"/>
      <c r="C571" s="18">
        <v>0</v>
      </c>
      <c r="D571" s="18">
        <v>0</v>
      </c>
      <c r="E571" s="18">
        <v>0</v>
      </c>
      <c r="F571" s="18">
        <v>0</v>
      </c>
      <c r="G571" s="18">
        <v>0</v>
      </c>
      <c r="H571" s="18">
        <v>0</v>
      </c>
      <c r="I571" s="18">
        <v>0</v>
      </c>
      <c r="J571" s="18">
        <v>0</v>
      </c>
      <c r="K571" s="18">
        <v>0</v>
      </c>
      <c r="L571" s="18">
        <v>0</v>
      </c>
      <c r="M571" s="18">
        <v>0</v>
      </c>
      <c r="N571" s="18">
        <v>0</v>
      </c>
      <c r="O571" s="18">
        <v>0</v>
      </c>
      <c r="P571" s="18">
        <v>0</v>
      </c>
      <c r="Q571" s="18">
        <v>0</v>
      </c>
      <c r="R571" s="18">
        <v>0</v>
      </c>
      <c r="S571" s="18">
        <v>0</v>
      </c>
      <c r="T571" s="18">
        <v>0</v>
      </c>
      <c r="U571" s="18">
        <v>0</v>
      </c>
      <c r="V571" s="18"/>
      <c r="W571" s="18"/>
      <c r="X571" s="18"/>
      <c r="Y571" s="18"/>
      <c r="Z571" s="18">
        <v>0</v>
      </c>
      <c r="AA571" s="18">
        <v>0</v>
      </c>
      <c r="AB571" s="19"/>
      <c r="AC571" s="19"/>
      <c r="AD571" s="19"/>
      <c r="AE571" s="19"/>
      <c r="AF571" s="19"/>
      <c r="AG571" s="19"/>
      <c r="AH571" s="19"/>
      <c r="AI571" s="16"/>
      <c r="AJ571" s="16"/>
      <c r="AK571" s="16"/>
    </row>
    <row r="572" spans="1:37" s="1" customFormat="1" x14ac:dyDescent="0.2">
      <c r="A572"/>
      <c r="B572" s="18"/>
      <c r="C572" s="18">
        <v>0</v>
      </c>
      <c r="D572" s="18">
        <v>0</v>
      </c>
      <c r="E572" s="18">
        <v>0</v>
      </c>
      <c r="F572" s="18">
        <v>0</v>
      </c>
      <c r="G572" s="18">
        <v>0</v>
      </c>
      <c r="H572" s="18">
        <v>0</v>
      </c>
      <c r="I572" s="18">
        <v>0</v>
      </c>
      <c r="J572" s="18">
        <v>0</v>
      </c>
      <c r="K572" s="18">
        <v>0</v>
      </c>
      <c r="L572" s="18">
        <v>0</v>
      </c>
      <c r="M572" s="18">
        <v>0</v>
      </c>
      <c r="N572" s="18">
        <v>0</v>
      </c>
      <c r="O572" s="18">
        <v>0</v>
      </c>
      <c r="P572" s="18">
        <v>0</v>
      </c>
      <c r="Q572" s="18">
        <v>0</v>
      </c>
      <c r="R572" s="18">
        <v>0</v>
      </c>
      <c r="S572" s="18">
        <v>0</v>
      </c>
      <c r="T572" s="18">
        <v>0</v>
      </c>
      <c r="U572" s="18">
        <v>0</v>
      </c>
      <c r="V572" s="18"/>
      <c r="W572" s="18"/>
      <c r="X572" s="18"/>
      <c r="Y572" s="18"/>
      <c r="Z572" s="18">
        <v>0</v>
      </c>
      <c r="AA572" s="18">
        <v>0</v>
      </c>
      <c r="AB572" s="19"/>
      <c r="AC572" s="19"/>
      <c r="AD572" s="19"/>
      <c r="AE572" s="19"/>
      <c r="AF572" s="19"/>
      <c r="AG572" s="19"/>
      <c r="AH572" s="19"/>
      <c r="AI572" s="16"/>
      <c r="AJ572" s="16"/>
      <c r="AK572" s="16"/>
    </row>
    <row r="573" spans="1:37" s="1" customFormat="1" x14ac:dyDescent="0.2">
      <c r="A573"/>
      <c r="B573" s="18"/>
      <c r="C573" s="18">
        <v>0</v>
      </c>
      <c r="D573" s="18">
        <v>0</v>
      </c>
      <c r="E573" s="18">
        <v>0</v>
      </c>
      <c r="F573" s="18">
        <v>0</v>
      </c>
      <c r="G573" s="18">
        <v>0</v>
      </c>
      <c r="H573" s="18">
        <v>0</v>
      </c>
      <c r="I573" s="18">
        <v>0</v>
      </c>
      <c r="J573" s="18">
        <v>0</v>
      </c>
      <c r="K573" s="18">
        <v>0</v>
      </c>
      <c r="L573" s="18">
        <v>0</v>
      </c>
      <c r="M573" s="18">
        <v>0</v>
      </c>
      <c r="N573" s="18">
        <v>0</v>
      </c>
      <c r="O573" s="18">
        <v>0</v>
      </c>
      <c r="P573" s="18">
        <v>0</v>
      </c>
      <c r="Q573" s="18">
        <v>0</v>
      </c>
      <c r="R573" s="18">
        <v>0</v>
      </c>
      <c r="S573" s="18">
        <v>0</v>
      </c>
      <c r="T573" s="18">
        <v>0</v>
      </c>
      <c r="U573" s="18">
        <v>0</v>
      </c>
      <c r="V573" s="18"/>
      <c r="W573" s="18"/>
      <c r="X573" s="18"/>
      <c r="Y573" s="18"/>
      <c r="Z573" s="18">
        <v>0</v>
      </c>
      <c r="AA573" s="18">
        <v>0</v>
      </c>
      <c r="AB573" s="19"/>
      <c r="AC573" s="19"/>
      <c r="AD573" s="19"/>
      <c r="AE573" s="19"/>
      <c r="AF573" s="19"/>
      <c r="AG573" s="19"/>
      <c r="AH573" s="19"/>
      <c r="AI573" s="16"/>
      <c r="AJ573" s="16"/>
      <c r="AK573" s="16"/>
    </row>
    <row r="574" spans="1:37" s="1" customFormat="1" x14ac:dyDescent="0.2">
      <c r="A574"/>
      <c r="B574" s="18"/>
      <c r="C574" s="18">
        <v>0</v>
      </c>
      <c r="D574" s="18">
        <v>0</v>
      </c>
      <c r="E574" s="18">
        <v>0</v>
      </c>
      <c r="F574" s="18">
        <v>0</v>
      </c>
      <c r="G574" s="18">
        <v>0</v>
      </c>
      <c r="H574" s="18">
        <v>0</v>
      </c>
      <c r="I574" s="18">
        <v>0</v>
      </c>
      <c r="J574" s="18">
        <v>0</v>
      </c>
      <c r="K574" s="18">
        <v>0</v>
      </c>
      <c r="L574" s="18">
        <v>0</v>
      </c>
      <c r="M574" s="18">
        <v>0</v>
      </c>
      <c r="N574" s="18">
        <v>0</v>
      </c>
      <c r="O574" s="18">
        <v>0</v>
      </c>
      <c r="P574" s="18">
        <v>0</v>
      </c>
      <c r="Q574" s="18">
        <v>0</v>
      </c>
      <c r="R574" s="18">
        <v>0</v>
      </c>
      <c r="S574" s="18">
        <v>0</v>
      </c>
      <c r="T574" s="18">
        <v>0</v>
      </c>
      <c r="U574" s="18">
        <v>0</v>
      </c>
      <c r="V574" s="18"/>
      <c r="W574" s="18"/>
      <c r="X574" s="18"/>
      <c r="Y574" s="18"/>
      <c r="Z574" s="18">
        <v>0</v>
      </c>
      <c r="AA574" s="18">
        <v>0</v>
      </c>
      <c r="AB574" s="19"/>
      <c r="AC574" s="19"/>
      <c r="AD574" s="19"/>
      <c r="AE574" s="19"/>
      <c r="AF574" s="19"/>
      <c r="AG574" s="19"/>
      <c r="AH574" s="19"/>
      <c r="AI574" s="16"/>
      <c r="AJ574" s="16"/>
      <c r="AK574" s="16"/>
    </row>
    <row r="575" spans="1:37" s="1" customFormat="1" x14ac:dyDescent="0.2">
      <c r="A575"/>
      <c r="B575" s="18"/>
      <c r="C575" s="18">
        <v>0</v>
      </c>
      <c r="D575" s="18">
        <v>0</v>
      </c>
      <c r="E575" s="18">
        <v>0</v>
      </c>
      <c r="F575" s="18">
        <v>0</v>
      </c>
      <c r="G575" s="18">
        <v>0</v>
      </c>
      <c r="H575" s="18">
        <v>0</v>
      </c>
      <c r="I575" s="18">
        <v>0</v>
      </c>
      <c r="J575" s="18">
        <v>0</v>
      </c>
      <c r="K575" s="18">
        <v>0</v>
      </c>
      <c r="L575" s="18">
        <v>0</v>
      </c>
      <c r="M575" s="18">
        <v>0</v>
      </c>
      <c r="N575" s="18">
        <v>0</v>
      </c>
      <c r="O575" s="18">
        <v>0</v>
      </c>
      <c r="P575" s="18">
        <v>0</v>
      </c>
      <c r="Q575" s="18">
        <v>0</v>
      </c>
      <c r="R575" s="18">
        <v>0</v>
      </c>
      <c r="S575" s="18">
        <v>0</v>
      </c>
      <c r="T575" s="18">
        <v>0</v>
      </c>
      <c r="U575" s="18">
        <v>0</v>
      </c>
      <c r="V575" s="18"/>
      <c r="W575" s="18"/>
      <c r="X575" s="18"/>
      <c r="Y575" s="18"/>
      <c r="Z575" s="18">
        <v>0</v>
      </c>
      <c r="AA575" s="18">
        <v>0</v>
      </c>
      <c r="AB575" s="19"/>
      <c r="AC575" s="19"/>
      <c r="AD575" s="19"/>
      <c r="AE575" s="19"/>
      <c r="AF575" s="19"/>
      <c r="AG575" s="19"/>
      <c r="AH575" s="19"/>
      <c r="AI575" s="16"/>
      <c r="AJ575" s="16"/>
      <c r="AK575" s="16"/>
    </row>
    <row r="576" spans="1:37" s="1" customFormat="1" x14ac:dyDescent="0.2">
      <c r="A576"/>
      <c r="B576" s="18"/>
      <c r="C576" s="18">
        <v>0</v>
      </c>
      <c r="D576" s="18">
        <v>0</v>
      </c>
      <c r="E576" s="18">
        <v>0</v>
      </c>
      <c r="F576" s="18">
        <v>0</v>
      </c>
      <c r="G576" s="18">
        <v>0</v>
      </c>
      <c r="H576" s="18">
        <v>0</v>
      </c>
      <c r="I576" s="18">
        <v>0</v>
      </c>
      <c r="J576" s="18">
        <v>0</v>
      </c>
      <c r="K576" s="18">
        <v>0</v>
      </c>
      <c r="L576" s="18">
        <v>0</v>
      </c>
      <c r="M576" s="18">
        <v>0</v>
      </c>
      <c r="N576" s="18">
        <v>0</v>
      </c>
      <c r="O576" s="18">
        <v>0</v>
      </c>
      <c r="P576" s="18">
        <v>0</v>
      </c>
      <c r="Q576" s="18">
        <v>0</v>
      </c>
      <c r="R576" s="18">
        <v>0</v>
      </c>
      <c r="S576" s="18">
        <v>0</v>
      </c>
      <c r="T576" s="18">
        <v>0</v>
      </c>
      <c r="U576" s="18">
        <v>0</v>
      </c>
      <c r="V576" s="18"/>
      <c r="W576" s="18"/>
      <c r="X576" s="18"/>
      <c r="Y576" s="18"/>
      <c r="Z576" s="18">
        <v>0</v>
      </c>
      <c r="AA576" s="18">
        <v>0</v>
      </c>
      <c r="AB576" s="19"/>
      <c r="AC576" s="19"/>
      <c r="AD576" s="19"/>
      <c r="AE576" s="19"/>
      <c r="AF576" s="19"/>
      <c r="AG576" s="19"/>
      <c r="AH576" s="19"/>
      <c r="AI576" s="16"/>
      <c r="AJ576" s="16"/>
      <c r="AK576" s="16"/>
    </row>
    <row r="577" spans="1:37" s="1" customFormat="1" x14ac:dyDescent="0.2">
      <c r="A577"/>
      <c r="B577" s="18"/>
      <c r="C577" s="18">
        <v>0</v>
      </c>
      <c r="D577" s="18">
        <v>0</v>
      </c>
      <c r="E577" s="18">
        <v>0</v>
      </c>
      <c r="F577" s="18">
        <v>0</v>
      </c>
      <c r="G577" s="18">
        <v>0</v>
      </c>
      <c r="H577" s="18">
        <v>0</v>
      </c>
      <c r="I577" s="18">
        <v>0</v>
      </c>
      <c r="J577" s="18">
        <v>0</v>
      </c>
      <c r="K577" s="18">
        <v>0</v>
      </c>
      <c r="L577" s="18">
        <v>0</v>
      </c>
      <c r="M577" s="18">
        <v>0</v>
      </c>
      <c r="N577" s="18">
        <v>0</v>
      </c>
      <c r="O577" s="18">
        <v>0</v>
      </c>
      <c r="P577" s="18">
        <v>0</v>
      </c>
      <c r="Q577" s="18">
        <v>0</v>
      </c>
      <c r="R577" s="18">
        <v>0</v>
      </c>
      <c r="S577" s="18">
        <v>0</v>
      </c>
      <c r="T577" s="18">
        <v>0</v>
      </c>
      <c r="U577" s="18">
        <v>0</v>
      </c>
      <c r="V577" s="18"/>
      <c r="W577" s="18"/>
      <c r="X577" s="18"/>
      <c r="Y577" s="18"/>
      <c r="Z577" s="18">
        <v>0</v>
      </c>
      <c r="AA577" s="18">
        <v>0</v>
      </c>
      <c r="AB577" s="19"/>
      <c r="AC577" s="19"/>
      <c r="AD577" s="19"/>
      <c r="AE577" s="19"/>
      <c r="AF577" s="19"/>
      <c r="AG577" s="19"/>
      <c r="AH577" s="19"/>
      <c r="AI577" s="16"/>
      <c r="AJ577" s="16"/>
      <c r="AK577" s="16"/>
    </row>
    <row r="578" spans="1:37" s="1" customFormat="1" x14ac:dyDescent="0.2">
      <c r="A578"/>
      <c r="B578" s="18"/>
      <c r="C578" s="18">
        <v>0</v>
      </c>
      <c r="D578" s="18">
        <v>0</v>
      </c>
      <c r="E578" s="18">
        <v>0</v>
      </c>
      <c r="F578" s="18">
        <v>0</v>
      </c>
      <c r="G578" s="18">
        <v>0</v>
      </c>
      <c r="H578" s="18">
        <v>0</v>
      </c>
      <c r="I578" s="18">
        <v>0</v>
      </c>
      <c r="J578" s="18">
        <v>0</v>
      </c>
      <c r="K578" s="18">
        <v>0</v>
      </c>
      <c r="L578" s="18">
        <v>0</v>
      </c>
      <c r="M578" s="18">
        <v>0</v>
      </c>
      <c r="N578" s="18">
        <v>0</v>
      </c>
      <c r="O578" s="18">
        <v>0</v>
      </c>
      <c r="P578" s="18">
        <v>0</v>
      </c>
      <c r="Q578" s="18">
        <v>0</v>
      </c>
      <c r="R578" s="18">
        <v>0</v>
      </c>
      <c r="S578" s="18">
        <v>0</v>
      </c>
      <c r="T578" s="18">
        <v>0</v>
      </c>
      <c r="U578" s="18">
        <v>0</v>
      </c>
      <c r="V578" s="18"/>
      <c r="W578" s="18"/>
      <c r="X578" s="18"/>
      <c r="Y578" s="18"/>
      <c r="Z578" s="18">
        <v>0</v>
      </c>
      <c r="AA578" s="18">
        <v>0</v>
      </c>
      <c r="AB578" s="19"/>
      <c r="AC578" s="19"/>
      <c r="AD578" s="19"/>
      <c r="AE578" s="19"/>
      <c r="AF578" s="19"/>
      <c r="AG578" s="19"/>
      <c r="AH578" s="19"/>
      <c r="AI578" s="16"/>
      <c r="AJ578" s="16"/>
      <c r="AK578" s="16"/>
    </row>
    <row r="579" spans="1:37" s="1" customFormat="1" x14ac:dyDescent="0.2">
      <c r="A579"/>
      <c r="B579" s="18"/>
      <c r="C579" s="18">
        <v>0</v>
      </c>
      <c r="D579" s="18">
        <v>0</v>
      </c>
      <c r="E579" s="18">
        <v>0</v>
      </c>
      <c r="F579" s="18">
        <v>0</v>
      </c>
      <c r="G579" s="18">
        <v>0</v>
      </c>
      <c r="H579" s="18">
        <v>0</v>
      </c>
      <c r="I579" s="18">
        <v>0</v>
      </c>
      <c r="J579" s="18">
        <v>0</v>
      </c>
      <c r="K579" s="18">
        <v>0</v>
      </c>
      <c r="L579" s="18">
        <v>0</v>
      </c>
      <c r="M579" s="18">
        <v>0</v>
      </c>
      <c r="N579" s="18">
        <v>0</v>
      </c>
      <c r="O579" s="18">
        <v>0</v>
      </c>
      <c r="P579" s="18">
        <v>0</v>
      </c>
      <c r="Q579" s="18">
        <v>0</v>
      </c>
      <c r="R579" s="18">
        <v>0</v>
      </c>
      <c r="S579" s="18">
        <v>0</v>
      </c>
      <c r="T579" s="18">
        <v>0</v>
      </c>
      <c r="U579" s="18">
        <v>0</v>
      </c>
      <c r="V579" s="18"/>
      <c r="W579" s="18"/>
      <c r="X579" s="18"/>
      <c r="Y579" s="18"/>
      <c r="Z579" s="18">
        <v>0</v>
      </c>
      <c r="AA579" s="18">
        <v>0</v>
      </c>
      <c r="AB579" s="19"/>
      <c r="AC579" s="19"/>
      <c r="AD579" s="19"/>
      <c r="AE579" s="19"/>
      <c r="AF579" s="19"/>
      <c r="AG579" s="19"/>
      <c r="AH579" s="19"/>
      <c r="AI579" s="16"/>
      <c r="AJ579" s="16"/>
      <c r="AK579" s="16"/>
    </row>
    <row r="580" spans="1:37" s="1" customFormat="1" x14ac:dyDescent="0.2">
      <c r="A580"/>
      <c r="B580" s="18"/>
      <c r="C580" s="18">
        <v>0</v>
      </c>
      <c r="D580" s="18">
        <v>0</v>
      </c>
      <c r="E580" s="18">
        <v>0</v>
      </c>
      <c r="F580" s="18">
        <v>0</v>
      </c>
      <c r="G580" s="18">
        <v>0</v>
      </c>
      <c r="H580" s="18">
        <v>0</v>
      </c>
      <c r="I580" s="18">
        <v>0</v>
      </c>
      <c r="J580" s="18">
        <v>0</v>
      </c>
      <c r="K580" s="18">
        <v>0</v>
      </c>
      <c r="L580" s="18">
        <v>0</v>
      </c>
      <c r="M580" s="18">
        <v>0</v>
      </c>
      <c r="N580" s="18">
        <v>0</v>
      </c>
      <c r="O580" s="18">
        <v>0</v>
      </c>
      <c r="P580" s="18">
        <v>0</v>
      </c>
      <c r="Q580" s="18">
        <v>0</v>
      </c>
      <c r="R580" s="18">
        <v>0</v>
      </c>
      <c r="S580" s="18">
        <v>0</v>
      </c>
      <c r="T580" s="18">
        <v>0</v>
      </c>
      <c r="U580" s="18">
        <v>0</v>
      </c>
      <c r="V580" s="18"/>
      <c r="W580" s="18"/>
      <c r="X580" s="18"/>
      <c r="Y580" s="18"/>
      <c r="Z580" s="18">
        <v>0</v>
      </c>
      <c r="AA580" s="18">
        <v>0</v>
      </c>
      <c r="AB580" s="19"/>
      <c r="AC580" s="19"/>
      <c r="AD580" s="19"/>
      <c r="AE580" s="19"/>
      <c r="AF580" s="19"/>
      <c r="AG580" s="19"/>
      <c r="AH580" s="19"/>
      <c r="AI580" s="16"/>
      <c r="AJ580" s="16"/>
      <c r="AK580" s="16"/>
    </row>
    <row r="581" spans="1:37" s="1" customFormat="1" x14ac:dyDescent="0.2">
      <c r="A581"/>
      <c r="B581" s="18"/>
      <c r="C581" s="18">
        <v>0</v>
      </c>
      <c r="D581" s="18">
        <v>0</v>
      </c>
      <c r="E581" s="18">
        <v>0</v>
      </c>
      <c r="F581" s="18">
        <v>0</v>
      </c>
      <c r="G581" s="18">
        <v>0</v>
      </c>
      <c r="H581" s="18">
        <v>0</v>
      </c>
      <c r="I581" s="18">
        <v>0</v>
      </c>
      <c r="J581" s="18">
        <v>0</v>
      </c>
      <c r="K581" s="18">
        <v>0</v>
      </c>
      <c r="L581" s="18">
        <v>0</v>
      </c>
      <c r="M581" s="18">
        <v>0</v>
      </c>
      <c r="N581" s="18">
        <v>0</v>
      </c>
      <c r="O581" s="18">
        <v>0</v>
      </c>
      <c r="P581" s="18">
        <v>0</v>
      </c>
      <c r="Q581" s="18">
        <v>0</v>
      </c>
      <c r="R581" s="18">
        <v>0</v>
      </c>
      <c r="S581" s="18">
        <v>0</v>
      </c>
      <c r="T581" s="18">
        <v>0</v>
      </c>
      <c r="U581" s="18">
        <v>0</v>
      </c>
      <c r="V581" s="18"/>
      <c r="W581" s="18"/>
      <c r="X581" s="18"/>
      <c r="Y581" s="18"/>
      <c r="Z581" s="18">
        <v>0</v>
      </c>
      <c r="AA581" s="18">
        <v>0</v>
      </c>
      <c r="AB581" s="19"/>
      <c r="AC581" s="19"/>
      <c r="AD581" s="19"/>
      <c r="AE581" s="19"/>
      <c r="AF581" s="19"/>
      <c r="AG581" s="19"/>
      <c r="AH581" s="19"/>
      <c r="AI581" s="16"/>
      <c r="AJ581" s="16"/>
      <c r="AK581" s="16"/>
    </row>
    <row r="582" spans="1:37" s="1" customFormat="1" x14ac:dyDescent="0.2">
      <c r="A582"/>
      <c r="B582" s="18"/>
      <c r="C582" s="18">
        <v>0</v>
      </c>
      <c r="D582" s="18">
        <v>0</v>
      </c>
      <c r="E582" s="18">
        <v>0</v>
      </c>
      <c r="F582" s="18">
        <v>0</v>
      </c>
      <c r="G582" s="18">
        <v>0</v>
      </c>
      <c r="H582" s="18">
        <v>0</v>
      </c>
      <c r="I582" s="18">
        <v>0</v>
      </c>
      <c r="J582" s="18">
        <v>0</v>
      </c>
      <c r="K582" s="18">
        <v>0</v>
      </c>
      <c r="L582" s="18">
        <v>0</v>
      </c>
      <c r="M582" s="18">
        <v>0</v>
      </c>
      <c r="N582" s="18">
        <v>0</v>
      </c>
      <c r="O582" s="18">
        <v>0</v>
      </c>
      <c r="P582" s="18">
        <v>0</v>
      </c>
      <c r="Q582" s="18">
        <v>0</v>
      </c>
      <c r="R582" s="18">
        <v>0</v>
      </c>
      <c r="S582" s="18">
        <v>0</v>
      </c>
      <c r="T582" s="18">
        <v>0</v>
      </c>
      <c r="U582" s="18">
        <v>0</v>
      </c>
      <c r="V582" s="18"/>
      <c r="W582" s="18"/>
      <c r="X582" s="18"/>
      <c r="Y582" s="18"/>
      <c r="Z582" s="18">
        <v>0</v>
      </c>
      <c r="AA582" s="18">
        <v>0</v>
      </c>
      <c r="AB582" s="19"/>
      <c r="AC582" s="19"/>
      <c r="AD582" s="19"/>
      <c r="AE582" s="19"/>
      <c r="AF582" s="19"/>
      <c r="AG582" s="19"/>
      <c r="AH582" s="19"/>
      <c r="AI582" s="16"/>
      <c r="AJ582" s="16"/>
      <c r="AK582" s="16"/>
    </row>
    <row r="583" spans="1:37" s="1" customFormat="1" x14ac:dyDescent="0.2">
      <c r="A583"/>
      <c r="B583" s="18"/>
      <c r="C583" s="18">
        <v>0</v>
      </c>
      <c r="D583" s="18">
        <v>0</v>
      </c>
      <c r="E583" s="18">
        <v>0</v>
      </c>
      <c r="F583" s="18">
        <v>0</v>
      </c>
      <c r="G583" s="18">
        <v>0</v>
      </c>
      <c r="H583" s="18">
        <v>0</v>
      </c>
      <c r="I583" s="18">
        <v>0</v>
      </c>
      <c r="J583" s="18">
        <v>0</v>
      </c>
      <c r="K583" s="18">
        <v>0</v>
      </c>
      <c r="L583" s="18">
        <v>0</v>
      </c>
      <c r="M583" s="18">
        <v>0</v>
      </c>
      <c r="N583" s="18">
        <v>0</v>
      </c>
      <c r="O583" s="18">
        <v>0</v>
      </c>
      <c r="P583" s="18">
        <v>0</v>
      </c>
      <c r="Q583" s="18">
        <v>0</v>
      </c>
      <c r="R583" s="18">
        <v>0</v>
      </c>
      <c r="S583" s="18">
        <v>0</v>
      </c>
      <c r="T583" s="18">
        <v>0</v>
      </c>
      <c r="U583" s="18">
        <v>0</v>
      </c>
      <c r="V583" s="18"/>
      <c r="W583" s="18"/>
      <c r="X583" s="18"/>
      <c r="Y583" s="18"/>
      <c r="Z583" s="18">
        <v>0</v>
      </c>
      <c r="AA583" s="18">
        <v>0</v>
      </c>
      <c r="AB583" s="19"/>
      <c r="AC583" s="19"/>
      <c r="AD583" s="19"/>
      <c r="AE583" s="19"/>
      <c r="AF583" s="19"/>
      <c r="AG583" s="19"/>
      <c r="AH583" s="19"/>
      <c r="AI583" s="16"/>
      <c r="AJ583" s="16"/>
      <c r="AK583" s="16"/>
    </row>
    <row r="584" spans="1:37" s="1" customFormat="1" x14ac:dyDescent="0.2">
      <c r="A584"/>
      <c r="B584" s="18"/>
      <c r="C584" s="18">
        <v>0</v>
      </c>
      <c r="D584" s="18">
        <v>0</v>
      </c>
      <c r="E584" s="18">
        <v>0</v>
      </c>
      <c r="F584" s="18">
        <v>0</v>
      </c>
      <c r="G584" s="18">
        <v>0</v>
      </c>
      <c r="H584" s="18">
        <v>0</v>
      </c>
      <c r="I584" s="18">
        <v>0</v>
      </c>
      <c r="J584" s="18">
        <v>0</v>
      </c>
      <c r="K584" s="18">
        <v>0</v>
      </c>
      <c r="L584" s="18">
        <v>0</v>
      </c>
      <c r="M584" s="18">
        <v>0</v>
      </c>
      <c r="N584" s="18">
        <v>0</v>
      </c>
      <c r="O584" s="18">
        <v>0</v>
      </c>
      <c r="P584" s="18">
        <v>0</v>
      </c>
      <c r="Q584" s="18">
        <v>0</v>
      </c>
      <c r="R584" s="18">
        <v>0</v>
      </c>
      <c r="S584" s="18">
        <v>0</v>
      </c>
      <c r="T584" s="18">
        <v>0</v>
      </c>
      <c r="U584" s="18">
        <v>0</v>
      </c>
      <c r="V584" s="18"/>
      <c r="W584" s="18"/>
      <c r="X584" s="18"/>
      <c r="Y584" s="18"/>
      <c r="Z584" s="18">
        <v>0</v>
      </c>
      <c r="AA584" s="18">
        <v>0</v>
      </c>
      <c r="AB584" s="19"/>
      <c r="AC584" s="19"/>
      <c r="AD584" s="19"/>
      <c r="AE584" s="19"/>
      <c r="AF584" s="19"/>
      <c r="AG584" s="19"/>
      <c r="AH584" s="19"/>
      <c r="AI584" s="16"/>
      <c r="AJ584" s="16"/>
      <c r="AK584" s="16"/>
    </row>
    <row r="585" spans="1:37" s="1" customFormat="1" x14ac:dyDescent="0.2">
      <c r="A585"/>
      <c r="B585" s="18"/>
      <c r="C585" s="18">
        <v>0</v>
      </c>
      <c r="D585" s="18">
        <v>0</v>
      </c>
      <c r="E585" s="18">
        <v>0</v>
      </c>
      <c r="F585" s="18">
        <v>0</v>
      </c>
      <c r="G585" s="18">
        <v>0</v>
      </c>
      <c r="H585" s="18">
        <v>0</v>
      </c>
      <c r="I585" s="18">
        <v>0</v>
      </c>
      <c r="J585" s="18">
        <v>0</v>
      </c>
      <c r="K585" s="18">
        <v>0</v>
      </c>
      <c r="L585" s="18">
        <v>0</v>
      </c>
      <c r="M585" s="18">
        <v>0</v>
      </c>
      <c r="N585" s="18">
        <v>0</v>
      </c>
      <c r="O585" s="18">
        <v>0</v>
      </c>
      <c r="P585" s="18">
        <v>0</v>
      </c>
      <c r="Q585" s="18">
        <v>0</v>
      </c>
      <c r="R585" s="18">
        <v>0</v>
      </c>
      <c r="S585" s="18">
        <v>0</v>
      </c>
      <c r="T585" s="18">
        <v>0</v>
      </c>
      <c r="U585" s="18">
        <v>0</v>
      </c>
      <c r="V585" s="18"/>
      <c r="W585" s="18"/>
      <c r="X585" s="18"/>
      <c r="Y585" s="18"/>
      <c r="Z585" s="18">
        <v>0</v>
      </c>
      <c r="AA585" s="18">
        <v>0</v>
      </c>
      <c r="AB585" s="19"/>
      <c r="AC585" s="19"/>
      <c r="AD585" s="19"/>
      <c r="AE585" s="19"/>
      <c r="AF585" s="19"/>
      <c r="AG585" s="19"/>
      <c r="AH585" s="19"/>
      <c r="AI585" s="16"/>
      <c r="AJ585" s="16"/>
      <c r="AK585" s="16"/>
    </row>
    <row r="586" spans="1:37" s="1" customFormat="1" x14ac:dyDescent="0.2">
      <c r="A586"/>
      <c r="B586" s="18"/>
      <c r="C586" s="18">
        <v>0</v>
      </c>
      <c r="D586" s="18">
        <v>0</v>
      </c>
      <c r="E586" s="18">
        <v>0</v>
      </c>
      <c r="F586" s="18">
        <v>0</v>
      </c>
      <c r="G586" s="18">
        <v>0</v>
      </c>
      <c r="H586" s="18">
        <v>0</v>
      </c>
      <c r="I586" s="18">
        <v>0</v>
      </c>
      <c r="J586" s="18">
        <v>0</v>
      </c>
      <c r="K586" s="18">
        <v>0</v>
      </c>
      <c r="L586" s="18">
        <v>0</v>
      </c>
      <c r="M586" s="18">
        <v>0</v>
      </c>
      <c r="N586" s="18">
        <v>0</v>
      </c>
      <c r="O586" s="18">
        <v>0</v>
      </c>
      <c r="P586" s="18">
        <v>0</v>
      </c>
      <c r="Q586" s="18">
        <v>0</v>
      </c>
      <c r="R586" s="18">
        <v>0</v>
      </c>
      <c r="S586" s="18">
        <v>0</v>
      </c>
      <c r="T586" s="18">
        <v>0</v>
      </c>
      <c r="U586" s="18">
        <v>0</v>
      </c>
      <c r="V586" s="18"/>
      <c r="W586" s="18"/>
      <c r="X586" s="18"/>
      <c r="Y586" s="18"/>
      <c r="Z586" s="18">
        <v>0</v>
      </c>
      <c r="AA586" s="18">
        <v>0</v>
      </c>
      <c r="AB586" s="19"/>
      <c r="AC586" s="19"/>
      <c r="AD586" s="19"/>
      <c r="AE586" s="19"/>
      <c r="AF586" s="19"/>
      <c r="AG586" s="19"/>
      <c r="AH586" s="19"/>
      <c r="AI586" s="16"/>
      <c r="AJ586" s="16"/>
      <c r="AK586" s="16"/>
    </row>
    <row r="587" spans="1:37" s="1" customFormat="1" x14ac:dyDescent="0.2">
      <c r="A587"/>
      <c r="B587" s="18"/>
      <c r="C587" s="18">
        <v>0</v>
      </c>
      <c r="D587" s="18">
        <v>0</v>
      </c>
      <c r="E587" s="18">
        <v>0</v>
      </c>
      <c r="F587" s="18">
        <v>0</v>
      </c>
      <c r="G587" s="18">
        <v>0</v>
      </c>
      <c r="H587" s="18">
        <v>0</v>
      </c>
      <c r="I587" s="18">
        <v>0</v>
      </c>
      <c r="J587" s="18">
        <v>0</v>
      </c>
      <c r="K587" s="18">
        <v>0</v>
      </c>
      <c r="L587" s="18">
        <v>0</v>
      </c>
      <c r="M587" s="18">
        <v>0</v>
      </c>
      <c r="N587" s="18">
        <v>0</v>
      </c>
      <c r="O587" s="18">
        <v>0</v>
      </c>
      <c r="P587" s="18">
        <v>0</v>
      </c>
      <c r="Q587" s="18">
        <v>0</v>
      </c>
      <c r="R587" s="18">
        <v>0</v>
      </c>
      <c r="S587" s="18">
        <v>0</v>
      </c>
      <c r="T587" s="18">
        <v>0</v>
      </c>
      <c r="U587" s="18">
        <v>0</v>
      </c>
      <c r="V587" s="18"/>
      <c r="W587" s="18"/>
      <c r="X587" s="18"/>
      <c r="Y587" s="18"/>
      <c r="Z587" s="18">
        <v>0</v>
      </c>
      <c r="AA587" s="18">
        <v>0</v>
      </c>
      <c r="AB587" s="19"/>
      <c r="AC587" s="19"/>
      <c r="AD587" s="19"/>
      <c r="AE587" s="19"/>
      <c r="AF587" s="19"/>
      <c r="AG587" s="19"/>
      <c r="AH587" s="19"/>
      <c r="AI587" s="16"/>
      <c r="AJ587" s="16"/>
      <c r="AK587" s="16"/>
    </row>
    <row r="588" spans="1:37" s="1" customFormat="1" x14ac:dyDescent="0.2">
      <c r="A588"/>
      <c r="B588" s="18"/>
      <c r="C588" s="18">
        <v>0</v>
      </c>
      <c r="D588" s="18">
        <v>0</v>
      </c>
      <c r="E588" s="18">
        <v>0</v>
      </c>
      <c r="F588" s="18">
        <v>0</v>
      </c>
      <c r="G588" s="18">
        <v>0</v>
      </c>
      <c r="H588" s="18">
        <v>0</v>
      </c>
      <c r="I588" s="18">
        <v>0</v>
      </c>
      <c r="J588" s="18">
        <v>0</v>
      </c>
      <c r="K588" s="18">
        <v>0</v>
      </c>
      <c r="L588" s="18">
        <v>0</v>
      </c>
      <c r="M588" s="18">
        <v>0</v>
      </c>
      <c r="N588" s="18">
        <v>0</v>
      </c>
      <c r="O588" s="18">
        <v>0</v>
      </c>
      <c r="P588" s="18">
        <v>0</v>
      </c>
      <c r="Q588" s="18">
        <v>0</v>
      </c>
      <c r="R588" s="18">
        <v>0</v>
      </c>
      <c r="S588" s="18">
        <v>0</v>
      </c>
      <c r="T588" s="18">
        <v>0</v>
      </c>
      <c r="U588" s="18">
        <v>0</v>
      </c>
      <c r="V588" s="18"/>
      <c r="W588" s="18"/>
      <c r="X588" s="18"/>
      <c r="Y588" s="18"/>
      <c r="Z588" s="18">
        <v>0</v>
      </c>
      <c r="AA588" s="18">
        <v>0</v>
      </c>
      <c r="AB588" s="19"/>
      <c r="AC588" s="19"/>
      <c r="AD588" s="19"/>
      <c r="AE588" s="19"/>
      <c r="AF588" s="19"/>
      <c r="AG588" s="19"/>
      <c r="AH588" s="19"/>
      <c r="AI588" s="16"/>
      <c r="AJ588" s="16"/>
      <c r="AK588" s="16"/>
    </row>
    <row r="589" spans="1:37" s="1" customFormat="1" x14ac:dyDescent="0.2">
      <c r="A589"/>
      <c r="B589" s="18"/>
      <c r="C589" s="18">
        <v>0</v>
      </c>
      <c r="D589" s="18">
        <v>0</v>
      </c>
      <c r="E589" s="18">
        <v>0</v>
      </c>
      <c r="F589" s="18">
        <v>0</v>
      </c>
      <c r="G589" s="18">
        <v>0</v>
      </c>
      <c r="H589" s="18">
        <v>0</v>
      </c>
      <c r="I589" s="18">
        <v>0</v>
      </c>
      <c r="J589" s="18">
        <v>0</v>
      </c>
      <c r="K589" s="18">
        <v>0</v>
      </c>
      <c r="L589" s="18">
        <v>0</v>
      </c>
      <c r="M589" s="18">
        <v>0</v>
      </c>
      <c r="N589" s="18">
        <v>0</v>
      </c>
      <c r="O589" s="18">
        <v>0</v>
      </c>
      <c r="P589" s="18">
        <v>0</v>
      </c>
      <c r="Q589" s="18">
        <v>0</v>
      </c>
      <c r="R589" s="18">
        <v>0</v>
      </c>
      <c r="S589" s="18">
        <v>0</v>
      </c>
      <c r="T589" s="18">
        <v>0</v>
      </c>
      <c r="U589" s="18">
        <v>0</v>
      </c>
      <c r="V589" s="18"/>
      <c r="W589" s="18"/>
      <c r="X589" s="18"/>
      <c r="Y589" s="18"/>
      <c r="Z589" s="18">
        <v>0</v>
      </c>
      <c r="AA589" s="18">
        <v>0</v>
      </c>
      <c r="AB589" s="19"/>
      <c r="AC589" s="19"/>
      <c r="AD589" s="19"/>
      <c r="AE589" s="19"/>
      <c r="AF589" s="19"/>
      <c r="AG589" s="19"/>
      <c r="AH589" s="19"/>
      <c r="AI589" s="16"/>
      <c r="AJ589" s="16"/>
      <c r="AK589" s="16"/>
    </row>
    <row r="590" spans="1:37" s="1" customFormat="1" x14ac:dyDescent="0.2">
      <c r="A590"/>
      <c r="B590" s="18"/>
      <c r="C590" s="18">
        <v>0</v>
      </c>
      <c r="D590" s="18">
        <v>0</v>
      </c>
      <c r="E590" s="18">
        <v>0</v>
      </c>
      <c r="F590" s="18">
        <v>0</v>
      </c>
      <c r="G590" s="18">
        <v>0</v>
      </c>
      <c r="H590" s="18">
        <v>0</v>
      </c>
      <c r="I590" s="18">
        <v>0</v>
      </c>
      <c r="J590" s="18">
        <v>0</v>
      </c>
      <c r="K590" s="18">
        <v>0</v>
      </c>
      <c r="L590" s="18">
        <v>0</v>
      </c>
      <c r="M590" s="18">
        <v>0</v>
      </c>
      <c r="N590" s="18">
        <v>0</v>
      </c>
      <c r="O590" s="18">
        <v>0</v>
      </c>
      <c r="P590" s="18">
        <v>0</v>
      </c>
      <c r="Q590" s="18">
        <v>0</v>
      </c>
      <c r="R590" s="18">
        <v>0</v>
      </c>
      <c r="S590" s="18">
        <v>0</v>
      </c>
      <c r="T590" s="18">
        <v>0</v>
      </c>
      <c r="U590" s="18">
        <v>0</v>
      </c>
      <c r="V590" s="18"/>
      <c r="W590" s="18"/>
      <c r="X590" s="18"/>
      <c r="Y590" s="18"/>
      <c r="Z590" s="18">
        <v>0</v>
      </c>
      <c r="AA590" s="18">
        <v>0</v>
      </c>
      <c r="AB590" s="19"/>
      <c r="AC590" s="19"/>
      <c r="AD590" s="19"/>
      <c r="AE590" s="19"/>
      <c r="AF590" s="19"/>
      <c r="AG590" s="19"/>
      <c r="AH590" s="19"/>
      <c r="AI590" s="16"/>
      <c r="AJ590" s="16"/>
      <c r="AK590" s="16"/>
    </row>
    <row r="591" spans="1:37" x14ac:dyDescent="0.2">
      <c r="B591" s="18"/>
      <c r="C591" s="18">
        <v>0</v>
      </c>
      <c r="D591" s="18">
        <v>0</v>
      </c>
      <c r="E591" s="18">
        <v>0</v>
      </c>
      <c r="F591" s="18">
        <v>0</v>
      </c>
      <c r="G591" s="18">
        <v>0</v>
      </c>
      <c r="H591" s="18">
        <v>0</v>
      </c>
      <c r="I591" s="18">
        <v>0</v>
      </c>
      <c r="J591" s="18">
        <v>0</v>
      </c>
      <c r="K591" s="18">
        <v>0</v>
      </c>
      <c r="L591" s="18">
        <v>0</v>
      </c>
      <c r="M591" s="18">
        <v>0</v>
      </c>
      <c r="N591" s="18">
        <v>0</v>
      </c>
      <c r="O591" s="18">
        <v>0</v>
      </c>
      <c r="P591" s="18">
        <v>0</v>
      </c>
      <c r="Q591" s="18">
        <v>0</v>
      </c>
      <c r="R591" s="18">
        <v>0</v>
      </c>
      <c r="S591" s="18">
        <v>0</v>
      </c>
      <c r="T591" s="18">
        <v>0</v>
      </c>
      <c r="U591" s="18">
        <v>0</v>
      </c>
      <c r="V591" s="18"/>
      <c r="W591" s="18"/>
      <c r="X591" s="18"/>
      <c r="Y591" s="18"/>
      <c r="Z591" s="18">
        <v>0</v>
      </c>
      <c r="AA591" s="18">
        <v>0</v>
      </c>
      <c r="AB591" s="19"/>
      <c r="AC591" s="19"/>
      <c r="AD591" s="19"/>
      <c r="AE591" s="19"/>
      <c r="AF591" s="19"/>
      <c r="AG591" s="19"/>
      <c r="AH591" s="19"/>
      <c r="AI591" s="16"/>
      <c r="AJ591" s="16"/>
      <c r="AK591" s="16"/>
    </row>
    <row r="592" spans="1:37" x14ac:dyDescent="0.2">
      <c r="B592" s="18"/>
      <c r="C592" s="18">
        <v>0</v>
      </c>
      <c r="D592" s="18">
        <v>0</v>
      </c>
      <c r="E592" s="18">
        <v>0</v>
      </c>
      <c r="F592" s="18">
        <v>0</v>
      </c>
      <c r="G592" s="18">
        <v>0</v>
      </c>
      <c r="H592" s="18">
        <v>0</v>
      </c>
      <c r="I592" s="18">
        <v>0</v>
      </c>
      <c r="J592" s="18">
        <v>0</v>
      </c>
      <c r="K592" s="18">
        <v>0</v>
      </c>
      <c r="L592" s="18">
        <v>0</v>
      </c>
      <c r="M592" s="18">
        <v>0</v>
      </c>
      <c r="N592" s="18">
        <v>0</v>
      </c>
      <c r="O592" s="18">
        <v>0</v>
      </c>
      <c r="P592" s="18">
        <v>0</v>
      </c>
      <c r="Q592" s="18">
        <v>0</v>
      </c>
      <c r="R592" s="18">
        <v>0</v>
      </c>
      <c r="S592" s="18">
        <v>0</v>
      </c>
      <c r="T592" s="18">
        <v>0</v>
      </c>
      <c r="U592" s="18">
        <v>0</v>
      </c>
      <c r="V592" s="18"/>
      <c r="W592" s="18"/>
      <c r="X592" s="18"/>
      <c r="Y592" s="18"/>
      <c r="Z592" s="18">
        <v>0</v>
      </c>
      <c r="AA592" s="18">
        <v>0</v>
      </c>
      <c r="AB592" s="19"/>
      <c r="AC592" s="19"/>
      <c r="AD592" s="19"/>
      <c r="AE592" s="19"/>
      <c r="AF592" s="19"/>
      <c r="AG592" s="19"/>
      <c r="AH592" s="19"/>
      <c r="AI592" s="16"/>
      <c r="AJ592" s="16"/>
      <c r="AK592" s="16"/>
    </row>
    <row r="593" spans="2:37" x14ac:dyDescent="0.2">
      <c r="B593" s="18"/>
      <c r="C593" s="18">
        <v>0</v>
      </c>
      <c r="D593" s="18">
        <v>0</v>
      </c>
      <c r="E593" s="18">
        <v>0</v>
      </c>
      <c r="F593" s="18">
        <v>0</v>
      </c>
      <c r="G593" s="18">
        <v>0</v>
      </c>
      <c r="H593" s="18">
        <v>0</v>
      </c>
      <c r="I593" s="18">
        <v>0</v>
      </c>
      <c r="J593" s="18">
        <v>0</v>
      </c>
      <c r="K593" s="18">
        <v>0</v>
      </c>
      <c r="L593" s="18">
        <v>0</v>
      </c>
      <c r="M593" s="18">
        <v>0</v>
      </c>
      <c r="N593" s="18">
        <v>0</v>
      </c>
      <c r="O593" s="18">
        <v>0</v>
      </c>
      <c r="P593" s="18">
        <v>0</v>
      </c>
      <c r="Q593" s="18">
        <v>0</v>
      </c>
      <c r="R593" s="18">
        <v>0</v>
      </c>
      <c r="S593" s="18">
        <v>0</v>
      </c>
      <c r="T593" s="18">
        <v>0</v>
      </c>
      <c r="U593" s="18">
        <v>0</v>
      </c>
      <c r="V593" s="18"/>
      <c r="W593" s="18"/>
      <c r="X593" s="18"/>
      <c r="Y593" s="18"/>
      <c r="Z593" s="18">
        <v>0</v>
      </c>
      <c r="AA593" s="18">
        <v>0</v>
      </c>
      <c r="AB593" s="19"/>
      <c r="AC593" s="19"/>
      <c r="AD593" s="19"/>
      <c r="AE593" s="19"/>
      <c r="AF593" s="19"/>
      <c r="AG593" s="19"/>
      <c r="AH593" s="19"/>
      <c r="AI593" s="16"/>
      <c r="AJ593" s="16"/>
      <c r="AK593" s="16"/>
    </row>
    <row r="594" spans="2:37" x14ac:dyDescent="0.2">
      <c r="B594" s="18"/>
      <c r="C594" s="18">
        <v>0</v>
      </c>
      <c r="D594" s="18">
        <v>0</v>
      </c>
      <c r="E594" s="18">
        <v>0</v>
      </c>
      <c r="F594" s="18">
        <v>0</v>
      </c>
      <c r="G594" s="18">
        <v>0</v>
      </c>
      <c r="H594" s="18">
        <v>0</v>
      </c>
      <c r="I594" s="18">
        <v>0</v>
      </c>
      <c r="J594" s="18">
        <v>0</v>
      </c>
      <c r="K594" s="18">
        <v>0</v>
      </c>
      <c r="L594" s="18">
        <v>0</v>
      </c>
      <c r="M594" s="18">
        <v>0</v>
      </c>
      <c r="N594" s="18">
        <v>0</v>
      </c>
      <c r="O594" s="18">
        <v>0</v>
      </c>
      <c r="P594" s="18">
        <v>0</v>
      </c>
      <c r="Q594" s="18">
        <v>0</v>
      </c>
      <c r="R594" s="18">
        <v>0</v>
      </c>
      <c r="S594" s="18">
        <v>0</v>
      </c>
      <c r="T594" s="18">
        <v>0</v>
      </c>
      <c r="U594" s="18">
        <v>0</v>
      </c>
      <c r="V594" s="18"/>
      <c r="W594" s="18"/>
      <c r="X594" s="18"/>
      <c r="Y594" s="18"/>
      <c r="Z594" s="18">
        <v>0</v>
      </c>
      <c r="AA594" s="18">
        <v>0</v>
      </c>
      <c r="AB594" s="19"/>
      <c r="AC594" s="19"/>
      <c r="AD594" s="19"/>
      <c r="AE594" s="19"/>
      <c r="AF594" s="19"/>
      <c r="AG594" s="19"/>
      <c r="AH594" s="19"/>
      <c r="AI594" s="16"/>
      <c r="AJ594" s="16"/>
      <c r="AK594" s="16"/>
    </row>
    <row r="595" spans="2:37" x14ac:dyDescent="0.2">
      <c r="B595" s="18"/>
      <c r="C595" s="18">
        <v>0</v>
      </c>
      <c r="D595" s="18">
        <v>0</v>
      </c>
      <c r="E595" s="18">
        <v>0</v>
      </c>
      <c r="F595" s="18">
        <v>0</v>
      </c>
      <c r="G595" s="18">
        <v>0</v>
      </c>
      <c r="H595" s="18">
        <v>0</v>
      </c>
      <c r="I595" s="18">
        <v>0</v>
      </c>
      <c r="J595" s="18">
        <v>0</v>
      </c>
      <c r="K595" s="18">
        <v>0</v>
      </c>
      <c r="L595" s="18">
        <v>0</v>
      </c>
      <c r="M595" s="18">
        <v>0</v>
      </c>
      <c r="N595" s="18">
        <v>0</v>
      </c>
      <c r="O595" s="18">
        <v>0</v>
      </c>
      <c r="P595" s="18">
        <v>0</v>
      </c>
      <c r="Q595" s="18">
        <v>0</v>
      </c>
      <c r="R595" s="18">
        <v>0</v>
      </c>
      <c r="S595" s="18">
        <v>0</v>
      </c>
      <c r="T595" s="18">
        <v>0</v>
      </c>
      <c r="U595" s="18">
        <v>0</v>
      </c>
      <c r="V595" s="18"/>
      <c r="W595" s="18"/>
      <c r="X595" s="18"/>
      <c r="Y595" s="18"/>
      <c r="Z595" s="18">
        <v>0</v>
      </c>
      <c r="AA595" s="18">
        <v>0</v>
      </c>
      <c r="AB595" s="19"/>
      <c r="AC595" s="19"/>
      <c r="AD595" s="19"/>
      <c r="AE595" s="19"/>
      <c r="AF595" s="19"/>
      <c r="AG595" s="19"/>
      <c r="AH595" s="19"/>
      <c r="AI595" s="16"/>
      <c r="AJ595" s="16"/>
      <c r="AK595" s="16"/>
    </row>
    <row r="596" spans="2:37" x14ac:dyDescent="0.2">
      <c r="B596" s="18"/>
      <c r="C596" s="18">
        <v>0</v>
      </c>
      <c r="D596" s="18">
        <v>0</v>
      </c>
      <c r="E596" s="18">
        <v>0</v>
      </c>
      <c r="F596" s="18">
        <v>0</v>
      </c>
      <c r="G596" s="18">
        <v>0</v>
      </c>
      <c r="H596" s="18">
        <v>0</v>
      </c>
      <c r="I596" s="18">
        <v>0</v>
      </c>
      <c r="J596" s="18">
        <v>0</v>
      </c>
      <c r="K596" s="18">
        <v>0</v>
      </c>
      <c r="L596" s="18">
        <v>0</v>
      </c>
      <c r="M596" s="18">
        <v>0</v>
      </c>
      <c r="N596" s="18">
        <v>0</v>
      </c>
      <c r="O596" s="18">
        <v>0</v>
      </c>
      <c r="P596" s="18">
        <v>0</v>
      </c>
      <c r="Q596" s="18">
        <v>0</v>
      </c>
      <c r="R596" s="18">
        <v>0</v>
      </c>
      <c r="S596" s="18">
        <v>0</v>
      </c>
      <c r="T596" s="18">
        <v>0</v>
      </c>
      <c r="U596" s="18">
        <v>0</v>
      </c>
      <c r="V596" s="18"/>
      <c r="W596" s="18"/>
      <c r="X596" s="18"/>
      <c r="Y596" s="18"/>
      <c r="Z596" s="18">
        <v>0</v>
      </c>
      <c r="AA596" s="18">
        <v>0</v>
      </c>
      <c r="AB596" s="19"/>
      <c r="AC596" s="19"/>
      <c r="AD596" s="19"/>
      <c r="AE596" s="19"/>
      <c r="AF596" s="19"/>
      <c r="AG596" s="19"/>
      <c r="AH596" s="19"/>
      <c r="AI596" s="16"/>
      <c r="AJ596" s="16"/>
      <c r="AK596" s="16"/>
    </row>
    <row r="597" spans="2:37" x14ac:dyDescent="0.2">
      <c r="B597" s="18"/>
      <c r="C597" s="18">
        <v>0</v>
      </c>
      <c r="D597" s="18">
        <v>0</v>
      </c>
      <c r="E597" s="18">
        <v>0</v>
      </c>
      <c r="F597" s="18">
        <v>0</v>
      </c>
      <c r="G597" s="18">
        <v>0</v>
      </c>
      <c r="H597" s="18">
        <v>0</v>
      </c>
      <c r="I597" s="18">
        <v>0</v>
      </c>
      <c r="J597" s="18">
        <v>0</v>
      </c>
      <c r="K597" s="18">
        <v>0</v>
      </c>
      <c r="L597" s="18">
        <v>0</v>
      </c>
      <c r="M597" s="18">
        <v>0</v>
      </c>
      <c r="N597" s="18">
        <v>0</v>
      </c>
      <c r="O597" s="18">
        <v>0</v>
      </c>
      <c r="P597" s="18">
        <v>0</v>
      </c>
      <c r="Q597" s="18">
        <v>0</v>
      </c>
      <c r="R597" s="18">
        <v>0</v>
      </c>
      <c r="S597" s="18">
        <v>0</v>
      </c>
      <c r="T597" s="18">
        <v>0</v>
      </c>
      <c r="U597" s="18">
        <v>0</v>
      </c>
      <c r="V597" s="18"/>
      <c r="W597" s="18"/>
      <c r="X597" s="18"/>
      <c r="Y597" s="18"/>
      <c r="Z597" s="18">
        <v>0</v>
      </c>
      <c r="AA597" s="18">
        <v>0</v>
      </c>
      <c r="AB597" s="19"/>
      <c r="AC597" s="19"/>
      <c r="AD597" s="19"/>
      <c r="AE597" s="19"/>
      <c r="AF597" s="19"/>
      <c r="AG597" s="19"/>
      <c r="AH597" s="19"/>
      <c r="AI597" s="16"/>
      <c r="AJ597" s="16"/>
      <c r="AK597" s="16"/>
    </row>
    <row r="598" spans="2:37" x14ac:dyDescent="0.2">
      <c r="B598" s="18"/>
      <c r="C598" s="18">
        <v>0</v>
      </c>
      <c r="D598" s="18">
        <v>0</v>
      </c>
      <c r="E598" s="18">
        <v>0</v>
      </c>
      <c r="F598" s="18">
        <v>0</v>
      </c>
      <c r="G598" s="18">
        <v>0</v>
      </c>
      <c r="H598" s="18">
        <v>0</v>
      </c>
      <c r="I598" s="18">
        <v>0</v>
      </c>
      <c r="J598" s="18">
        <v>0</v>
      </c>
      <c r="K598" s="18">
        <v>0</v>
      </c>
      <c r="L598" s="18">
        <v>0</v>
      </c>
      <c r="M598" s="18">
        <v>0</v>
      </c>
      <c r="N598" s="18">
        <v>0</v>
      </c>
      <c r="O598" s="18">
        <v>0</v>
      </c>
      <c r="P598" s="18">
        <v>0</v>
      </c>
      <c r="Q598" s="18">
        <v>0</v>
      </c>
      <c r="R598" s="18">
        <v>0</v>
      </c>
      <c r="S598" s="18">
        <v>0</v>
      </c>
      <c r="T598" s="18">
        <v>0</v>
      </c>
      <c r="U598" s="18">
        <v>0</v>
      </c>
      <c r="V598" s="18"/>
      <c r="W598" s="18"/>
      <c r="X598" s="18"/>
      <c r="Y598" s="18"/>
      <c r="Z598" s="18">
        <v>0</v>
      </c>
      <c r="AA598" s="18">
        <v>0</v>
      </c>
      <c r="AB598" s="19"/>
      <c r="AC598" s="19"/>
      <c r="AD598" s="19"/>
      <c r="AE598" s="19"/>
      <c r="AF598" s="19"/>
      <c r="AG598" s="19"/>
      <c r="AH598" s="19"/>
      <c r="AI598" s="16"/>
      <c r="AJ598" s="16"/>
      <c r="AK598" s="16"/>
    </row>
    <row r="599" spans="2:37" x14ac:dyDescent="0.2">
      <c r="B599" s="18"/>
      <c r="C599" s="18">
        <v>0</v>
      </c>
      <c r="D599" s="18">
        <v>0</v>
      </c>
      <c r="E599" s="18">
        <v>0</v>
      </c>
      <c r="F599" s="18">
        <v>0</v>
      </c>
      <c r="G599" s="18">
        <v>0</v>
      </c>
      <c r="H599" s="18">
        <v>0</v>
      </c>
      <c r="I599" s="18">
        <v>0</v>
      </c>
      <c r="J599" s="18">
        <v>0</v>
      </c>
      <c r="K599" s="18">
        <v>0</v>
      </c>
      <c r="L599" s="18">
        <v>0</v>
      </c>
      <c r="M599" s="18">
        <v>0</v>
      </c>
      <c r="N599" s="18">
        <v>0</v>
      </c>
      <c r="O599" s="18">
        <v>0</v>
      </c>
      <c r="P599" s="18">
        <v>0</v>
      </c>
      <c r="Q599" s="18">
        <v>0</v>
      </c>
      <c r="R599" s="18">
        <v>0</v>
      </c>
      <c r="S599" s="18">
        <v>0</v>
      </c>
      <c r="T599" s="18">
        <v>0</v>
      </c>
      <c r="U599" s="18">
        <v>0</v>
      </c>
      <c r="V599" s="18"/>
      <c r="W599" s="18"/>
      <c r="X599" s="18"/>
      <c r="Y599" s="18"/>
      <c r="Z599" s="18">
        <v>0</v>
      </c>
      <c r="AA599" s="18">
        <v>0</v>
      </c>
      <c r="AB599" s="19"/>
      <c r="AC599" s="19"/>
      <c r="AD599" s="19"/>
      <c r="AE599" s="19"/>
      <c r="AF599" s="19"/>
      <c r="AG599" s="19"/>
      <c r="AH599" s="19"/>
      <c r="AI599" s="16"/>
      <c r="AJ599" s="16"/>
      <c r="AK599" s="16"/>
    </row>
    <row r="600" spans="2:37" x14ac:dyDescent="0.2">
      <c r="B600" s="18"/>
      <c r="C600" s="18">
        <v>0</v>
      </c>
      <c r="D600" s="18">
        <v>0</v>
      </c>
      <c r="E600" s="18">
        <v>0</v>
      </c>
      <c r="F600" s="18">
        <v>0</v>
      </c>
      <c r="G600" s="18">
        <v>0</v>
      </c>
      <c r="H600" s="18">
        <v>0</v>
      </c>
      <c r="I600" s="18">
        <v>0</v>
      </c>
      <c r="J600" s="18">
        <v>0</v>
      </c>
      <c r="K600" s="18">
        <v>0</v>
      </c>
      <c r="L600" s="18">
        <v>0</v>
      </c>
      <c r="M600" s="18">
        <v>0</v>
      </c>
      <c r="N600" s="18">
        <v>0</v>
      </c>
      <c r="O600" s="18">
        <v>0</v>
      </c>
      <c r="P600" s="18">
        <v>0</v>
      </c>
      <c r="Q600" s="18">
        <v>0</v>
      </c>
      <c r="R600" s="18">
        <v>0</v>
      </c>
      <c r="S600" s="18">
        <v>0</v>
      </c>
      <c r="T600" s="18">
        <v>0</v>
      </c>
      <c r="U600" s="18">
        <v>0</v>
      </c>
      <c r="V600" s="18"/>
      <c r="W600" s="18"/>
      <c r="X600" s="18"/>
      <c r="Y600" s="18"/>
      <c r="Z600" s="18">
        <v>0</v>
      </c>
      <c r="AA600" s="18">
        <v>0</v>
      </c>
      <c r="AB600" s="19"/>
      <c r="AC600" s="19"/>
      <c r="AD600" s="19"/>
      <c r="AE600" s="19"/>
      <c r="AF600" s="19"/>
      <c r="AG600" s="19"/>
      <c r="AH600" s="19"/>
      <c r="AI600" s="16"/>
      <c r="AJ600" s="16"/>
      <c r="AK600" s="16"/>
    </row>
    <row r="601" spans="2:37" x14ac:dyDescent="0.2">
      <c r="B601" s="18"/>
      <c r="C601" s="18">
        <v>0</v>
      </c>
      <c r="D601" s="18">
        <v>0</v>
      </c>
      <c r="E601" s="18">
        <v>0</v>
      </c>
      <c r="F601" s="18">
        <v>0</v>
      </c>
      <c r="G601" s="18">
        <v>0</v>
      </c>
      <c r="H601" s="18">
        <v>0</v>
      </c>
      <c r="I601" s="18">
        <v>0</v>
      </c>
      <c r="J601" s="18">
        <v>0</v>
      </c>
      <c r="K601" s="18">
        <v>0</v>
      </c>
      <c r="L601" s="18">
        <v>0</v>
      </c>
      <c r="M601" s="18">
        <v>0</v>
      </c>
      <c r="N601" s="18">
        <v>0</v>
      </c>
      <c r="O601" s="18">
        <v>0</v>
      </c>
      <c r="P601" s="18">
        <v>0</v>
      </c>
      <c r="Q601" s="18">
        <v>0</v>
      </c>
      <c r="R601" s="18">
        <v>0</v>
      </c>
      <c r="S601" s="18">
        <v>0</v>
      </c>
      <c r="T601" s="18">
        <v>0</v>
      </c>
      <c r="U601" s="18">
        <v>0</v>
      </c>
      <c r="V601" s="18"/>
      <c r="W601" s="18"/>
      <c r="X601" s="18"/>
      <c r="Y601" s="18"/>
      <c r="Z601" s="18">
        <v>0</v>
      </c>
      <c r="AA601" s="18">
        <v>0</v>
      </c>
      <c r="AB601" s="19"/>
      <c r="AC601" s="19"/>
      <c r="AD601" s="19"/>
      <c r="AE601" s="19"/>
      <c r="AF601" s="19"/>
      <c r="AG601" s="19"/>
      <c r="AH601" s="19"/>
      <c r="AI601" s="16"/>
      <c r="AJ601" s="16"/>
      <c r="AK601" s="16"/>
    </row>
    <row r="602" spans="2:37" x14ac:dyDescent="0.2">
      <c r="B602" s="18"/>
      <c r="C602" s="18">
        <v>0</v>
      </c>
      <c r="D602" s="18">
        <v>0</v>
      </c>
      <c r="E602" s="18">
        <v>0</v>
      </c>
      <c r="F602" s="18">
        <v>0</v>
      </c>
      <c r="G602" s="18">
        <v>0</v>
      </c>
      <c r="H602" s="18">
        <v>0</v>
      </c>
      <c r="I602" s="18">
        <v>0</v>
      </c>
      <c r="J602" s="18">
        <v>0</v>
      </c>
      <c r="K602" s="18">
        <v>0</v>
      </c>
      <c r="L602" s="18">
        <v>0</v>
      </c>
      <c r="M602" s="18">
        <v>0</v>
      </c>
      <c r="N602" s="18">
        <v>0</v>
      </c>
      <c r="O602" s="18">
        <v>0</v>
      </c>
      <c r="P602" s="18">
        <v>0</v>
      </c>
      <c r="Q602" s="18">
        <v>0</v>
      </c>
      <c r="R602" s="18">
        <v>0</v>
      </c>
      <c r="S602" s="18">
        <v>0</v>
      </c>
      <c r="T602" s="18">
        <v>0</v>
      </c>
      <c r="U602" s="18">
        <v>0</v>
      </c>
      <c r="V602" s="18"/>
      <c r="W602" s="18"/>
      <c r="X602" s="18"/>
      <c r="Y602" s="18"/>
      <c r="Z602" s="18">
        <v>0</v>
      </c>
      <c r="AA602" s="18">
        <v>0</v>
      </c>
      <c r="AB602" s="19"/>
      <c r="AC602" s="19"/>
      <c r="AD602" s="19"/>
      <c r="AE602" s="19"/>
      <c r="AF602" s="19"/>
      <c r="AG602" s="19"/>
      <c r="AH602" s="19"/>
      <c r="AI602" s="16"/>
      <c r="AJ602" s="16"/>
      <c r="AK602" s="16"/>
    </row>
    <row r="603" spans="2:37" x14ac:dyDescent="0.2">
      <c r="B603" s="18"/>
      <c r="C603" s="18">
        <v>0</v>
      </c>
      <c r="D603" s="18">
        <v>0</v>
      </c>
      <c r="E603" s="18">
        <v>0</v>
      </c>
      <c r="F603" s="18">
        <v>0</v>
      </c>
      <c r="G603" s="18">
        <v>0</v>
      </c>
      <c r="H603" s="18">
        <v>0</v>
      </c>
      <c r="I603" s="18">
        <v>0</v>
      </c>
      <c r="J603" s="18">
        <v>0</v>
      </c>
      <c r="K603" s="18">
        <v>0</v>
      </c>
      <c r="L603" s="18">
        <v>0</v>
      </c>
      <c r="M603" s="18">
        <v>0</v>
      </c>
      <c r="N603" s="18">
        <v>0</v>
      </c>
      <c r="O603" s="18">
        <v>0</v>
      </c>
      <c r="P603" s="18">
        <v>0</v>
      </c>
      <c r="Q603" s="18">
        <v>0</v>
      </c>
      <c r="R603" s="18">
        <v>0</v>
      </c>
      <c r="S603" s="18">
        <v>0</v>
      </c>
      <c r="T603" s="18">
        <v>0</v>
      </c>
      <c r="U603" s="18">
        <v>0</v>
      </c>
      <c r="V603" s="18"/>
      <c r="W603" s="18"/>
      <c r="X603" s="18"/>
      <c r="Y603" s="18"/>
      <c r="Z603" s="18">
        <v>0</v>
      </c>
      <c r="AA603" s="18">
        <v>0</v>
      </c>
      <c r="AB603" s="19"/>
      <c r="AC603" s="19"/>
      <c r="AD603" s="19"/>
      <c r="AE603" s="19"/>
      <c r="AF603" s="19"/>
      <c r="AG603" s="19"/>
      <c r="AH603" s="19"/>
      <c r="AI603" s="16"/>
      <c r="AJ603" s="16"/>
      <c r="AK603" s="16"/>
    </row>
    <row r="604" spans="2:37" x14ac:dyDescent="0.2">
      <c r="B604" s="18"/>
      <c r="C604" s="18">
        <v>0</v>
      </c>
      <c r="D604" s="18">
        <v>0</v>
      </c>
      <c r="E604" s="18">
        <v>0</v>
      </c>
      <c r="F604" s="18">
        <v>0</v>
      </c>
      <c r="G604" s="18">
        <v>0</v>
      </c>
      <c r="H604" s="18">
        <v>0</v>
      </c>
      <c r="I604" s="18">
        <v>0</v>
      </c>
      <c r="J604" s="18">
        <v>0</v>
      </c>
      <c r="K604" s="18">
        <v>0</v>
      </c>
      <c r="L604" s="18">
        <v>0</v>
      </c>
      <c r="M604" s="18">
        <v>0</v>
      </c>
      <c r="N604" s="18">
        <v>0</v>
      </c>
      <c r="O604" s="18">
        <v>0</v>
      </c>
      <c r="P604" s="18">
        <v>0</v>
      </c>
      <c r="Q604" s="18">
        <v>0</v>
      </c>
      <c r="R604" s="18">
        <v>0</v>
      </c>
      <c r="S604" s="18">
        <v>0</v>
      </c>
      <c r="T604" s="18">
        <v>0</v>
      </c>
      <c r="U604" s="18">
        <v>0</v>
      </c>
      <c r="V604" s="18"/>
      <c r="W604" s="18"/>
      <c r="X604" s="18"/>
      <c r="Y604" s="18"/>
      <c r="Z604" s="18">
        <v>0</v>
      </c>
      <c r="AA604" s="18">
        <v>0</v>
      </c>
      <c r="AB604" s="19"/>
      <c r="AC604" s="19"/>
      <c r="AD604" s="19"/>
      <c r="AE604" s="19"/>
      <c r="AF604" s="19"/>
      <c r="AG604" s="19"/>
      <c r="AH604" s="19"/>
      <c r="AI604" s="16"/>
      <c r="AJ604" s="16"/>
      <c r="AK604" s="16"/>
    </row>
    <row r="605" spans="2:37" x14ac:dyDescent="0.2">
      <c r="B605" s="18"/>
      <c r="C605" s="18">
        <v>0</v>
      </c>
      <c r="D605" s="18">
        <v>0</v>
      </c>
      <c r="E605" s="18">
        <v>0</v>
      </c>
      <c r="F605" s="18">
        <v>0</v>
      </c>
      <c r="G605" s="18">
        <v>0</v>
      </c>
      <c r="H605" s="18">
        <v>0</v>
      </c>
      <c r="I605" s="18">
        <v>0</v>
      </c>
      <c r="J605" s="18">
        <v>0</v>
      </c>
      <c r="K605" s="18">
        <v>0</v>
      </c>
      <c r="L605" s="18">
        <v>0</v>
      </c>
      <c r="M605" s="18">
        <v>0</v>
      </c>
      <c r="N605" s="18">
        <v>0</v>
      </c>
      <c r="O605" s="18">
        <v>0</v>
      </c>
      <c r="P605" s="18">
        <v>0</v>
      </c>
      <c r="Q605" s="18">
        <v>0</v>
      </c>
      <c r="R605" s="18">
        <v>0</v>
      </c>
      <c r="S605" s="18">
        <v>0</v>
      </c>
      <c r="T605" s="18">
        <v>0</v>
      </c>
      <c r="U605" s="18">
        <v>0</v>
      </c>
      <c r="V605" s="18"/>
      <c r="W605" s="18"/>
      <c r="X605" s="18"/>
      <c r="Y605" s="18"/>
      <c r="Z605" s="18">
        <v>0</v>
      </c>
      <c r="AA605" s="18">
        <v>0</v>
      </c>
      <c r="AB605" s="19"/>
      <c r="AC605" s="19"/>
      <c r="AD605" s="19"/>
      <c r="AE605" s="19"/>
      <c r="AF605" s="19"/>
      <c r="AG605" s="19"/>
      <c r="AH605" s="19"/>
      <c r="AI605" s="16"/>
      <c r="AJ605" s="16"/>
      <c r="AK605" s="16"/>
    </row>
    <row r="606" spans="2:37" x14ac:dyDescent="0.2">
      <c r="B606" s="18"/>
      <c r="C606" s="18">
        <v>0</v>
      </c>
      <c r="D606" s="18">
        <v>0</v>
      </c>
      <c r="E606" s="18">
        <v>0</v>
      </c>
      <c r="F606" s="18">
        <v>0</v>
      </c>
      <c r="G606" s="18">
        <v>0</v>
      </c>
      <c r="H606" s="18">
        <v>0</v>
      </c>
      <c r="I606" s="18">
        <v>0</v>
      </c>
      <c r="J606" s="18">
        <v>0</v>
      </c>
      <c r="K606" s="18">
        <v>0</v>
      </c>
      <c r="L606" s="18">
        <v>0</v>
      </c>
      <c r="M606" s="18">
        <v>0</v>
      </c>
      <c r="N606" s="18">
        <v>0</v>
      </c>
      <c r="O606" s="18">
        <v>0</v>
      </c>
      <c r="P606" s="18">
        <v>0</v>
      </c>
      <c r="Q606" s="18">
        <v>0</v>
      </c>
      <c r="R606" s="18">
        <v>0</v>
      </c>
      <c r="S606" s="18">
        <v>0</v>
      </c>
      <c r="T606" s="18">
        <v>0</v>
      </c>
      <c r="U606" s="18">
        <v>0</v>
      </c>
      <c r="V606" s="18"/>
      <c r="W606" s="18"/>
      <c r="X606" s="18"/>
      <c r="Y606" s="18"/>
      <c r="Z606" s="18">
        <v>0</v>
      </c>
      <c r="AA606" s="18">
        <v>0</v>
      </c>
      <c r="AB606" s="19"/>
      <c r="AC606" s="19"/>
      <c r="AD606" s="19"/>
      <c r="AE606" s="19"/>
      <c r="AF606" s="19"/>
      <c r="AG606" s="19"/>
      <c r="AH606" s="19"/>
      <c r="AI606" s="16"/>
      <c r="AJ606" s="16"/>
      <c r="AK606" s="16"/>
    </row>
    <row r="607" spans="2:37" x14ac:dyDescent="0.2">
      <c r="B607" s="18"/>
      <c r="C607" s="18">
        <v>0</v>
      </c>
      <c r="D607" s="18">
        <v>0</v>
      </c>
      <c r="E607" s="18">
        <v>0</v>
      </c>
      <c r="F607" s="18">
        <v>0</v>
      </c>
      <c r="G607" s="18">
        <v>0</v>
      </c>
      <c r="H607" s="18">
        <v>0</v>
      </c>
      <c r="I607" s="18">
        <v>0</v>
      </c>
      <c r="J607" s="18">
        <v>0</v>
      </c>
      <c r="K607" s="18">
        <v>0</v>
      </c>
      <c r="L607" s="18">
        <v>0</v>
      </c>
      <c r="M607" s="18">
        <v>0</v>
      </c>
      <c r="N607" s="18">
        <v>0</v>
      </c>
      <c r="O607" s="18">
        <v>0</v>
      </c>
      <c r="P607" s="18">
        <v>0</v>
      </c>
      <c r="Q607" s="18">
        <v>0</v>
      </c>
      <c r="R607" s="18">
        <v>0</v>
      </c>
      <c r="S607" s="18">
        <v>0</v>
      </c>
      <c r="T607" s="18">
        <v>0</v>
      </c>
      <c r="U607" s="18">
        <v>0</v>
      </c>
      <c r="V607" s="18"/>
      <c r="W607" s="18"/>
      <c r="X607" s="18"/>
      <c r="Y607" s="18"/>
      <c r="Z607" s="18">
        <v>0</v>
      </c>
      <c r="AA607" s="18">
        <v>0</v>
      </c>
      <c r="AB607" s="19"/>
      <c r="AC607" s="19"/>
      <c r="AD607" s="19"/>
      <c r="AE607" s="19"/>
      <c r="AF607" s="19"/>
      <c r="AG607" s="19"/>
      <c r="AH607" s="19"/>
      <c r="AI607" s="16"/>
      <c r="AJ607" s="16"/>
      <c r="AK607" s="16"/>
    </row>
    <row r="608" spans="2:37" x14ac:dyDescent="0.2">
      <c r="B608" s="18"/>
      <c r="C608" s="18">
        <v>0</v>
      </c>
      <c r="D608" s="18">
        <v>0</v>
      </c>
      <c r="E608" s="18">
        <v>0</v>
      </c>
      <c r="F608" s="18">
        <v>0</v>
      </c>
      <c r="G608" s="18">
        <v>0</v>
      </c>
      <c r="H608" s="18">
        <v>0</v>
      </c>
      <c r="I608" s="18">
        <v>0</v>
      </c>
      <c r="J608" s="18">
        <v>0</v>
      </c>
      <c r="K608" s="18">
        <v>0</v>
      </c>
      <c r="L608" s="18">
        <v>0</v>
      </c>
      <c r="M608" s="18">
        <v>0</v>
      </c>
      <c r="N608" s="18">
        <v>0</v>
      </c>
      <c r="O608" s="18">
        <v>0</v>
      </c>
      <c r="P608" s="18">
        <v>0</v>
      </c>
      <c r="Q608" s="18">
        <v>0</v>
      </c>
      <c r="R608" s="18">
        <v>0</v>
      </c>
      <c r="S608" s="18">
        <v>0</v>
      </c>
      <c r="T608" s="18">
        <v>0</v>
      </c>
      <c r="U608" s="18">
        <v>0</v>
      </c>
      <c r="V608" s="18"/>
      <c r="W608" s="18"/>
      <c r="X608" s="18"/>
      <c r="Y608" s="18"/>
      <c r="Z608" s="18">
        <v>0</v>
      </c>
      <c r="AA608" s="18">
        <v>0</v>
      </c>
      <c r="AB608" s="19"/>
      <c r="AC608" s="19"/>
      <c r="AD608" s="19"/>
      <c r="AE608" s="19"/>
      <c r="AF608" s="19"/>
      <c r="AG608" s="19"/>
      <c r="AH608" s="19"/>
      <c r="AI608" s="16"/>
      <c r="AJ608" s="16"/>
      <c r="AK608" s="16"/>
    </row>
    <row r="609" spans="2:37" x14ac:dyDescent="0.2">
      <c r="B609" s="18"/>
      <c r="C609" s="18">
        <v>0</v>
      </c>
      <c r="D609" s="18">
        <v>0</v>
      </c>
      <c r="E609" s="18">
        <v>0</v>
      </c>
      <c r="F609" s="18">
        <v>0</v>
      </c>
      <c r="G609" s="18">
        <v>0</v>
      </c>
      <c r="H609" s="18">
        <v>0</v>
      </c>
      <c r="I609" s="18">
        <v>0</v>
      </c>
      <c r="J609" s="18">
        <v>0</v>
      </c>
      <c r="K609" s="18">
        <v>0</v>
      </c>
      <c r="L609" s="18">
        <v>0</v>
      </c>
      <c r="M609" s="18">
        <v>0</v>
      </c>
      <c r="N609" s="18">
        <v>0</v>
      </c>
      <c r="O609" s="18">
        <v>0</v>
      </c>
      <c r="P609" s="18">
        <v>0</v>
      </c>
      <c r="Q609" s="18">
        <v>0</v>
      </c>
      <c r="R609" s="18">
        <v>0</v>
      </c>
      <c r="S609" s="18">
        <v>0</v>
      </c>
      <c r="T609" s="18">
        <v>0</v>
      </c>
      <c r="U609" s="18">
        <v>0</v>
      </c>
      <c r="V609" s="18"/>
      <c r="W609" s="18"/>
      <c r="X609" s="18"/>
      <c r="Y609" s="18"/>
      <c r="Z609" s="18">
        <v>0</v>
      </c>
      <c r="AA609" s="18">
        <v>0</v>
      </c>
      <c r="AB609" s="19"/>
      <c r="AC609" s="19"/>
      <c r="AD609" s="19"/>
      <c r="AE609" s="19"/>
      <c r="AF609" s="19"/>
      <c r="AG609" s="19"/>
      <c r="AH609" s="19"/>
      <c r="AI609" s="16"/>
      <c r="AJ609" s="16"/>
      <c r="AK609" s="16"/>
    </row>
    <row r="610" spans="2:37" x14ac:dyDescent="0.2">
      <c r="B610" s="18"/>
      <c r="C610" s="18">
        <v>0</v>
      </c>
      <c r="D610" s="18">
        <v>0</v>
      </c>
      <c r="E610" s="18">
        <v>0</v>
      </c>
      <c r="F610" s="18">
        <v>0</v>
      </c>
      <c r="G610" s="18">
        <v>0</v>
      </c>
      <c r="H610" s="18">
        <v>0</v>
      </c>
      <c r="I610" s="18">
        <v>0</v>
      </c>
      <c r="J610" s="18">
        <v>0</v>
      </c>
      <c r="K610" s="18">
        <v>0</v>
      </c>
      <c r="L610" s="18">
        <v>0</v>
      </c>
      <c r="M610" s="18">
        <v>0</v>
      </c>
      <c r="N610" s="18">
        <v>0</v>
      </c>
      <c r="O610" s="18">
        <v>0</v>
      </c>
      <c r="P610" s="18">
        <v>0</v>
      </c>
      <c r="Q610" s="18">
        <v>0</v>
      </c>
      <c r="R610" s="18">
        <v>0</v>
      </c>
      <c r="S610" s="18">
        <v>0</v>
      </c>
      <c r="T610" s="18">
        <v>0</v>
      </c>
      <c r="U610" s="18">
        <v>0</v>
      </c>
      <c r="V610" s="18"/>
      <c r="W610" s="18"/>
      <c r="X610" s="18"/>
      <c r="Y610" s="18"/>
      <c r="Z610" s="18">
        <v>0</v>
      </c>
      <c r="AA610" s="18">
        <v>0</v>
      </c>
      <c r="AB610" s="19"/>
      <c r="AC610" s="19"/>
      <c r="AD610" s="19"/>
      <c r="AE610" s="19"/>
      <c r="AF610" s="19"/>
      <c r="AG610" s="19"/>
      <c r="AH610" s="19"/>
      <c r="AI610" s="16"/>
      <c r="AJ610" s="16"/>
      <c r="AK610" s="16"/>
    </row>
    <row r="611" spans="2:37" x14ac:dyDescent="0.2">
      <c r="AB611" s="30">
        <f>SUM(AB11:AB610)</f>
        <v>144168555.59254888</v>
      </c>
    </row>
  </sheetData>
  <mergeCells count="1">
    <mergeCell ref="AI5:AK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983B1-D12A-431E-8662-AE5634D1D019}">
  <sheetPr>
    <tabColor theme="5" tint="0.79998168889431442"/>
  </sheetPr>
  <dimension ref="A1:XFD52"/>
  <sheetViews>
    <sheetView showGridLines="0" zoomScale="70" zoomScaleNormal="70" workbookViewId="0"/>
  </sheetViews>
  <sheetFormatPr defaultColWidth="8.88671875" defaultRowHeight="15" x14ac:dyDescent="0.2"/>
  <cols>
    <col min="1" max="1" width="18.5546875" style="1" customWidth="1"/>
    <col min="2" max="2" width="78.33203125" bestFit="1" customWidth="1"/>
    <col min="3" max="7" width="30.109375" customWidth="1"/>
  </cols>
  <sheetData>
    <row r="1" spans="1:16384" s="1" customFormat="1" ht="18" x14ac:dyDescent="0.25">
      <c r="A1" s="5" t="str">
        <f ca="1">MID(CELL("filename",A2),FIND("]",CELL("filename",A2))+1,256)</f>
        <v>Opex inputs</v>
      </c>
    </row>
    <row r="2" spans="1:16384" s="1" customFormat="1" x14ac:dyDescent="0.2">
      <c r="A2"/>
    </row>
    <row r="3" spans="1:16384" s="1" customFormat="1" ht="21" x14ac:dyDescent="0.35">
      <c r="B3" s="15" t="s">
        <v>110</v>
      </c>
      <c r="C3" s="15"/>
      <c r="D3" s="15"/>
      <c r="E3" s="15"/>
      <c r="F3" s="15"/>
      <c r="G3" s="15"/>
    </row>
    <row r="4" spans="1:16384" x14ac:dyDescent="0.2">
      <c r="A4"/>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c r="XEX4" s="1"/>
      <c r="XEY4" s="1"/>
      <c r="XEZ4" s="1"/>
      <c r="XFA4" s="1"/>
    </row>
    <row r="5" spans="1:16384" ht="15.75" x14ac:dyDescent="0.25">
      <c r="A5"/>
      <c r="B5" s="20" t="s">
        <v>253</v>
      </c>
      <c r="C5" s="20"/>
      <c r="D5" s="20"/>
      <c r="E5" s="20"/>
      <c r="F5" s="20"/>
      <c r="G5" s="20"/>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c r="XEY5" s="1"/>
      <c r="XEZ5" s="1"/>
      <c r="XFA5" s="1"/>
    </row>
    <row r="6" spans="1:16384" x14ac:dyDescent="0.2">
      <c r="A6"/>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row>
    <row r="7" spans="1:16384" x14ac:dyDescent="0.2">
      <c r="A7"/>
      <c r="B7" s="16" t="s">
        <v>255</v>
      </c>
      <c r="C7" s="16"/>
      <c r="D7" s="16"/>
      <c r="E7" s="16"/>
      <c r="F7" s="16"/>
      <c r="G7" s="16"/>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c r="XEW7" s="1"/>
      <c r="XEX7" s="1"/>
      <c r="XEY7" s="1"/>
      <c r="XEZ7" s="1"/>
      <c r="XFA7" s="1"/>
    </row>
    <row r="8" spans="1:16384" x14ac:dyDescent="0.2">
      <c r="A8"/>
      <c r="B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c r="XEU8" s="1"/>
      <c r="XEV8" s="1"/>
      <c r="XEW8" s="1"/>
      <c r="XEX8" s="1"/>
      <c r="XEY8" s="1"/>
      <c r="XEZ8" s="1"/>
      <c r="XFA8" s="1"/>
    </row>
    <row r="9" spans="1:16384" ht="15.75" x14ac:dyDescent="0.25">
      <c r="A9"/>
      <c r="B9" s="17"/>
      <c r="C9" s="31" t="s">
        <v>321</v>
      </c>
      <c r="D9" s="31" t="s">
        <v>322</v>
      </c>
      <c r="E9" s="31" t="s">
        <v>323</v>
      </c>
      <c r="F9" s="31" t="s">
        <v>324</v>
      </c>
      <c r="G9" s="31" t="s">
        <v>325</v>
      </c>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c r="XEW9" s="1"/>
      <c r="XEX9" s="1"/>
      <c r="XEY9" s="1"/>
      <c r="XEZ9" s="1"/>
      <c r="XFA9" s="1"/>
    </row>
    <row r="10" spans="1:16384" x14ac:dyDescent="0.2">
      <c r="A10"/>
      <c r="B10" s="18" t="s">
        <v>178</v>
      </c>
      <c r="C10" s="19">
        <v>1539.5175240440301</v>
      </c>
      <c r="D10" s="19">
        <v>1645.9693974171446</v>
      </c>
      <c r="E10" s="19">
        <v>1746.2889405376359</v>
      </c>
      <c r="F10" s="19">
        <v>1839.2880831414566</v>
      </c>
      <c r="G10" s="19">
        <v>1901.4587428276195</v>
      </c>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c r="XEU10" s="1"/>
      <c r="XEV10" s="1"/>
      <c r="XEW10" s="1"/>
      <c r="XEX10" s="1"/>
      <c r="XEY10" s="1"/>
      <c r="XEZ10" s="1"/>
      <c r="XFA10" s="1"/>
    </row>
    <row r="11" spans="1:16384" x14ac:dyDescent="0.2">
      <c r="A11"/>
      <c r="B11" s="18" t="s">
        <v>111</v>
      </c>
      <c r="C11" s="19">
        <v>98.749700932046039</v>
      </c>
      <c r="D11" s="19">
        <v>102.41343124337358</v>
      </c>
      <c r="E11" s="19">
        <v>106.3289722537298</v>
      </c>
      <c r="F11" s="19">
        <v>110.26764405149018</v>
      </c>
      <c r="G11" s="19">
        <v>114.25001896192768</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1"/>
      <c r="XEY11" s="1"/>
      <c r="XEZ11" s="1"/>
      <c r="XFA11" s="1"/>
    </row>
    <row r="12" spans="1:16384" x14ac:dyDescent="0.2">
      <c r="A12"/>
      <c r="B12" s="18" t="s">
        <v>112</v>
      </c>
      <c r="C12" s="24">
        <f>C11/C10</f>
        <v>6.4143278260742814E-2</v>
      </c>
      <c r="D12" s="24">
        <f>D11/D10</f>
        <v>6.2220738371005412E-2</v>
      </c>
      <c r="E12" s="24">
        <f>E11/E10</f>
        <v>6.088853326929617E-2</v>
      </c>
      <c r="F12" s="24">
        <f>F11/F10</f>
        <v>5.9951263242654131E-2</v>
      </c>
      <c r="G12" s="24">
        <f>G11/G10</f>
        <v>6.008545775336091E-2</v>
      </c>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c r="XFA12" s="1"/>
    </row>
    <row r="13" spans="1:16384" x14ac:dyDescent="0.2">
      <c r="A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c r="XFA13" s="1"/>
      <c r="XFB13" s="1"/>
      <c r="XFC13" s="1"/>
      <c r="XFD13" s="1"/>
    </row>
    <row r="14" spans="1:16384" ht="15.75" x14ac:dyDescent="0.25">
      <c r="A14"/>
      <c r="B14" s="17"/>
      <c r="C14" s="17" t="s">
        <v>93</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c r="XFA14" s="1"/>
      <c r="XFB14" s="1"/>
      <c r="XFC14" s="1"/>
      <c r="XFD14" s="1"/>
    </row>
    <row r="15" spans="1:16384" x14ac:dyDescent="0.2">
      <c r="A15"/>
      <c r="B15" s="18" t="s">
        <v>113</v>
      </c>
      <c r="C15" s="32">
        <f>SUM(C11:G11) / SUM(C10:G10)</f>
        <v>6.1344292379963306E-2</v>
      </c>
      <c r="D15" s="39"/>
      <c r="E15" s="39"/>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c r="XFC15" s="1"/>
      <c r="XFD15" s="1"/>
    </row>
    <row r="16" spans="1:16384" x14ac:dyDescent="0.2">
      <c r="A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c r="XFC16" s="1"/>
      <c r="XFD16" s="1"/>
    </row>
    <row r="17" spans="1:16384" ht="15.75" x14ac:dyDescent="0.25">
      <c r="A17"/>
      <c r="B17" s="20" t="s">
        <v>114</v>
      </c>
      <c r="C17" s="20"/>
      <c r="D17" s="20"/>
      <c r="E17" s="20"/>
      <c r="F17" s="20"/>
      <c r="G17" s="20"/>
    </row>
    <row r="18" spans="1:16384" x14ac:dyDescent="0.2">
      <c r="A18"/>
    </row>
    <row r="19" spans="1:16384" x14ac:dyDescent="0.2">
      <c r="A19"/>
      <c r="B19" s="16" t="s">
        <v>150</v>
      </c>
      <c r="C19" s="16"/>
      <c r="D19" s="16"/>
      <c r="E19" s="16"/>
    </row>
    <row r="21" spans="1:16384" ht="15.75" x14ac:dyDescent="0.25">
      <c r="A21"/>
      <c r="B21" s="17" t="s">
        <v>115</v>
      </c>
      <c r="C21" s="17">
        <v>2017</v>
      </c>
      <c r="D21" s="17" t="s">
        <v>116</v>
      </c>
      <c r="E21" s="17" t="s">
        <v>117</v>
      </c>
    </row>
    <row r="22" spans="1:16384" x14ac:dyDescent="0.2">
      <c r="A22"/>
      <c r="B22" s="18" t="s">
        <v>119</v>
      </c>
      <c r="C22" s="33">
        <v>0</v>
      </c>
      <c r="D22" s="24">
        <f>C22/SUM($C$22:$C$46)</f>
        <v>0</v>
      </c>
      <c r="E22" s="18" t="s">
        <v>118</v>
      </c>
    </row>
    <row r="23" spans="1:16384" x14ac:dyDescent="0.2">
      <c r="A23"/>
      <c r="B23" s="18" t="s">
        <v>129</v>
      </c>
      <c r="C23" s="33">
        <v>1890655.5324920176</v>
      </c>
      <c r="D23" s="24">
        <f t="shared" ref="D23:D46" si="0">C23/SUM($C$22:$C$46)</f>
        <v>2.1796800632825235E-2</v>
      </c>
      <c r="E23" s="18" t="s">
        <v>118</v>
      </c>
    </row>
    <row r="24" spans="1:16384" x14ac:dyDescent="0.2">
      <c r="A24"/>
      <c r="B24" s="18" t="s">
        <v>130</v>
      </c>
      <c r="C24" s="33">
        <v>2066587.7090799697</v>
      </c>
      <c r="D24" s="24">
        <f t="shared" si="0"/>
        <v>2.3825069935235976E-2</v>
      </c>
      <c r="E24" s="18" t="s">
        <v>118</v>
      </c>
    </row>
    <row r="25" spans="1:16384" x14ac:dyDescent="0.2">
      <c r="A25"/>
      <c r="B25" s="18" t="s">
        <v>131</v>
      </c>
      <c r="C25" s="33">
        <v>4432659.6178143322</v>
      </c>
      <c r="D25" s="24">
        <f t="shared" si="0"/>
        <v>5.1102803393976909E-2</v>
      </c>
      <c r="E25" s="18" t="s">
        <v>120</v>
      </c>
    </row>
    <row r="26" spans="1:16384" x14ac:dyDescent="0.2">
      <c r="A26"/>
      <c r="B26" s="18" t="s">
        <v>132</v>
      </c>
      <c r="C26" s="33">
        <v>5374733.911747124</v>
      </c>
      <c r="D26" s="24">
        <f t="shared" si="0"/>
        <v>6.1963695403795926E-2</v>
      </c>
      <c r="E26" s="18" t="s">
        <v>118</v>
      </c>
    </row>
    <row r="27" spans="1:16384" x14ac:dyDescent="0.2">
      <c r="A27"/>
      <c r="B27" s="18" t="s">
        <v>133</v>
      </c>
      <c r="C27" s="33">
        <v>2098079.651554991</v>
      </c>
      <c r="D27" s="24">
        <f t="shared" si="0"/>
        <v>2.4188131095702201E-2</v>
      </c>
      <c r="E27" s="18" t="s">
        <v>120</v>
      </c>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c r="XFD27" s="1"/>
    </row>
    <row r="28" spans="1:16384" x14ac:dyDescent="0.2">
      <c r="A28"/>
      <c r="B28" s="18" t="s">
        <v>134</v>
      </c>
      <c r="C28" s="19">
        <v>1735592.419037383</v>
      </c>
      <c r="D28" s="24">
        <f t="shared" si="0"/>
        <v>2.0009124500716225E-2</v>
      </c>
      <c r="E28" s="18" t="s">
        <v>118</v>
      </c>
      <c r="F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c r="XFD28" s="1"/>
    </row>
    <row r="29" spans="1:16384" x14ac:dyDescent="0.2">
      <c r="B29" s="18" t="s">
        <v>135</v>
      </c>
      <c r="C29" s="19">
        <v>4930823.9042839352</v>
      </c>
      <c r="D29" s="24">
        <f t="shared" si="0"/>
        <v>5.6845990054880419E-2</v>
      </c>
      <c r="E29" s="18" t="s">
        <v>120</v>
      </c>
      <c r="F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c r="XFB29" s="1"/>
      <c r="XFC29" s="1"/>
      <c r="XFD29" s="1"/>
    </row>
    <row r="30" spans="1:16384" x14ac:dyDescent="0.2">
      <c r="B30" s="18" t="s">
        <v>22</v>
      </c>
      <c r="C30" s="19">
        <v>0</v>
      </c>
      <c r="D30" s="24">
        <f t="shared" si="0"/>
        <v>0</v>
      </c>
      <c r="E30" s="18" t="s">
        <v>118</v>
      </c>
      <c r="F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c r="XFA30" s="1"/>
      <c r="XFB30" s="1"/>
      <c r="XFC30" s="1"/>
      <c r="XFD30" s="1"/>
    </row>
    <row r="31" spans="1:16384" x14ac:dyDescent="0.2">
      <c r="A31"/>
      <c r="B31" s="18" t="s">
        <v>85</v>
      </c>
      <c r="C31" s="19">
        <v>0</v>
      </c>
      <c r="D31" s="24">
        <f t="shared" si="0"/>
        <v>0</v>
      </c>
      <c r="E31" s="18" t="s">
        <v>118</v>
      </c>
    </row>
    <row r="32" spans="1:16384" x14ac:dyDescent="0.2">
      <c r="A32"/>
      <c r="B32" s="18" t="s">
        <v>136</v>
      </c>
      <c r="C32" s="19">
        <v>0</v>
      </c>
      <c r="D32" s="24">
        <f t="shared" si="0"/>
        <v>0</v>
      </c>
      <c r="E32" s="18" t="s">
        <v>118</v>
      </c>
    </row>
    <row r="33" spans="1:7" x14ac:dyDescent="0.2">
      <c r="A33"/>
      <c r="B33" s="18" t="s">
        <v>17</v>
      </c>
      <c r="C33" s="19">
        <v>0</v>
      </c>
      <c r="D33" s="24">
        <f t="shared" si="0"/>
        <v>0</v>
      </c>
      <c r="E33" s="18" t="s">
        <v>118</v>
      </c>
    </row>
    <row r="34" spans="1:7" x14ac:dyDescent="0.2">
      <c r="A34"/>
      <c r="B34" s="18" t="s">
        <v>137</v>
      </c>
      <c r="C34" s="19">
        <v>0</v>
      </c>
      <c r="D34" s="24">
        <f t="shared" si="0"/>
        <v>0</v>
      </c>
      <c r="E34" s="18" t="s">
        <v>118</v>
      </c>
    </row>
    <row r="35" spans="1:7" x14ac:dyDescent="0.2">
      <c r="A35"/>
      <c r="B35" s="18" t="s">
        <v>138</v>
      </c>
      <c r="C35" s="19">
        <v>17717079.32959811</v>
      </c>
      <c r="D35" s="24">
        <f t="shared" si="0"/>
        <v>0.20425489429805979</v>
      </c>
      <c r="E35" s="18" t="s">
        <v>118</v>
      </c>
    </row>
    <row r="36" spans="1:7" x14ac:dyDescent="0.2">
      <c r="A36"/>
      <c r="B36" s="18" t="s">
        <v>139</v>
      </c>
      <c r="C36" s="19">
        <v>409362.07898799964</v>
      </c>
      <c r="D36" s="24">
        <f t="shared" si="0"/>
        <v>4.7194126423333316E-3</v>
      </c>
      <c r="E36" s="18" t="s">
        <v>118</v>
      </c>
    </row>
    <row r="37" spans="1:7" x14ac:dyDescent="0.2">
      <c r="A37"/>
      <c r="B37" s="18" t="s">
        <v>140</v>
      </c>
      <c r="C37" s="19">
        <v>117584.14289153003</v>
      </c>
      <c r="D37" s="24">
        <f t="shared" si="0"/>
        <v>1.3555923203049868E-3</v>
      </c>
      <c r="E37" s="18" t="s">
        <v>118</v>
      </c>
    </row>
    <row r="38" spans="1:7" x14ac:dyDescent="0.2">
      <c r="A38"/>
      <c r="B38" s="18" t="s">
        <v>141</v>
      </c>
      <c r="C38" s="19">
        <v>4259703.0998445489</v>
      </c>
      <c r="D38" s="24">
        <f t="shared" si="0"/>
        <v>4.910883956738496E-2</v>
      </c>
      <c r="E38" s="18" t="s">
        <v>118</v>
      </c>
    </row>
    <row r="39" spans="1:7" x14ac:dyDescent="0.2">
      <c r="A39"/>
      <c r="B39" s="18" t="s">
        <v>142</v>
      </c>
      <c r="C39" s="19">
        <v>3806822.2899221387</v>
      </c>
      <c r="D39" s="24">
        <f t="shared" si="0"/>
        <v>4.3887712527230768E-2</v>
      </c>
      <c r="E39" s="18" t="s">
        <v>120</v>
      </c>
    </row>
    <row r="40" spans="1:7" x14ac:dyDescent="0.2">
      <c r="A40"/>
      <c r="B40" s="18" t="s">
        <v>143</v>
      </c>
      <c r="C40" s="19">
        <v>0</v>
      </c>
      <c r="D40" s="24">
        <f t="shared" si="0"/>
        <v>0</v>
      </c>
      <c r="E40" s="18" t="s">
        <v>120</v>
      </c>
    </row>
    <row r="41" spans="1:7" x14ac:dyDescent="0.2">
      <c r="A41"/>
      <c r="B41" s="18" t="s">
        <v>144</v>
      </c>
      <c r="C41" s="19">
        <v>10027039.167187899</v>
      </c>
      <c r="D41" s="24">
        <f t="shared" si="0"/>
        <v>0.11559872748297548</v>
      </c>
      <c r="E41" s="18" t="s">
        <v>120</v>
      </c>
    </row>
    <row r="42" spans="1:7" x14ac:dyDescent="0.2">
      <c r="A42"/>
      <c r="B42" s="18" t="s">
        <v>145</v>
      </c>
      <c r="C42" s="19">
        <v>0</v>
      </c>
      <c r="D42" s="24">
        <f t="shared" si="0"/>
        <v>0</v>
      </c>
      <c r="E42" s="18" t="s">
        <v>120</v>
      </c>
    </row>
    <row r="43" spans="1:7" x14ac:dyDescent="0.2">
      <c r="B43" s="18" t="s">
        <v>146</v>
      </c>
      <c r="C43" s="19">
        <v>145190</v>
      </c>
      <c r="D43" s="24">
        <f t="shared" si="0"/>
        <v>1.6738519680042547E-3</v>
      </c>
      <c r="E43" s="18" t="s">
        <v>120</v>
      </c>
    </row>
    <row r="44" spans="1:7" x14ac:dyDescent="0.2">
      <c r="B44" s="18" t="s">
        <v>147</v>
      </c>
      <c r="C44" s="19">
        <v>0</v>
      </c>
      <c r="D44" s="24">
        <f t="shared" si="0"/>
        <v>0</v>
      </c>
      <c r="E44" s="18" t="s">
        <v>120</v>
      </c>
    </row>
    <row r="45" spans="1:7" x14ac:dyDescent="0.2">
      <c r="B45" s="18" t="s">
        <v>148</v>
      </c>
      <c r="C45" s="19">
        <v>0</v>
      </c>
      <c r="D45" s="24">
        <f t="shared" si="0"/>
        <v>0</v>
      </c>
      <c r="E45" s="18" t="s">
        <v>120</v>
      </c>
    </row>
    <row r="46" spans="1:7" x14ac:dyDescent="0.2">
      <c r="B46" s="18" t="s">
        <v>149</v>
      </c>
      <c r="C46" s="19">
        <v>27728135.115935601</v>
      </c>
      <c r="D46" s="24">
        <f t="shared" si="0"/>
        <v>0.31966935417657338</v>
      </c>
      <c r="E46" s="18" t="s">
        <v>118</v>
      </c>
    </row>
    <row r="48" spans="1:7" ht="15.75" x14ac:dyDescent="0.25">
      <c r="B48" s="20" t="s">
        <v>254</v>
      </c>
      <c r="C48" s="20"/>
      <c r="D48" s="20"/>
      <c r="E48" s="20"/>
      <c r="F48" s="20"/>
      <c r="G48" s="20"/>
    </row>
    <row r="50" spans="2:4" ht="15.75" x14ac:dyDescent="0.25">
      <c r="B50" s="17"/>
      <c r="C50" s="17" t="s">
        <v>93</v>
      </c>
    </row>
    <row r="51" spans="2:4" x14ac:dyDescent="0.2">
      <c r="B51" s="18" t="s">
        <v>121</v>
      </c>
      <c r="C51" s="24">
        <f>SUMIFS(D22:D46,E22:E46, "Avoidable")</f>
        <v>0.70670278347722981</v>
      </c>
      <c r="D51" s="37"/>
    </row>
    <row r="52" spans="2:4" x14ac:dyDescent="0.2">
      <c r="B52" s="18" t="s">
        <v>122</v>
      </c>
      <c r="C52" s="32">
        <f>C51*C15</f>
        <v>4.335218217536109E-2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06FB3-4478-4F2F-AEC2-B23DAF992A88}">
  <sheetPr>
    <tabColor theme="5" tint="0.79998168889431442"/>
  </sheetPr>
  <dimension ref="A1:M102"/>
  <sheetViews>
    <sheetView showGridLines="0" zoomScale="60" zoomScaleNormal="60" workbookViewId="0"/>
  </sheetViews>
  <sheetFormatPr defaultColWidth="8.88671875" defaultRowHeight="15" x14ac:dyDescent="0.2"/>
  <cols>
    <col min="1" max="1" width="35" bestFit="1" customWidth="1"/>
    <col min="2" max="2" width="59.6640625" customWidth="1"/>
    <col min="3" max="3" width="34.6640625" bestFit="1" customWidth="1"/>
    <col min="4" max="4" width="61.88671875" bestFit="1" customWidth="1"/>
    <col min="5" max="5" width="46.77734375" bestFit="1" customWidth="1"/>
    <col min="6" max="6" width="26.6640625" bestFit="1" customWidth="1"/>
    <col min="7" max="7" width="16.33203125" customWidth="1"/>
    <col min="8" max="8" width="17.77734375" customWidth="1"/>
    <col min="9" max="10" width="18" customWidth="1"/>
    <col min="11" max="11" width="43.77734375" customWidth="1"/>
    <col min="12" max="12" width="60.88671875" bestFit="1" customWidth="1"/>
  </cols>
  <sheetData>
    <row r="1" spans="1:12" s="1" customFormat="1" ht="18" x14ac:dyDescent="0.25">
      <c r="A1" s="5" t="str">
        <f ca="1">MID(CELL("filename",A2),FIND("]",CELL("filename",A2))+1,256)</f>
        <v>Capex category mapping &amp; alloc</v>
      </c>
      <c r="L1"/>
    </row>
    <row r="2" spans="1:12" s="1" customFormat="1" x14ac:dyDescent="0.2">
      <c r="A2"/>
      <c r="L2"/>
    </row>
    <row r="3" spans="1:12" ht="21" x14ac:dyDescent="0.35">
      <c r="B3" s="15" t="s">
        <v>84</v>
      </c>
      <c r="C3" s="15"/>
      <c r="D3" s="15"/>
      <c r="E3" s="15"/>
      <c r="F3" s="15"/>
      <c r="G3" s="15"/>
      <c r="H3" s="15"/>
      <c r="I3" s="15"/>
      <c r="J3" s="15"/>
      <c r="K3" s="15"/>
      <c r="L3" s="15"/>
    </row>
    <row r="5" spans="1:12" ht="15.75" x14ac:dyDescent="0.25">
      <c r="B5" s="20" t="s">
        <v>168</v>
      </c>
      <c r="C5" s="20"/>
      <c r="D5" s="20"/>
      <c r="E5" s="20"/>
      <c r="F5" s="20"/>
      <c r="G5" s="20"/>
      <c r="H5" s="20"/>
      <c r="I5" s="20"/>
      <c r="J5" s="20"/>
      <c r="K5" s="20"/>
      <c r="L5" s="20"/>
    </row>
    <row r="7" spans="1:12" ht="15.75" x14ac:dyDescent="0.25">
      <c r="B7" s="17" t="s">
        <v>160</v>
      </c>
      <c r="C7" s="17" t="s">
        <v>74</v>
      </c>
      <c r="D7" s="17" t="s">
        <v>75</v>
      </c>
      <c r="E7" s="17" t="s">
        <v>76</v>
      </c>
      <c r="F7" s="17" t="s">
        <v>77</v>
      </c>
      <c r="G7" s="17" t="s">
        <v>78</v>
      </c>
      <c r="H7" s="17" t="s">
        <v>169</v>
      </c>
    </row>
    <row r="8" spans="1:12" x14ac:dyDescent="0.2">
      <c r="B8" s="18" t="s">
        <v>74</v>
      </c>
      <c r="C8" s="25">
        <v>1</v>
      </c>
      <c r="D8" s="25">
        <v>0</v>
      </c>
      <c r="E8" s="25">
        <v>0</v>
      </c>
      <c r="F8" s="25">
        <v>0</v>
      </c>
      <c r="G8" s="25">
        <v>0</v>
      </c>
      <c r="H8" s="35">
        <f t="shared" ref="H8:H16" si="0">SUM(C8:G8)</f>
        <v>1</v>
      </c>
    </row>
    <row r="9" spans="1:12" x14ac:dyDescent="0.2">
      <c r="B9" s="18" t="s">
        <v>166</v>
      </c>
      <c r="C9" s="25">
        <v>0</v>
      </c>
      <c r="D9" s="25">
        <v>1</v>
      </c>
      <c r="E9" s="25">
        <v>0</v>
      </c>
      <c r="F9" s="25">
        <v>0</v>
      </c>
      <c r="G9" s="25">
        <v>0</v>
      </c>
      <c r="H9" s="35">
        <f t="shared" si="0"/>
        <v>1</v>
      </c>
    </row>
    <row r="10" spans="1:12" x14ac:dyDescent="0.2">
      <c r="B10" s="18" t="s">
        <v>165</v>
      </c>
      <c r="C10" s="25">
        <v>0</v>
      </c>
      <c r="D10" s="25">
        <v>0</v>
      </c>
      <c r="E10" s="25">
        <v>1</v>
      </c>
      <c r="F10" s="25">
        <v>0</v>
      </c>
      <c r="G10" s="25">
        <v>0</v>
      </c>
      <c r="H10" s="35">
        <f t="shared" si="0"/>
        <v>1</v>
      </c>
    </row>
    <row r="11" spans="1:12" x14ac:dyDescent="0.2">
      <c r="B11" s="18" t="s">
        <v>163</v>
      </c>
      <c r="C11" s="25">
        <v>0</v>
      </c>
      <c r="D11" s="25">
        <v>0</v>
      </c>
      <c r="E11" s="25">
        <v>0</v>
      </c>
      <c r="F11" s="25">
        <v>1</v>
      </c>
      <c r="G11" s="25">
        <v>0</v>
      </c>
      <c r="H11" s="35">
        <f t="shared" si="0"/>
        <v>1</v>
      </c>
    </row>
    <row r="12" spans="1:12" x14ac:dyDescent="0.2">
      <c r="B12" s="18" t="s">
        <v>78</v>
      </c>
      <c r="C12" s="44">
        <v>0</v>
      </c>
      <c r="D12" s="44">
        <v>0</v>
      </c>
      <c r="E12" s="44">
        <v>0</v>
      </c>
      <c r="F12" s="44">
        <v>0</v>
      </c>
      <c r="G12" s="44">
        <v>1</v>
      </c>
      <c r="H12" s="35">
        <f t="shared" si="0"/>
        <v>1</v>
      </c>
      <c r="J12" s="36"/>
    </row>
    <row r="13" spans="1:12" x14ac:dyDescent="0.2">
      <c r="B13" s="18" t="s">
        <v>161</v>
      </c>
      <c r="C13" s="45">
        <f>SUMPRODUCT('Demand inputs'!$C$98:$C$99 * ('Demand inputs'!$B$98:$B$99 = C$7)) / SUM('Demand inputs'!$C$98:$C$99)</f>
        <v>0.62992411899834855</v>
      </c>
      <c r="D13" s="45">
        <f>SUMPRODUCT('Demand inputs'!$C$98:$C$99 * ('Demand inputs'!$B$98:$B$99 = D$7)) / SUM('Demand inputs'!$C$98:$C$99)</f>
        <v>0.37007588100165156</v>
      </c>
      <c r="E13" s="45">
        <f>SUMPRODUCT('Demand inputs'!$C$98:$C$99 * ('Demand inputs'!$B$98:$B$99 = E$7)) / SUM('Demand inputs'!$C$98:$C$99)</f>
        <v>0</v>
      </c>
      <c r="F13" s="45">
        <f>SUMPRODUCT('Demand inputs'!$C$98:$C$99 * ('Demand inputs'!$B$98:$B$99 = F$7)) / SUM('Demand inputs'!$C$98:$C$99)</f>
        <v>0</v>
      </c>
      <c r="G13" s="45">
        <f>SUMPRODUCT('Demand inputs'!$C$98:$C$99 * ('Demand inputs'!$B$98:$B$99 = G$7)) / SUM('Demand inputs'!$C$98:$C$99)</f>
        <v>0</v>
      </c>
      <c r="H13" s="35">
        <f t="shared" si="0"/>
        <v>1</v>
      </c>
      <c r="J13" s="36"/>
    </row>
    <row r="14" spans="1:12" x14ac:dyDescent="0.2">
      <c r="B14" s="18" t="s">
        <v>162</v>
      </c>
      <c r="C14" s="45">
        <f>SUMPRODUCT('Demand inputs'!$C$98:$C$102 * ('Demand inputs'!$B$98:$B$102 = C$7)) / SUM('Demand inputs'!$C$98:$C$102)</f>
        <v>0.48299999999999987</v>
      </c>
      <c r="D14" s="45">
        <f>SUMPRODUCT('Demand inputs'!$C$98:$C$102 * ('Demand inputs'!$B$98:$B$102 = D$7)) / SUM('Demand inputs'!$C$98:$C$102)</f>
        <v>0.28375901974991102</v>
      </c>
      <c r="E14" s="45">
        <f>SUMPRODUCT('Demand inputs'!$C$98:$C$102 * ('Demand inputs'!$B$98:$B$102 = E$7)) / SUM('Demand inputs'!$C$98:$C$102)</f>
        <v>0.14359138433498023</v>
      </c>
      <c r="F14" s="45">
        <f>SUMPRODUCT('Demand inputs'!$C$98:$C$102 * ('Demand inputs'!$B$98:$B$102 = F$7)) / SUM('Demand inputs'!$C$98:$C$102)</f>
        <v>5.4533435472023585E-2</v>
      </c>
      <c r="G14" s="45">
        <f>SUMPRODUCT('Demand inputs'!$C$98:$C$102 * ('Demand inputs'!$B$98:$B$102 = G$7)) / SUM('Demand inputs'!$C$98:$C$102)</f>
        <v>3.5116160443085249E-2</v>
      </c>
      <c r="H14" s="35">
        <f t="shared" si="0"/>
        <v>1</v>
      </c>
      <c r="J14" s="38"/>
    </row>
    <row r="15" spans="1:12" x14ac:dyDescent="0.2">
      <c r="B15" s="18" t="s">
        <v>164</v>
      </c>
      <c r="C15" s="45">
        <f>SUMPRODUCT('Demand inputs'!$C$100:$C$101 * ('Demand inputs'!$B$100:$B$101 = C$7)) / SUM('Demand inputs'!$C$100:$C$101)</f>
        <v>0</v>
      </c>
      <c r="D15" s="45">
        <f>SUMPRODUCT('Demand inputs'!$C$100:$C$101 * ('Demand inputs'!$B$100:$B$101 = D$7)) / SUM('Demand inputs'!$C$100:$C$101)</f>
        <v>0</v>
      </c>
      <c r="E15" s="45">
        <f>SUMPRODUCT('Demand inputs'!$C$100:$C$101 * ('Demand inputs'!$B$100:$B$101 = E$7)) / SUM('Demand inputs'!$C$100:$C$101)</f>
        <v>0.72475212583085058</v>
      </c>
      <c r="F15" s="45">
        <f>SUMPRODUCT('Demand inputs'!$C$100:$C$101 * ('Demand inputs'!$B$100:$B$101 = F$7)) / SUM('Demand inputs'!$C$100:$C$101)</f>
        <v>0.27524787416914942</v>
      </c>
      <c r="G15" s="45">
        <f>SUMPRODUCT('Demand inputs'!$C$100:$C$101 * ('Demand inputs'!$B$100:$B$101 = G$7)) / SUM('Demand inputs'!$C$100:$C$101)</f>
        <v>0</v>
      </c>
      <c r="H15" s="35">
        <f t="shared" si="0"/>
        <v>1</v>
      </c>
    </row>
    <row r="16" spans="1:12" x14ac:dyDescent="0.2">
      <c r="B16" s="18" t="s">
        <v>241</v>
      </c>
      <c r="C16" s="45">
        <f>SUMPRODUCT('Demand inputs'!$C$99:$C$101 * ('Demand inputs'!$B$99:$B$101 = C$7)) / SUM('Demand inputs'!$C$99:$C$101)</f>
        <v>0</v>
      </c>
      <c r="D16" s="45">
        <f>SUMPRODUCT('Demand inputs'!$C$99:$C$101 * ('Demand inputs'!$B$99:$B$101 = D$7)) / SUM('Demand inputs'!$C$99:$C$101)</f>
        <v>0.58885357104073732</v>
      </c>
      <c r="E16" s="45">
        <f>SUMPRODUCT('Demand inputs'!$C$99:$C$101 * ('Demand inputs'!$B$99:$B$101 = E$7)) / SUM('Demand inputs'!$C$99:$C$101)</f>
        <v>0.29797924841598838</v>
      </c>
      <c r="F16" s="45">
        <f>SUMPRODUCT('Demand inputs'!$C$99:$C$101 * ('Demand inputs'!$B$99:$B$101 = F$7)) / SUM('Demand inputs'!$C$99:$C$101)</f>
        <v>0.11316718054327427</v>
      </c>
      <c r="G16" s="45">
        <f>SUMPRODUCT('Demand inputs'!$C$99:$C$101 * ('Demand inputs'!$B$99:$B$101 = G$7)) / SUM('Demand inputs'!$C$99:$C$101)</f>
        <v>0</v>
      </c>
      <c r="H16" s="35">
        <f t="shared" si="0"/>
        <v>0.99999999999999989</v>
      </c>
    </row>
    <row r="18" spans="2:13" ht="15.75" x14ac:dyDescent="0.25">
      <c r="B18" s="20" t="s">
        <v>167</v>
      </c>
      <c r="C18" s="20"/>
      <c r="D18" s="20"/>
      <c r="E18" s="20"/>
      <c r="F18" s="20"/>
      <c r="G18" s="20"/>
      <c r="H18" s="20"/>
      <c r="I18" s="20"/>
      <c r="J18" s="20"/>
      <c r="K18" s="20"/>
      <c r="L18" s="20"/>
    </row>
    <row r="20" spans="2:13" x14ac:dyDescent="0.2">
      <c r="B20" s="16" t="s">
        <v>242</v>
      </c>
      <c r="C20" s="16"/>
      <c r="D20" s="16"/>
      <c r="E20" s="16"/>
      <c r="F20" s="16"/>
    </row>
    <row r="22" spans="2:13" ht="15.75" x14ac:dyDescent="0.25">
      <c r="B22" s="17" t="s">
        <v>32</v>
      </c>
      <c r="C22" s="17" t="s">
        <v>33</v>
      </c>
      <c r="D22" s="17" t="s">
        <v>34</v>
      </c>
      <c r="E22" s="17" t="s">
        <v>179</v>
      </c>
      <c r="F22" s="17" t="s">
        <v>35</v>
      </c>
      <c r="G22" s="17" t="s">
        <v>74</v>
      </c>
      <c r="H22" s="17" t="s">
        <v>75</v>
      </c>
      <c r="I22" s="17" t="s">
        <v>76</v>
      </c>
      <c r="J22" s="17" t="s">
        <v>77</v>
      </c>
      <c r="K22" s="17" t="s">
        <v>78</v>
      </c>
      <c r="L22" s="17" t="s">
        <v>160</v>
      </c>
    </row>
    <row r="23" spans="2:13" x14ac:dyDescent="0.2">
      <c r="B23" s="18" t="s">
        <v>12</v>
      </c>
      <c r="C23" s="18" t="s">
        <v>221</v>
      </c>
      <c r="D23" s="18" t="s">
        <v>226</v>
      </c>
      <c r="E23" s="18" t="s">
        <v>13</v>
      </c>
      <c r="F23" s="18" t="s">
        <v>223</v>
      </c>
      <c r="G23" s="26">
        <f t="shared" ref="G23:G54" si="1">IFERROR(INDEX(C$8:C$16, MATCH($L23,$B$8:$B$16,0)), 0)</f>
        <v>0</v>
      </c>
      <c r="H23" s="26">
        <f t="shared" ref="H23:H54" si="2">IFERROR(INDEX(D$8:D$16, MATCH($L23,$B$8:$B$16,0)), 0)</f>
        <v>0.58885357104073732</v>
      </c>
      <c r="I23" s="26">
        <f t="shared" ref="I23:I54" si="3">IFERROR(INDEX(E$8:E$16, MATCH($L23,$B$8:$B$16,0)), 0)</f>
        <v>0.29797924841598838</v>
      </c>
      <c r="J23" s="26">
        <f t="shared" ref="J23:J54" si="4">IFERROR(INDEX(F$8:F$16, MATCH($L23,$B$8:$B$16,0)), 0)</f>
        <v>0.11316718054327427</v>
      </c>
      <c r="K23" s="26">
        <f t="shared" ref="K23:K54" si="5">IFERROR(INDEX(G$8:G$16, MATCH($L23,$B$8:$B$16,0)), 0)</f>
        <v>0</v>
      </c>
      <c r="L23" s="18" t="s">
        <v>241</v>
      </c>
      <c r="M23" s="18"/>
    </row>
    <row r="24" spans="2:13" x14ac:dyDescent="0.2">
      <c r="B24" s="18" t="s">
        <v>12</v>
      </c>
      <c r="C24" s="18" t="s">
        <v>221</v>
      </c>
      <c r="D24" s="18" t="s">
        <v>225</v>
      </c>
      <c r="E24" s="18" t="s">
        <v>13</v>
      </c>
      <c r="F24" s="18" t="s">
        <v>229</v>
      </c>
      <c r="G24" s="26">
        <f t="shared" si="1"/>
        <v>0</v>
      </c>
      <c r="H24" s="26">
        <f t="shared" si="2"/>
        <v>0</v>
      </c>
      <c r="I24" s="26">
        <f t="shared" si="3"/>
        <v>0</v>
      </c>
      <c r="J24" s="26">
        <f t="shared" si="4"/>
        <v>1</v>
      </c>
      <c r="K24" s="26">
        <f t="shared" si="5"/>
        <v>0</v>
      </c>
      <c r="L24" s="29" t="s">
        <v>163</v>
      </c>
      <c r="M24" s="18"/>
    </row>
    <row r="25" spans="2:13" x14ac:dyDescent="0.2">
      <c r="B25" s="18" t="s">
        <v>12</v>
      </c>
      <c r="C25" s="18" t="s">
        <v>221</v>
      </c>
      <c r="D25" s="18" t="s">
        <v>227</v>
      </c>
      <c r="E25" s="18" t="s">
        <v>13</v>
      </c>
      <c r="F25" s="18" t="s">
        <v>223</v>
      </c>
      <c r="G25" s="26">
        <f t="shared" si="1"/>
        <v>0.62992411899834855</v>
      </c>
      <c r="H25" s="26">
        <f t="shared" si="2"/>
        <v>0.37007588100165156</v>
      </c>
      <c r="I25" s="26">
        <f t="shared" si="3"/>
        <v>0</v>
      </c>
      <c r="J25" s="26">
        <f t="shared" si="4"/>
        <v>0</v>
      </c>
      <c r="K25" s="26">
        <f t="shared" si="5"/>
        <v>0</v>
      </c>
      <c r="L25" s="18" t="s">
        <v>161</v>
      </c>
      <c r="M25" s="18"/>
    </row>
    <row r="26" spans="2:13" x14ac:dyDescent="0.2">
      <c r="B26" s="18" t="s">
        <v>12</v>
      </c>
      <c r="C26" s="18" t="s">
        <v>221</v>
      </c>
      <c r="D26" s="18" t="s">
        <v>228</v>
      </c>
      <c r="E26" s="18" t="s">
        <v>13</v>
      </c>
      <c r="F26" s="18" t="s">
        <v>223</v>
      </c>
      <c r="G26" s="26">
        <f t="shared" si="1"/>
        <v>0.48299999999999987</v>
      </c>
      <c r="H26" s="26">
        <f t="shared" si="2"/>
        <v>0.28375901974991102</v>
      </c>
      <c r="I26" s="26">
        <f t="shared" si="3"/>
        <v>0.14359138433498023</v>
      </c>
      <c r="J26" s="26">
        <f t="shared" si="4"/>
        <v>5.4533435472023585E-2</v>
      </c>
      <c r="K26" s="26">
        <f t="shared" si="5"/>
        <v>3.5116160443085249E-2</v>
      </c>
      <c r="L26" s="18" t="s">
        <v>162</v>
      </c>
      <c r="M26" s="18"/>
    </row>
    <row r="27" spans="2:13" x14ac:dyDescent="0.2">
      <c r="B27" s="18" t="s">
        <v>12</v>
      </c>
      <c r="C27" s="18" t="s">
        <v>221</v>
      </c>
      <c r="D27" s="18" t="s">
        <v>222</v>
      </c>
      <c r="E27" s="18" t="s">
        <v>21</v>
      </c>
      <c r="F27" s="18" t="s">
        <v>229</v>
      </c>
      <c r="G27" s="26">
        <f t="shared" si="1"/>
        <v>0.48299999999999987</v>
      </c>
      <c r="H27" s="26">
        <f t="shared" si="2"/>
        <v>0.28375901974991102</v>
      </c>
      <c r="I27" s="26">
        <f t="shared" si="3"/>
        <v>0.14359138433498023</v>
      </c>
      <c r="J27" s="26">
        <f t="shared" si="4"/>
        <v>5.4533435472023585E-2</v>
      </c>
      <c r="K27" s="26">
        <f t="shared" si="5"/>
        <v>3.5116160443085249E-2</v>
      </c>
      <c r="L27" s="18" t="s">
        <v>162</v>
      </c>
      <c r="M27" s="18"/>
    </row>
    <row r="28" spans="2:13" x14ac:dyDescent="0.2">
      <c r="B28" s="18" t="s">
        <v>12</v>
      </c>
      <c r="C28" s="18" t="s">
        <v>221</v>
      </c>
      <c r="D28" s="18" t="s">
        <v>222</v>
      </c>
      <c r="E28" s="18" t="s">
        <v>21</v>
      </c>
      <c r="F28" s="18" t="s">
        <v>223</v>
      </c>
      <c r="G28" s="26">
        <f t="shared" si="1"/>
        <v>0.48299999999999987</v>
      </c>
      <c r="H28" s="26">
        <f t="shared" si="2"/>
        <v>0.28375901974991102</v>
      </c>
      <c r="I28" s="26">
        <f t="shared" si="3"/>
        <v>0.14359138433498023</v>
      </c>
      <c r="J28" s="26">
        <f t="shared" si="4"/>
        <v>5.4533435472023585E-2</v>
      </c>
      <c r="K28" s="26">
        <f t="shared" si="5"/>
        <v>3.5116160443085249E-2</v>
      </c>
      <c r="L28" s="18" t="s">
        <v>162</v>
      </c>
      <c r="M28" s="18"/>
    </row>
    <row r="29" spans="2:13" x14ac:dyDescent="0.2">
      <c r="B29" s="18" t="s">
        <v>12</v>
      </c>
      <c r="C29" s="18" t="s">
        <v>221</v>
      </c>
      <c r="D29" s="18" t="s">
        <v>224</v>
      </c>
      <c r="E29" s="18" t="s">
        <v>30</v>
      </c>
      <c r="F29" s="18" t="s">
        <v>229</v>
      </c>
      <c r="G29" s="26">
        <f t="shared" si="1"/>
        <v>0.48299999999999987</v>
      </c>
      <c r="H29" s="26">
        <f t="shared" si="2"/>
        <v>0.28375901974991102</v>
      </c>
      <c r="I29" s="26">
        <f t="shared" si="3"/>
        <v>0.14359138433498023</v>
      </c>
      <c r="J29" s="26">
        <f t="shared" si="4"/>
        <v>5.4533435472023585E-2</v>
      </c>
      <c r="K29" s="26">
        <f t="shared" si="5"/>
        <v>3.5116160443085249E-2</v>
      </c>
      <c r="L29" s="18" t="s">
        <v>162</v>
      </c>
      <c r="M29" s="18"/>
    </row>
    <row r="30" spans="2:13" x14ac:dyDescent="0.2">
      <c r="B30" s="18" t="s">
        <v>12</v>
      </c>
      <c r="C30" s="18" t="s">
        <v>221</v>
      </c>
      <c r="D30" s="18" t="s">
        <v>224</v>
      </c>
      <c r="E30" s="18" t="s">
        <v>21</v>
      </c>
      <c r="F30" s="18" t="s">
        <v>229</v>
      </c>
      <c r="G30" s="26">
        <f t="shared" si="1"/>
        <v>0.48299999999999987</v>
      </c>
      <c r="H30" s="26">
        <f t="shared" si="2"/>
        <v>0.28375901974991102</v>
      </c>
      <c r="I30" s="26">
        <f t="shared" si="3"/>
        <v>0.14359138433498023</v>
      </c>
      <c r="J30" s="26">
        <f t="shared" si="4"/>
        <v>5.4533435472023585E-2</v>
      </c>
      <c r="K30" s="26">
        <f t="shared" si="5"/>
        <v>3.5116160443085249E-2</v>
      </c>
      <c r="L30" s="18" t="s">
        <v>162</v>
      </c>
      <c r="M30" s="18"/>
    </row>
    <row r="31" spans="2:13" x14ac:dyDescent="0.2">
      <c r="B31" s="18" t="s">
        <v>12</v>
      </c>
      <c r="C31" s="18" t="s">
        <v>221</v>
      </c>
      <c r="D31" s="18" t="s">
        <v>224</v>
      </c>
      <c r="E31" s="18" t="s">
        <v>21</v>
      </c>
      <c r="F31" s="18" t="s">
        <v>223</v>
      </c>
      <c r="G31" s="26">
        <f t="shared" si="1"/>
        <v>0.48299999999999987</v>
      </c>
      <c r="H31" s="26">
        <f t="shared" si="2"/>
        <v>0.28375901974991102</v>
      </c>
      <c r="I31" s="26">
        <f t="shared" si="3"/>
        <v>0.14359138433498023</v>
      </c>
      <c r="J31" s="26">
        <f t="shared" si="4"/>
        <v>5.4533435472023585E-2</v>
      </c>
      <c r="K31" s="26">
        <f t="shared" si="5"/>
        <v>3.5116160443085249E-2</v>
      </c>
      <c r="L31" s="18" t="s">
        <v>162</v>
      </c>
      <c r="M31" s="18"/>
    </row>
    <row r="32" spans="2:13" x14ac:dyDescent="0.2">
      <c r="B32" s="18" t="s">
        <v>14</v>
      </c>
      <c r="C32" s="18" t="s">
        <v>196</v>
      </c>
      <c r="D32" s="18" t="s">
        <v>197</v>
      </c>
      <c r="E32" s="18" t="s">
        <v>15</v>
      </c>
      <c r="F32" s="18" t="s">
        <v>187</v>
      </c>
      <c r="G32" s="26">
        <f t="shared" si="1"/>
        <v>0</v>
      </c>
      <c r="H32" s="26">
        <f t="shared" si="2"/>
        <v>0</v>
      </c>
      <c r="I32" s="26">
        <f t="shared" si="3"/>
        <v>0</v>
      </c>
      <c r="J32" s="26">
        <f t="shared" si="4"/>
        <v>0</v>
      </c>
      <c r="K32" s="26">
        <f t="shared" si="5"/>
        <v>0</v>
      </c>
      <c r="L32" s="18"/>
      <c r="M32" s="18"/>
    </row>
    <row r="33" spans="2:13" x14ac:dyDescent="0.2">
      <c r="B33" s="18" t="s">
        <v>14</v>
      </c>
      <c r="C33" s="18" t="s">
        <v>193</v>
      </c>
      <c r="D33" s="18" t="s">
        <v>194</v>
      </c>
      <c r="E33" s="18" t="s">
        <v>15</v>
      </c>
      <c r="F33" s="18" t="s">
        <v>187</v>
      </c>
      <c r="G33" s="26">
        <f t="shared" si="1"/>
        <v>0</v>
      </c>
      <c r="H33" s="26">
        <f t="shared" si="2"/>
        <v>0</v>
      </c>
      <c r="I33" s="26">
        <f t="shared" si="3"/>
        <v>0</v>
      </c>
      <c r="J33" s="26">
        <f t="shared" si="4"/>
        <v>0</v>
      </c>
      <c r="K33" s="26">
        <f t="shared" si="5"/>
        <v>0</v>
      </c>
      <c r="L33" s="18"/>
      <c r="M33" s="18"/>
    </row>
    <row r="34" spans="2:13" x14ac:dyDescent="0.2">
      <c r="B34" s="18" t="s">
        <v>14</v>
      </c>
      <c r="C34" s="18" t="s">
        <v>193</v>
      </c>
      <c r="D34" s="18" t="s">
        <v>194</v>
      </c>
      <c r="E34" s="18" t="s">
        <v>18</v>
      </c>
      <c r="F34" s="18" t="s">
        <v>187</v>
      </c>
      <c r="G34" s="26">
        <f t="shared" si="1"/>
        <v>0</v>
      </c>
      <c r="H34" s="26">
        <f t="shared" si="2"/>
        <v>0</v>
      </c>
      <c r="I34" s="26">
        <f t="shared" si="3"/>
        <v>0</v>
      </c>
      <c r="J34" s="26">
        <f t="shared" si="4"/>
        <v>0</v>
      </c>
      <c r="K34" s="26">
        <f t="shared" si="5"/>
        <v>0</v>
      </c>
      <c r="L34" s="18"/>
      <c r="M34" s="18"/>
    </row>
    <row r="35" spans="2:13" x14ac:dyDescent="0.2">
      <c r="B35" s="18" t="s">
        <v>12</v>
      </c>
      <c r="C35" s="18" t="s">
        <v>185</v>
      </c>
      <c r="D35" s="18" t="s">
        <v>186</v>
      </c>
      <c r="E35" s="18" t="s">
        <v>13</v>
      </c>
      <c r="F35" s="18" t="s">
        <v>195</v>
      </c>
      <c r="G35" s="26">
        <f t="shared" si="1"/>
        <v>0</v>
      </c>
      <c r="H35" s="26">
        <f t="shared" si="2"/>
        <v>0.58885357104073732</v>
      </c>
      <c r="I35" s="26">
        <f t="shared" si="3"/>
        <v>0.29797924841598838</v>
      </c>
      <c r="J35" s="26">
        <f t="shared" si="4"/>
        <v>0.11316718054327427</v>
      </c>
      <c r="K35" s="26">
        <f t="shared" si="5"/>
        <v>0</v>
      </c>
      <c r="L35" s="18" t="s">
        <v>241</v>
      </c>
      <c r="M35" s="18"/>
    </row>
    <row r="36" spans="2:13" x14ac:dyDescent="0.2">
      <c r="B36" s="18" t="s">
        <v>12</v>
      </c>
      <c r="C36" s="18" t="s">
        <v>185</v>
      </c>
      <c r="D36" s="18" t="s">
        <v>186</v>
      </c>
      <c r="E36" s="18" t="s">
        <v>13</v>
      </c>
      <c r="F36" s="18" t="s">
        <v>187</v>
      </c>
      <c r="G36" s="26">
        <f t="shared" si="1"/>
        <v>0</v>
      </c>
      <c r="H36" s="26">
        <f t="shared" si="2"/>
        <v>0.58885357104073732</v>
      </c>
      <c r="I36" s="26">
        <f t="shared" si="3"/>
        <v>0.29797924841598838</v>
      </c>
      <c r="J36" s="26">
        <f t="shared" si="4"/>
        <v>0.11316718054327427</v>
      </c>
      <c r="K36" s="26">
        <f t="shared" si="5"/>
        <v>0</v>
      </c>
      <c r="L36" s="18" t="s">
        <v>241</v>
      </c>
      <c r="M36" s="18"/>
    </row>
    <row r="37" spans="2:13" x14ac:dyDescent="0.2">
      <c r="B37" s="18" t="s">
        <v>12</v>
      </c>
      <c r="C37" s="18" t="s">
        <v>185</v>
      </c>
      <c r="D37" s="18" t="s">
        <v>188</v>
      </c>
      <c r="E37" s="18" t="s">
        <v>13</v>
      </c>
      <c r="F37" s="18" t="s">
        <v>187</v>
      </c>
      <c r="G37" s="26">
        <f t="shared" si="1"/>
        <v>1</v>
      </c>
      <c r="H37" s="26">
        <f t="shared" si="2"/>
        <v>0</v>
      </c>
      <c r="I37" s="26">
        <f t="shared" si="3"/>
        <v>0</v>
      </c>
      <c r="J37" s="26">
        <f t="shared" si="4"/>
        <v>0</v>
      </c>
      <c r="K37" s="26">
        <f t="shared" si="5"/>
        <v>0</v>
      </c>
      <c r="L37" s="29" t="s">
        <v>74</v>
      </c>
      <c r="M37" s="18"/>
    </row>
    <row r="38" spans="2:13" x14ac:dyDescent="0.2">
      <c r="B38" s="18" t="s">
        <v>12</v>
      </c>
      <c r="C38" s="18" t="s">
        <v>185</v>
      </c>
      <c r="D38" s="18" t="s">
        <v>189</v>
      </c>
      <c r="E38" s="18" t="s">
        <v>13</v>
      </c>
      <c r="F38" s="18" t="s">
        <v>187</v>
      </c>
      <c r="G38" s="26">
        <f t="shared" si="1"/>
        <v>1</v>
      </c>
      <c r="H38" s="26">
        <f t="shared" si="2"/>
        <v>0</v>
      </c>
      <c r="I38" s="26">
        <f t="shared" si="3"/>
        <v>0</v>
      </c>
      <c r="J38" s="26">
        <f t="shared" si="4"/>
        <v>0</v>
      </c>
      <c r="K38" s="26">
        <f t="shared" si="5"/>
        <v>0</v>
      </c>
      <c r="L38" s="29" t="s">
        <v>74</v>
      </c>
      <c r="M38" s="18"/>
    </row>
    <row r="39" spans="2:13" x14ac:dyDescent="0.2">
      <c r="B39" s="18" t="s">
        <v>14</v>
      </c>
      <c r="C39" s="18" t="s">
        <v>202</v>
      </c>
      <c r="D39" s="18" t="s">
        <v>204</v>
      </c>
      <c r="E39" s="18" t="s">
        <v>205</v>
      </c>
      <c r="F39" s="18" t="s">
        <v>11</v>
      </c>
      <c r="G39" s="26">
        <f t="shared" si="1"/>
        <v>0</v>
      </c>
      <c r="H39" s="26">
        <f t="shared" si="2"/>
        <v>0</v>
      </c>
      <c r="I39" s="26">
        <f t="shared" si="3"/>
        <v>0</v>
      </c>
      <c r="J39" s="26">
        <f t="shared" si="4"/>
        <v>0</v>
      </c>
      <c r="K39" s="26">
        <f t="shared" si="5"/>
        <v>0</v>
      </c>
      <c r="L39" s="18"/>
      <c r="M39" s="18"/>
    </row>
    <row r="40" spans="2:13" x14ac:dyDescent="0.2">
      <c r="B40" s="18" t="s">
        <v>14</v>
      </c>
      <c r="C40" s="18" t="s">
        <v>202</v>
      </c>
      <c r="D40" s="18" t="s">
        <v>239</v>
      </c>
      <c r="E40" s="18" t="s">
        <v>240</v>
      </c>
      <c r="F40" s="18" t="s">
        <v>11</v>
      </c>
      <c r="G40" s="26">
        <f t="shared" si="1"/>
        <v>0</v>
      </c>
      <c r="H40" s="26">
        <f t="shared" si="2"/>
        <v>0</v>
      </c>
      <c r="I40" s="26">
        <f t="shared" si="3"/>
        <v>0</v>
      </c>
      <c r="J40" s="26">
        <f t="shared" si="4"/>
        <v>0</v>
      </c>
      <c r="K40" s="26">
        <f t="shared" si="5"/>
        <v>0</v>
      </c>
      <c r="L40" s="18"/>
      <c r="M40" s="18"/>
    </row>
    <row r="41" spans="2:13" x14ac:dyDescent="0.2">
      <c r="B41" s="18" t="s">
        <v>14</v>
      </c>
      <c r="C41" s="18" t="s">
        <v>202</v>
      </c>
      <c r="D41" s="18" t="s">
        <v>239</v>
      </c>
      <c r="E41" s="18" t="s">
        <v>24</v>
      </c>
      <c r="F41" s="18" t="s">
        <v>11</v>
      </c>
      <c r="G41" s="26">
        <f t="shared" si="1"/>
        <v>0</v>
      </c>
      <c r="H41" s="26">
        <f t="shared" si="2"/>
        <v>0</v>
      </c>
      <c r="I41" s="26">
        <f t="shared" si="3"/>
        <v>0</v>
      </c>
      <c r="J41" s="26">
        <f t="shared" si="4"/>
        <v>0</v>
      </c>
      <c r="K41" s="26">
        <f t="shared" si="5"/>
        <v>0</v>
      </c>
      <c r="L41" s="18"/>
      <c r="M41" s="18"/>
    </row>
    <row r="42" spans="2:13" x14ac:dyDescent="0.2">
      <c r="B42" s="18" t="s">
        <v>14</v>
      </c>
      <c r="C42" s="18" t="s">
        <v>202</v>
      </c>
      <c r="D42" s="18" t="s">
        <v>206</v>
      </c>
      <c r="E42" s="18" t="s">
        <v>23</v>
      </c>
      <c r="F42" s="18" t="s">
        <v>11</v>
      </c>
      <c r="G42" s="26">
        <f t="shared" si="1"/>
        <v>0</v>
      </c>
      <c r="H42" s="26">
        <f t="shared" si="2"/>
        <v>0</v>
      </c>
      <c r="I42" s="26">
        <f t="shared" si="3"/>
        <v>0</v>
      </c>
      <c r="J42" s="26">
        <f t="shared" si="4"/>
        <v>0</v>
      </c>
      <c r="K42" s="26">
        <f t="shared" si="5"/>
        <v>0</v>
      </c>
      <c r="L42" s="18"/>
      <c r="M42" s="18"/>
    </row>
    <row r="43" spans="2:13" x14ac:dyDescent="0.2">
      <c r="B43" s="18" t="s">
        <v>14</v>
      </c>
      <c r="C43" s="18" t="s">
        <v>202</v>
      </c>
      <c r="D43" s="18" t="s">
        <v>203</v>
      </c>
      <c r="E43" s="18" t="s">
        <v>23</v>
      </c>
      <c r="F43" s="18" t="s">
        <v>11</v>
      </c>
      <c r="G43" s="26">
        <f t="shared" si="1"/>
        <v>0</v>
      </c>
      <c r="H43" s="26">
        <f t="shared" si="2"/>
        <v>0</v>
      </c>
      <c r="I43" s="26">
        <f t="shared" si="3"/>
        <v>0</v>
      </c>
      <c r="J43" s="26">
        <f t="shared" si="4"/>
        <v>0</v>
      </c>
      <c r="K43" s="26">
        <f t="shared" si="5"/>
        <v>0</v>
      </c>
      <c r="L43" s="18"/>
      <c r="M43" s="18"/>
    </row>
    <row r="44" spans="2:13" x14ac:dyDescent="0.2">
      <c r="B44" s="29" t="s">
        <v>16</v>
      </c>
      <c r="C44" s="18" t="s">
        <v>190</v>
      </c>
      <c r="D44" s="18" t="s">
        <v>190</v>
      </c>
      <c r="E44" s="18" t="s">
        <v>17</v>
      </c>
      <c r="F44" s="18" t="s">
        <v>11</v>
      </c>
      <c r="G44" s="26">
        <f t="shared" si="1"/>
        <v>0</v>
      </c>
      <c r="H44" s="26">
        <f t="shared" si="2"/>
        <v>0</v>
      </c>
      <c r="I44" s="26">
        <f t="shared" si="3"/>
        <v>0</v>
      </c>
      <c r="J44" s="26">
        <f t="shared" si="4"/>
        <v>0</v>
      </c>
      <c r="K44" s="26">
        <f t="shared" si="5"/>
        <v>0</v>
      </c>
      <c r="L44" s="18"/>
      <c r="M44" s="18"/>
    </row>
    <row r="45" spans="2:13" x14ac:dyDescent="0.2">
      <c r="B45" s="18" t="s">
        <v>12</v>
      </c>
      <c r="C45" s="18" t="s">
        <v>208</v>
      </c>
      <c r="D45" s="18" t="s">
        <v>220</v>
      </c>
      <c r="E45" s="18" t="s">
        <v>29</v>
      </c>
      <c r="F45" s="18" t="s">
        <v>11</v>
      </c>
      <c r="G45" s="26">
        <f t="shared" si="1"/>
        <v>0</v>
      </c>
      <c r="H45" s="26">
        <f t="shared" si="2"/>
        <v>0</v>
      </c>
      <c r="I45" s="26">
        <f t="shared" si="3"/>
        <v>0</v>
      </c>
      <c r="J45" s="26">
        <f t="shared" si="4"/>
        <v>0</v>
      </c>
      <c r="K45" s="26">
        <f t="shared" si="5"/>
        <v>0</v>
      </c>
      <c r="L45" s="18"/>
      <c r="M45" s="18"/>
    </row>
    <row r="46" spans="2:13" x14ac:dyDescent="0.2">
      <c r="B46" s="18" t="s">
        <v>12</v>
      </c>
      <c r="C46" s="18" t="s">
        <v>208</v>
      </c>
      <c r="D46" s="18" t="s">
        <v>217</v>
      </c>
      <c r="E46" s="18" t="s">
        <v>29</v>
      </c>
      <c r="F46" s="18" t="s">
        <v>11</v>
      </c>
      <c r="G46" s="26">
        <f t="shared" si="1"/>
        <v>0</v>
      </c>
      <c r="H46" s="26">
        <f t="shared" si="2"/>
        <v>0</v>
      </c>
      <c r="I46" s="26">
        <f t="shared" si="3"/>
        <v>0</v>
      </c>
      <c r="J46" s="26">
        <f t="shared" si="4"/>
        <v>0</v>
      </c>
      <c r="K46" s="26">
        <f t="shared" si="5"/>
        <v>0</v>
      </c>
      <c r="L46" s="18"/>
      <c r="M46" s="18"/>
    </row>
    <row r="47" spans="2:13" x14ac:dyDescent="0.2">
      <c r="B47" s="18" t="s">
        <v>12</v>
      </c>
      <c r="C47" s="18" t="s">
        <v>208</v>
      </c>
      <c r="D47" s="18" t="s">
        <v>218</v>
      </c>
      <c r="E47" s="18" t="s">
        <v>29</v>
      </c>
      <c r="F47" s="18" t="s">
        <v>11</v>
      </c>
      <c r="G47" s="26">
        <f t="shared" si="1"/>
        <v>0</v>
      </c>
      <c r="H47" s="26">
        <f t="shared" si="2"/>
        <v>0</v>
      </c>
      <c r="I47" s="26">
        <f t="shared" si="3"/>
        <v>0</v>
      </c>
      <c r="J47" s="26">
        <f t="shared" si="4"/>
        <v>0</v>
      </c>
      <c r="K47" s="26">
        <f t="shared" si="5"/>
        <v>0</v>
      </c>
      <c r="L47" s="18"/>
      <c r="M47" s="18"/>
    </row>
    <row r="48" spans="2:13" x14ac:dyDescent="0.2">
      <c r="B48" s="18" t="s">
        <v>12</v>
      </c>
      <c r="C48" s="18" t="s">
        <v>208</v>
      </c>
      <c r="D48" s="18" t="s">
        <v>219</v>
      </c>
      <c r="E48" s="18" t="s">
        <v>29</v>
      </c>
      <c r="F48" s="18" t="s">
        <v>11</v>
      </c>
      <c r="G48" s="26">
        <f t="shared" si="1"/>
        <v>0</v>
      </c>
      <c r="H48" s="26">
        <f t="shared" si="2"/>
        <v>0</v>
      </c>
      <c r="I48" s="26">
        <f t="shared" si="3"/>
        <v>0</v>
      </c>
      <c r="J48" s="26">
        <f t="shared" si="4"/>
        <v>0</v>
      </c>
      <c r="K48" s="26">
        <f t="shared" si="5"/>
        <v>0</v>
      </c>
      <c r="L48" s="18"/>
      <c r="M48" s="18"/>
    </row>
    <row r="49" spans="2:13" x14ac:dyDescent="0.2">
      <c r="B49" s="18" t="s">
        <v>12</v>
      </c>
      <c r="C49" s="18" t="s">
        <v>208</v>
      </c>
      <c r="D49" s="18" t="s">
        <v>209</v>
      </c>
      <c r="E49" s="18" t="s">
        <v>210</v>
      </c>
      <c r="F49" s="18" t="s">
        <v>11</v>
      </c>
      <c r="G49" s="26">
        <f t="shared" si="1"/>
        <v>0</v>
      </c>
      <c r="H49" s="26">
        <f t="shared" si="2"/>
        <v>0</v>
      </c>
      <c r="I49" s="26">
        <f t="shared" si="3"/>
        <v>0</v>
      </c>
      <c r="J49" s="26">
        <f t="shared" si="4"/>
        <v>0</v>
      </c>
      <c r="K49" s="26">
        <f t="shared" si="5"/>
        <v>0</v>
      </c>
      <c r="L49" s="18"/>
      <c r="M49" s="18"/>
    </row>
    <row r="50" spans="2:13" x14ac:dyDescent="0.2">
      <c r="B50" s="18" t="s">
        <v>12</v>
      </c>
      <c r="C50" s="18" t="s">
        <v>208</v>
      </c>
      <c r="D50" s="18" t="s">
        <v>209</v>
      </c>
      <c r="E50" s="18" t="s">
        <v>25</v>
      </c>
      <c r="F50" s="18" t="s">
        <v>11</v>
      </c>
      <c r="G50" s="26">
        <f t="shared" si="1"/>
        <v>0</v>
      </c>
      <c r="H50" s="26">
        <f t="shared" si="2"/>
        <v>0</v>
      </c>
      <c r="I50" s="26">
        <f t="shared" si="3"/>
        <v>0</v>
      </c>
      <c r="J50" s="26">
        <f t="shared" si="4"/>
        <v>0</v>
      </c>
      <c r="K50" s="26">
        <f t="shared" si="5"/>
        <v>0</v>
      </c>
      <c r="L50" s="18"/>
      <c r="M50" s="18"/>
    </row>
    <row r="51" spans="2:13" x14ac:dyDescent="0.2">
      <c r="B51" s="18" t="s">
        <v>12</v>
      </c>
      <c r="C51" s="18" t="s">
        <v>208</v>
      </c>
      <c r="D51" s="18" t="s">
        <v>214</v>
      </c>
      <c r="E51" s="18" t="s">
        <v>29</v>
      </c>
      <c r="F51" s="18" t="s">
        <v>11</v>
      </c>
      <c r="G51" s="26">
        <f t="shared" si="1"/>
        <v>0</v>
      </c>
      <c r="H51" s="26">
        <f t="shared" si="2"/>
        <v>0</v>
      </c>
      <c r="I51" s="26">
        <f t="shared" si="3"/>
        <v>0</v>
      </c>
      <c r="J51" s="26">
        <f t="shared" si="4"/>
        <v>0</v>
      </c>
      <c r="K51" s="26">
        <f t="shared" si="5"/>
        <v>0</v>
      </c>
      <c r="L51" s="18"/>
      <c r="M51" s="18"/>
    </row>
    <row r="52" spans="2:13" x14ac:dyDescent="0.2">
      <c r="B52" s="18" t="s">
        <v>12</v>
      </c>
      <c r="C52" s="18" t="s">
        <v>208</v>
      </c>
      <c r="D52" s="18" t="s">
        <v>215</v>
      </c>
      <c r="E52" s="18" t="s">
        <v>216</v>
      </c>
      <c r="F52" s="18" t="s">
        <v>11</v>
      </c>
      <c r="G52" s="26">
        <f t="shared" si="1"/>
        <v>0</v>
      </c>
      <c r="H52" s="26">
        <f t="shared" si="2"/>
        <v>0</v>
      </c>
      <c r="I52" s="26">
        <f t="shared" si="3"/>
        <v>0</v>
      </c>
      <c r="J52" s="26">
        <f t="shared" si="4"/>
        <v>0</v>
      </c>
      <c r="K52" s="26">
        <f t="shared" si="5"/>
        <v>0</v>
      </c>
      <c r="L52" s="18"/>
      <c r="M52" s="18"/>
    </row>
    <row r="53" spans="2:13" x14ac:dyDescent="0.2">
      <c r="B53" s="18" t="s">
        <v>12</v>
      </c>
      <c r="C53" s="18" t="s">
        <v>208</v>
      </c>
      <c r="D53" s="18" t="s">
        <v>215</v>
      </c>
      <c r="E53" s="18" t="s">
        <v>29</v>
      </c>
      <c r="F53" s="18" t="s">
        <v>11</v>
      </c>
      <c r="G53" s="26">
        <f t="shared" si="1"/>
        <v>0</v>
      </c>
      <c r="H53" s="26">
        <f t="shared" si="2"/>
        <v>0</v>
      </c>
      <c r="I53" s="26">
        <f t="shared" si="3"/>
        <v>0</v>
      </c>
      <c r="J53" s="26">
        <f t="shared" si="4"/>
        <v>0</v>
      </c>
      <c r="K53" s="26">
        <f t="shared" si="5"/>
        <v>0</v>
      </c>
      <c r="L53" s="18"/>
      <c r="M53" s="18"/>
    </row>
    <row r="54" spans="2:13" x14ac:dyDescent="0.2">
      <c r="B54" s="18" t="s">
        <v>14</v>
      </c>
      <c r="C54" s="18" t="s">
        <v>191</v>
      </c>
      <c r="D54" s="18" t="s">
        <v>192</v>
      </c>
      <c r="E54" s="18" t="s">
        <v>27</v>
      </c>
      <c r="F54" s="18" t="s">
        <v>11</v>
      </c>
      <c r="G54" s="26">
        <f t="shared" si="1"/>
        <v>0</v>
      </c>
      <c r="H54" s="26">
        <f t="shared" si="2"/>
        <v>0</v>
      </c>
      <c r="I54" s="26">
        <f t="shared" si="3"/>
        <v>0</v>
      </c>
      <c r="J54" s="26">
        <f t="shared" si="4"/>
        <v>0</v>
      </c>
      <c r="K54" s="26">
        <f t="shared" si="5"/>
        <v>0</v>
      </c>
      <c r="L54" s="18"/>
      <c r="M54" s="18"/>
    </row>
    <row r="55" spans="2:13" x14ac:dyDescent="0.2">
      <c r="B55" s="18" t="s">
        <v>14</v>
      </c>
      <c r="C55" s="18" t="s">
        <v>212</v>
      </c>
      <c r="D55" s="18" t="s">
        <v>213</v>
      </c>
      <c r="E55" s="18" t="s">
        <v>27</v>
      </c>
      <c r="F55" s="18" t="s">
        <v>187</v>
      </c>
      <c r="G55" s="26">
        <f t="shared" ref="G55:G87" si="6">IFERROR(INDEX(C$8:C$16, MATCH($L55,$B$8:$B$16,0)), 0)</f>
        <v>0</v>
      </c>
      <c r="H55" s="26">
        <f t="shared" ref="H55:H87" si="7">IFERROR(INDEX(D$8:D$16, MATCH($L55,$B$8:$B$16,0)), 0)</f>
        <v>0</v>
      </c>
      <c r="I55" s="26">
        <f t="shared" ref="I55:I87" si="8">IFERROR(INDEX(E$8:E$16, MATCH($L55,$B$8:$B$16,0)), 0)</f>
        <v>0</v>
      </c>
      <c r="J55" s="26">
        <f t="shared" ref="J55:J87" si="9">IFERROR(INDEX(F$8:F$16, MATCH($L55,$B$8:$B$16,0)), 0)</f>
        <v>0</v>
      </c>
      <c r="K55" s="26">
        <f t="shared" ref="K55:K87" si="10">IFERROR(INDEX(G$8:G$16, MATCH($L55,$B$8:$B$16,0)), 0)</f>
        <v>0</v>
      </c>
      <c r="L55" s="18"/>
      <c r="M55" s="18"/>
    </row>
    <row r="56" spans="2:13" x14ac:dyDescent="0.2">
      <c r="B56" s="18" t="s">
        <v>14</v>
      </c>
      <c r="C56" s="18" t="s">
        <v>212</v>
      </c>
      <c r="D56" s="18" t="s">
        <v>213</v>
      </c>
      <c r="E56" s="18" t="s">
        <v>28</v>
      </c>
      <c r="F56" s="18" t="s">
        <v>187</v>
      </c>
      <c r="G56" s="26">
        <f t="shared" si="6"/>
        <v>0</v>
      </c>
      <c r="H56" s="26">
        <f t="shared" si="7"/>
        <v>0</v>
      </c>
      <c r="I56" s="26">
        <f t="shared" si="8"/>
        <v>0</v>
      </c>
      <c r="J56" s="26">
        <f t="shared" si="9"/>
        <v>0</v>
      </c>
      <c r="K56" s="26">
        <f t="shared" si="10"/>
        <v>0</v>
      </c>
      <c r="L56" s="18"/>
      <c r="M56" s="18"/>
    </row>
    <row r="57" spans="2:13" x14ac:dyDescent="0.2">
      <c r="B57" s="18" t="s">
        <v>12</v>
      </c>
      <c r="C57" s="18" t="s">
        <v>199</v>
      </c>
      <c r="D57" s="18" t="s">
        <v>233</v>
      </c>
      <c r="E57" s="18" t="s">
        <v>13</v>
      </c>
      <c r="F57" s="18" t="s">
        <v>195</v>
      </c>
      <c r="G57" s="26">
        <f t="shared" si="6"/>
        <v>0</v>
      </c>
      <c r="H57" s="26">
        <f t="shared" si="7"/>
        <v>0</v>
      </c>
      <c r="I57" s="26">
        <f t="shared" si="8"/>
        <v>0</v>
      </c>
      <c r="J57" s="26">
        <f t="shared" si="9"/>
        <v>0</v>
      </c>
      <c r="K57" s="26">
        <f t="shared" si="10"/>
        <v>0</v>
      </c>
      <c r="L57" s="18"/>
      <c r="M57" s="18"/>
    </row>
    <row r="58" spans="2:13" x14ac:dyDescent="0.2">
      <c r="B58" s="18" t="s">
        <v>12</v>
      </c>
      <c r="C58" s="18" t="s">
        <v>199</v>
      </c>
      <c r="D58" s="18" t="s">
        <v>233</v>
      </c>
      <c r="E58" s="18" t="s">
        <v>13</v>
      </c>
      <c r="F58" s="18" t="s">
        <v>187</v>
      </c>
      <c r="G58" s="26">
        <f t="shared" si="6"/>
        <v>0</v>
      </c>
      <c r="H58" s="26">
        <f t="shared" si="7"/>
        <v>0</v>
      </c>
      <c r="I58" s="26">
        <f t="shared" si="8"/>
        <v>0</v>
      </c>
      <c r="J58" s="26">
        <f t="shared" si="9"/>
        <v>0</v>
      </c>
      <c r="K58" s="26">
        <f t="shared" si="10"/>
        <v>0</v>
      </c>
      <c r="L58" s="18"/>
      <c r="M58" s="18"/>
    </row>
    <row r="59" spans="2:13" x14ac:dyDescent="0.2">
      <c r="B59" s="18" t="s">
        <v>12</v>
      </c>
      <c r="C59" s="18" t="s">
        <v>199</v>
      </c>
      <c r="D59" s="18" t="s">
        <v>233</v>
      </c>
      <c r="E59" s="18" t="s">
        <v>21</v>
      </c>
      <c r="F59" s="18" t="s">
        <v>195</v>
      </c>
      <c r="G59" s="26">
        <f t="shared" si="6"/>
        <v>0</v>
      </c>
      <c r="H59" s="26">
        <f t="shared" si="7"/>
        <v>0</v>
      </c>
      <c r="I59" s="26">
        <f t="shared" si="8"/>
        <v>0</v>
      </c>
      <c r="J59" s="26">
        <f t="shared" si="9"/>
        <v>0</v>
      </c>
      <c r="K59" s="26">
        <f t="shared" si="10"/>
        <v>0</v>
      </c>
      <c r="L59" s="18"/>
      <c r="M59" s="18"/>
    </row>
    <row r="60" spans="2:13" x14ac:dyDescent="0.2">
      <c r="B60" s="18" t="s">
        <v>12</v>
      </c>
      <c r="C60" s="18" t="s">
        <v>199</v>
      </c>
      <c r="D60" s="18" t="s">
        <v>233</v>
      </c>
      <c r="E60" s="18" t="s">
        <v>21</v>
      </c>
      <c r="F60" s="18" t="s">
        <v>187</v>
      </c>
      <c r="G60" s="26">
        <f t="shared" si="6"/>
        <v>0</v>
      </c>
      <c r="H60" s="26">
        <f t="shared" si="7"/>
        <v>0</v>
      </c>
      <c r="I60" s="26">
        <f t="shared" si="8"/>
        <v>0</v>
      </c>
      <c r="J60" s="26">
        <f t="shared" si="9"/>
        <v>0</v>
      </c>
      <c r="K60" s="26">
        <f t="shared" si="10"/>
        <v>0</v>
      </c>
      <c r="L60" s="18"/>
      <c r="M60" s="18"/>
    </row>
    <row r="61" spans="2:13" x14ac:dyDescent="0.2">
      <c r="B61" s="18" t="s">
        <v>12</v>
      </c>
      <c r="C61" s="18" t="s">
        <v>199</v>
      </c>
      <c r="D61" s="18" t="s">
        <v>201</v>
      </c>
      <c r="E61" s="18" t="s">
        <v>13</v>
      </c>
      <c r="F61" s="18" t="s">
        <v>187</v>
      </c>
      <c r="G61" s="26">
        <f t="shared" si="6"/>
        <v>0</v>
      </c>
      <c r="H61" s="26">
        <f t="shared" si="7"/>
        <v>0</v>
      </c>
      <c r="I61" s="26">
        <f t="shared" si="8"/>
        <v>0</v>
      </c>
      <c r="J61" s="26">
        <f t="shared" si="9"/>
        <v>0</v>
      </c>
      <c r="K61" s="26">
        <f t="shared" si="10"/>
        <v>0</v>
      </c>
      <c r="L61" s="18"/>
      <c r="M61" s="35"/>
    </row>
    <row r="62" spans="2:13" x14ac:dyDescent="0.2">
      <c r="B62" s="18" t="s">
        <v>12</v>
      </c>
      <c r="C62" s="18" t="s">
        <v>199</v>
      </c>
      <c r="D62" s="18" t="s">
        <v>201</v>
      </c>
      <c r="E62" s="18" t="s">
        <v>13</v>
      </c>
      <c r="F62" s="18" t="s">
        <v>195</v>
      </c>
      <c r="G62" s="26">
        <f t="shared" si="6"/>
        <v>0</v>
      </c>
      <c r="H62" s="26">
        <f t="shared" si="7"/>
        <v>0</v>
      </c>
      <c r="I62" s="26">
        <f t="shared" si="8"/>
        <v>0</v>
      </c>
      <c r="J62" s="26">
        <f t="shared" si="9"/>
        <v>0</v>
      </c>
      <c r="K62" s="26">
        <f t="shared" si="10"/>
        <v>0</v>
      </c>
      <c r="L62" s="18"/>
      <c r="M62" s="35"/>
    </row>
    <row r="63" spans="2:13" x14ac:dyDescent="0.2">
      <c r="B63" s="18" t="s">
        <v>12</v>
      </c>
      <c r="C63" s="18" t="s">
        <v>199</v>
      </c>
      <c r="D63" s="18" t="s">
        <v>201</v>
      </c>
      <c r="E63" s="18" t="s">
        <v>21</v>
      </c>
      <c r="F63" s="18" t="s">
        <v>195</v>
      </c>
      <c r="G63" s="26">
        <f t="shared" si="6"/>
        <v>0</v>
      </c>
      <c r="H63" s="26">
        <f t="shared" si="7"/>
        <v>0</v>
      </c>
      <c r="I63" s="26">
        <f t="shared" si="8"/>
        <v>0</v>
      </c>
      <c r="J63" s="26">
        <f t="shared" si="9"/>
        <v>0</v>
      </c>
      <c r="K63" s="26">
        <f t="shared" si="10"/>
        <v>0</v>
      </c>
      <c r="L63" s="18"/>
      <c r="M63" s="35"/>
    </row>
    <row r="64" spans="2:13" x14ac:dyDescent="0.2">
      <c r="B64" s="18" t="s">
        <v>12</v>
      </c>
      <c r="C64" s="18" t="s">
        <v>199</v>
      </c>
      <c r="D64" s="18" t="s">
        <v>201</v>
      </c>
      <c r="E64" s="18" t="s">
        <v>21</v>
      </c>
      <c r="F64" s="18" t="s">
        <v>187</v>
      </c>
      <c r="G64" s="26">
        <f t="shared" si="6"/>
        <v>0</v>
      </c>
      <c r="H64" s="26">
        <f t="shared" si="7"/>
        <v>0</v>
      </c>
      <c r="I64" s="26">
        <f t="shared" si="8"/>
        <v>0</v>
      </c>
      <c r="J64" s="26">
        <f t="shared" si="9"/>
        <v>0</v>
      </c>
      <c r="K64" s="26">
        <f t="shared" si="10"/>
        <v>0</v>
      </c>
      <c r="L64" s="18"/>
      <c r="M64" s="35"/>
    </row>
    <row r="65" spans="2:13" x14ac:dyDescent="0.2">
      <c r="B65" s="18" t="s">
        <v>12</v>
      </c>
      <c r="C65" s="18" t="s">
        <v>199</v>
      </c>
      <c r="D65" s="18" t="s">
        <v>200</v>
      </c>
      <c r="E65" s="18" t="s">
        <v>13</v>
      </c>
      <c r="F65" s="18" t="s">
        <v>187</v>
      </c>
      <c r="G65" s="26">
        <f t="shared" si="6"/>
        <v>0</v>
      </c>
      <c r="H65" s="26">
        <f t="shared" si="7"/>
        <v>0</v>
      </c>
      <c r="I65" s="26">
        <f t="shared" si="8"/>
        <v>0</v>
      </c>
      <c r="J65" s="26">
        <f t="shared" si="9"/>
        <v>0</v>
      </c>
      <c r="K65" s="26">
        <f t="shared" si="10"/>
        <v>0</v>
      </c>
      <c r="L65" s="18"/>
      <c r="M65" s="35"/>
    </row>
    <row r="66" spans="2:13" x14ac:dyDescent="0.2">
      <c r="B66" s="18" t="s">
        <v>12</v>
      </c>
      <c r="C66" s="18" t="s">
        <v>199</v>
      </c>
      <c r="D66" s="18" t="s">
        <v>237</v>
      </c>
      <c r="E66" s="18" t="s">
        <v>13</v>
      </c>
      <c r="F66" s="18" t="s">
        <v>195</v>
      </c>
      <c r="G66" s="26">
        <f t="shared" si="6"/>
        <v>0</v>
      </c>
      <c r="H66" s="26">
        <f t="shared" si="7"/>
        <v>0</v>
      </c>
      <c r="I66" s="26">
        <f t="shared" si="8"/>
        <v>0</v>
      </c>
      <c r="J66" s="26">
        <f t="shared" si="9"/>
        <v>0</v>
      </c>
      <c r="K66" s="26">
        <f t="shared" si="10"/>
        <v>0</v>
      </c>
      <c r="L66" s="18"/>
      <c r="M66" s="35"/>
    </row>
    <row r="67" spans="2:13" x14ac:dyDescent="0.2">
      <c r="B67" s="18" t="s">
        <v>12</v>
      </c>
      <c r="C67" s="18" t="s">
        <v>199</v>
      </c>
      <c r="D67" s="18" t="s">
        <v>237</v>
      </c>
      <c r="E67" s="18" t="s">
        <v>13</v>
      </c>
      <c r="F67" s="18" t="s">
        <v>187</v>
      </c>
      <c r="G67" s="26">
        <f t="shared" si="6"/>
        <v>0</v>
      </c>
      <c r="H67" s="26">
        <f t="shared" si="7"/>
        <v>0</v>
      </c>
      <c r="I67" s="26">
        <f t="shared" si="8"/>
        <v>0</v>
      </c>
      <c r="J67" s="26">
        <f t="shared" si="9"/>
        <v>0</v>
      </c>
      <c r="K67" s="26">
        <f t="shared" si="10"/>
        <v>0</v>
      </c>
      <c r="L67" s="18"/>
      <c r="M67" s="35"/>
    </row>
    <row r="68" spans="2:13" x14ac:dyDescent="0.2">
      <c r="B68" s="18" t="s">
        <v>12</v>
      </c>
      <c r="C68" s="18" t="s">
        <v>199</v>
      </c>
      <c r="D68" s="18" t="s">
        <v>235</v>
      </c>
      <c r="E68" s="18" t="s">
        <v>13</v>
      </c>
      <c r="F68" s="18" t="s">
        <v>187</v>
      </c>
      <c r="G68" s="26">
        <f t="shared" si="6"/>
        <v>0</v>
      </c>
      <c r="H68" s="26">
        <f t="shared" si="7"/>
        <v>0</v>
      </c>
      <c r="I68" s="26">
        <f t="shared" si="8"/>
        <v>0</v>
      </c>
      <c r="J68" s="26">
        <f t="shared" si="9"/>
        <v>0</v>
      </c>
      <c r="K68" s="26">
        <f t="shared" si="10"/>
        <v>0</v>
      </c>
      <c r="L68" s="18"/>
      <c r="M68" s="35"/>
    </row>
    <row r="69" spans="2:13" x14ac:dyDescent="0.2">
      <c r="B69" s="18" t="s">
        <v>12</v>
      </c>
      <c r="C69" s="18" t="s">
        <v>199</v>
      </c>
      <c r="D69" s="18" t="s">
        <v>235</v>
      </c>
      <c r="E69" s="18" t="s">
        <v>21</v>
      </c>
      <c r="F69" s="18" t="s">
        <v>187</v>
      </c>
      <c r="G69" s="26">
        <f t="shared" si="6"/>
        <v>0</v>
      </c>
      <c r="H69" s="26">
        <f t="shared" si="7"/>
        <v>0</v>
      </c>
      <c r="I69" s="26">
        <f t="shared" si="8"/>
        <v>0</v>
      </c>
      <c r="J69" s="26">
        <f t="shared" si="9"/>
        <v>0</v>
      </c>
      <c r="K69" s="26">
        <f t="shared" si="10"/>
        <v>0</v>
      </c>
      <c r="L69" s="18"/>
      <c r="M69" s="35"/>
    </row>
    <row r="70" spans="2:13" x14ac:dyDescent="0.2">
      <c r="B70" s="18" t="s">
        <v>12</v>
      </c>
      <c r="C70" s="18" t="s">
        <v>199</v>
      </c>
      <c r="D70" s="18" t="s">
        <v>238</v>
      </c>
      <c r="E70" s="18" t="s">
        <v>13</v>
      </c>
      <c r="F70" s="18" t="s">
        <v>187</v>
      </c>
      <c r="G70" s="26">
        <f t="shared" si="6"/>
        <v>0</v>
      </c>
      <c r="H70" s="26">
        <f t="shared" si="7"/>
        <v>0</v>
      </c>
      <c r="I70" s="26">
        <f t="shared" si="8"/>
        <v>0</v>
      </c>
      <c r="J70" s="26">
        <f t="shared" si="9"/>
        <v>0</v>
      </c>
      <c r="K70" s="26">
        <f t="shared" si="10"/>
        <v>0</v>
      </c>
      <c r="L70" s="18"/>
      <c r="M70" s="35"/>
    </row>
    <row r="71" spans="2:13" x14ac:dyDescent="0.2">
      <c r="B71" s="18" t="s">
        <v>12</v>
      </c>
      <c r="C71" s="18" t="s">
        <v>199</v>
      </c>
      <c r="D71" s="18" t="s">
        <v>238</v>
      </c>
      <c r="E71" s="18" t="s">
        <v>21</v>
      </c>
      <c r="F71" s="18" t="s">
        <v>187</v>
      </c>
      <c r="G71" s="26">
        <f t="shared" si="6"/>
        <v>0</v>
      </c>
      <c r="H71" s="26">
        <f t="shared" si="7"/>
        <v>0</v>
      </c>
      <c r="I71" s="26">
        <f t="shared" si="8"/>
        <v>0</v>
      </c>
      <c r="J71" s="26">
        <f t="shared" si="9"/>
        <v>0</v>
      </c>
      <c r="K71" s="26">
        <f t="shared" si="10"/>
        <v>0</v>
      </c>
      <c r="L71" s="18"/>
      <c r="M71" s="35"/>
    </row>
    <row r="72" spans="2:13" x14ac:dyDescent="0.2">
      <c r="B72" s="18" t="s">
        <v>12</v>
      </c>
      <c r="C72" s="18" t="s">
        <v>199</v>
      </c>
      <c r="D72" s="18" t="s">
        <v>207</v>
      </c>
      <c r="E72" s="18" t="s">
        <v>26</v>
      </c>
      <c r="F72" s="18" t="s">
        <v>11</v>
      </c>
      <c r="G72" s="26">
        <f t="shared" si="6"/>
        <v>0</v>
      </c>
      <c r="H72" s="26">
        <f t="shared" si="7"/>
        <v>0</v>
      </c>
      <c r="I72" s="26">
        <f t="shared" si="8"/>
        <v>0</v>
      </c>
      <c r="J72" s="26">
        <f t="shared" si="9"/>
        <v>0</v>
      </c>
      <c r="K72" s="26">
        <f t="shared" si="10"/>
        <v>0</v>
      </c>
      <c r="L72" s="18"/>
      <c r="M72" s="35"/>
    </row>
    <row r="73" spans="2:13" x14ac:dyDescent="0.2">
      <c r="B73" s="18" t="s">
        <v>12</v>
      </c>
      <c r="C73" s="18" t="s">
        <v>199</v>
      </c>
      <c r="D73" s="18" t="s">
        <v>207</v>
      </c>
      <c r="E73" s="18" t="s">
        <v>26</v>
      </c>
      <c r="F73" s="18" t="s">
        <v>187</v>
      </c>
      <c r="G73" s="26">
        <f t="shared" si="6"/>
        <v>0</v>
      </c>
      <c r="H73" s="26">
        <f t="shared" si="7"/>
        <v>0</v>
      </c>
      <c r="I73" s="26">
        <f t="shared" si="8"/>
        <v>0</v>
      </c>
      <c r="J73" s="26">
        <f t="shared" si="9"/>
        <v>0</v>
      </c>
      <c r="K73" s="26">
        <f t="shared" si="10"/>
        <v>0</v>
      </c>
      <c r="L73" s="18"/>
      <c r="M73" s="35"/>
    </row>
    <row r="74" spans="2:13" x14ac:dyDescent="0.2">
      <c r="B74" s="18" t="s">
        <v>12</v>
      </c>
      <c r="C74" s="18" t="s">
        <v>199</v>
      </c>
      <c r="D74" s="18" t="s">
        <v>207</v>
      </c>
      <c r="E74" s="18" t="s">
        <v>26</v>
      </c>
      <c r="F74" s="18" t="s">
        <v>195</v>
      </c>
      <c r="G74" s="26">
        <f t="shared" si="6"/>
        <v>0</v>
      </c>
      <c r="H74" s="26">
        <f t="shared" si="7"/>
        <v>0</v>
      </c>
      <c r="I74" s="26">
        <f t="shared" si="8"/>
        <v>0</v>
      </c>
      <c r="J74" s="26">
        <f t="shared" si="9"/>
        <v>0</v>
      </c>
      <c r="K74" s="26">
        <f t="shared" si="10"/>
        <v>0</v>
      </c>
      <c r="L74" s="18"/>
      <c r="M74" s="35"/>
    </row>
    <row r="75" spans="2:13" x14ac:dyDescent="0.2">
      <c r="B75" s="18" t="s">
        <v>12</v>
      </c>
      <c r="C75" s="18" t="s">
        <v>199</v>
      </c>
      <c r="D75" s="18" t="s">
        <v>207</v>
      </c>
      <c r="E75" s="18" t="s">
        <v>21</v>
      </c>
      <c r="F75" s="18" t="s">
        <v>195</v>
      </c>
      <c r="G75" s="26">
        <f t="shared" si="6"/>
        <v>0</v>
      </c>
      <c r="H75" s="26">
        <f t="shared" si="7"/>
        <v>0</v>
      </c>
      <c r="I75" s="26">
        <f t="shared" si="8"/>
        <v>0</v>
      </c>
      <c r="J75" s="26">
        <f t="shared" si="9"/>
        <v>0</v>
      </c>
      <c r="K75" s="26">
        <f t="shared" si="10"/>
        <v>0</v>
      </c>
      <c r="L75" s="18"/>
      <c r="M75" s="35"/>
    </row>
    <row r="76" spans="2:13" x14ac:dyDescent="0.2">
      <c r="B76" s="18" t="s">
        <v>12</v>
      </c>
      <c r="C76" s="18" t="s">
        <v>199</v>
      </c>
      <c r="D76" s="18" t="s">
        <v>207</v>
      </c>
      <c r="E76" s="18" t="s">
        <v>21</v>
      </c>
      <c r="F76" s="18" t="s">
        <v>187</v>
      </c>
      <c r="G76" s="26">
        <f t="shared" si="6"/>
        <v>0</v>
      </c>
      <c r="H76" s="26">
        <f t="shared" si="7"/>
        <v>0</v>
      </c>
      <c r="I76" s="26">
        <f t="shared" si="8"/>
        <v>0</v>
      </c>
      <c r="J76" s="26">
        <f t="shared" si="9"/>
        <v>0</v>
      </c>
      <c r="K76" s="26">
        <f t="shared" si="10"/>
        <v>0</v>
      </c>
      <c r="L76" s="18"/>
      <c r="M76" s="35"/>
    </row>
    <row r="77" spans="2:13" x14ac:dyDescent="0.2">
      <c r="B77" s="18" t="s">
        <v>12</v>
      </c>
      <c r="C77" s="18" t="s">
        <v>199</v>
      </c>
      <c r="D77" s="18" t="s">
        <v>211</v>
      </c>
      <c r="E77" s="18" t="s">
        <v>13</v>
      </c>
      <c r="F77" s="18" t="s">
        <v>195</v>
      </c>
      <c r="G77" s="26">
        <f t="shared" si="6"/>
        <v>0</v>
      </c>
      <c r="H77" s="26">
        <f t="shared" si="7"/>
        <v>0</v>
      </c>
      <c r="I77" s="26">
        <f t="shared" si="8"/>
        <v>0</v>
      </c>
      <c r="J77" s="26">
        <f t="shared" si="9"/>
        <v>0</v>
      </c>
      <c r="K77" s="26">
        <f t="shared" si="10"/>
        <v>0</v>
      </c>
      <c r="L77" s="18"/>
      <c r="M77" s="35"/>
    </row>
    <row r="78" spans="2:13" x14ac:dyDescent="0.2">
      <c r="B78" s="18" t="s">
        <v>12</v>
      </c>
      <c r="C78" s="18" t="s">
        <v>199</v>
      </c>
      <c r="D78" s="18" t="s">
        <v>211</v>
      </c>
      <c r="E78" s="18" t="s">
        <v>26</v>
      </c>
      <c r="F78" s="18" t="s">
        <v>195</v>
      </c>
      <c r="G78" s="26">
        <f t="shared" si="6"/>
        <v>0</v>
      </c>
      <c r="H78" s="26">
        <f t="shared" si="7"/>
        <v>0</v>
      </c>
      <c r="I78" s="26">
        <f t="shared" si="8"/>
        <v>0</v>
      </c>
      <c r="J78" s="26">
        <f t="shared" si="9"/>
        <v>0</v>
      </c>
      <c r="K78" s="26">
        <f t="shared" si="10"/>
        <v>0</v>
      </c>
      <c r="L78" s="18"/>
      <c r="M78" s="35"/>
    </row>
    <row r="79" spans="2:13" x14ac:dyDescent="0.2">
      <c r="B79" s="18" t="s">
        <v>12</v>
      </c>
      <c r="C79" s="18" t="s">
        <v>199</v>
      </c>
      <c r="D79" s="18" t="s">
        <v>211</v>
      </c>
      <c r="E79" s="18" t="s">
        <v>21</v>
      </c>
      <c r="F79" s="18" t="s">
        <v>195</v>
      </c>
      <c r="G79" s="26">
        <f t="shared" si="6"/>
        <v>0</v>
      </c>
      <c r="H79" s="26">
        <f t="shared" si="7"/>
        <v>0</v>
      </c>
      <c r="I79" s="26">
        <f t="shared" si="8"/>
        <v>0</v>
      </c>
      <c r="J79" s="26">
        <f t="shared" si="9"/>
        <v>0</v>
      </c>
      <c r="K79" s="26">
        <f t="shared" si="10"/>
        <v>0</v>
      </c>
      <c r="L79" s="18"/>
      <c r="M79" s="35"/>
    </row>
    <row r="80" spans="2:13" x14ac:dyDescent="0.2">
      <c r="B80" s="18" t="s">
        <v>12</v>
      </c>
      <c r="C80" s="18" t="s">
        <v>199</v>
      </c>
      <c r="D80" s="18" t="s">
        <v>231</v>
      </c>
      <c r="E80" s="18" t="s">
        <v>21</v>
      </c>
      <c r="F80" s="18" t="s">
        <v>195</v>
      </c>
      <c r="G80" s="26">
        <f t="shared" si="6"/>
        <v>0</v>
      </c>
      <c r="H80" s="26">
        <f t="shared" si="7"/>
        <v>0</v>
      </c>
      <c r="I80" s="26">
        <f t="shared" si="8"/>
        <v>0</v>
      </c>
      <c r="J80" s="26">
        <f t="shared" si="9"/>
        <v>0</v>
      </c>
      <c r="K80" s="26">
        <f t="shared" si="10"/>
        <v>0</v>
      </c>
      <c r="L80" s="18"/>
      <c r="M80" s="35"/>
    </row>
    <row r="81" spans="2:13" x14ac:dyDescent="0.2">
      <c r="B81" s="18" t="s">
        <v>12</v>
      </c>
      <c r="C81" s="18" t="s">
        <v>199</v>
      </c>
      <c r="D81" s="18" t="s">
        <v>231</v>
      </c>
      <c r="E81" s="18" t="s">
        <v>21</v>
      </c>
      <c r="F81" s="18" t="s">
        <v>187</v>
      </c>
      <c r="G81" s="26">
        <f t="shared" si="6"/>
        <v>0</v>
      </c>
      <c r="H81" s="26">
        <f t="shared" si="7"/>
        <v>0</v>
      </c>
      <c r="I81" s="26">
        <f t="shared" si="8"/>
        <v>0</v>
      </c>
      <c r="J81" s="26">
        <f t="shared" si="9"/>
        <v>0</v>
      </c>
      <c r="K81" s="26">
        <f t="shared" si="10"/>
        <v>0</v>
      </c>
      <c r="L81" s="18"/>
      <c r="M81" s="35"/>
    </row>
    <row r="82" spans="2:13" x14ac:dyDescent="0.2">
      <c r="B82" s="18" t="s">
        <v>12</v>
      </c>
      <c r="C82" s="18" t="s">
        <v>199</v>
      </c>
      <c r="D82" s="18" t="s">
        <v>231</v>
      </c>
      <c r="E82" s="18" t="s">
        <v>13</v>
      </c>
      <c r="F82" s="18" t="s">
        <v>187</v>
      </c>
      <c r="G82" s="26">
        <f t="shared" si="6"/>
        <v>0</v>
      </c>
      <c r="H82" s="26">
        <f t="shared" si="7"/>
        <v>0</v>
      </c>
      <c r="I82" s="26">
        <f t="shared" si="8"/>
        <v>0</v>
      </c>
      <c r="J82" s="26">
        <f t="shared" si="9"/>
        <v>0</v>
      </c>
      <c r="K82" s="26">
        <f t="shared" si="10"/>
        <v>0</v>
      </c>
      <c r="L82" s="18"/>
      <c r="M82" s="35"/>
    </row>
    <row r="83" spans="2:13" x14ac:dyDescent="0.2">
      <c r="B83" s="18" t="s">
        <v>12</v>
      </c>
      <c r="C83" s="18" t="s">
        <v>199</v>
      </c>
      <c r="D83" s="18" t="s">
        <v>236</v>
      </c>
      <c r="E83" s="18" t="s">
        <v>13</v>
      </c>
      <c r="F83" s="18" t="s">
        <v>187</v>
      </c>
      <c r="G83" s="26">
        <f t="shared" si="6"/>
        <v>0</v>
      </c>
      <c r="H83" s="26">
        <f t="shared" si="7"/>
        <v>0</v>
      </c>
      <c r="I83" s="26">
        <f t="shared" si="8"/>
        <v>0</v>
      </c>
      <c r="J83" s="26">
        <f t="shared" si="9"/>
        <v>0</v>
      </c>
      <c r="K83" s="26">
        <f t="shared" si="10"/>
        <v>0</v>
      </c>
      <c r="L83" s="18"/>
      <c r="M83" s="35"/>
    </row>
    <row r="84" spans="2:13" x14ac:dyDescent="0.2">
      <c r="B84" s="18" t="s">
        <v>12</v>
      </c>
      <c r="C84" s="18" t="s">
        <v>199</v>
      </c>
      <c r="D84" s="18" t="s">
        <v>234</v>
      </c>
      <c r="E84" s="18" t="s">
        <v>13</v>
      </c>
      <c r="F84" s="18" t="s">
        <v>187</v>
      </c>
      <c r="G84" s="26">
        <f t="shared" si="6"/>
        <v>0</v>
      </c>
      <c r="H84" s="26">
        <f t="shared" si="7"/>
        <v>0</v>
      </c>
      <c r="I84" s="26">
        <f t="shared" si="8"/>
        <v>0</v>
      </c>
      <c r="J84" s="26">
        <f t="shared" si="9"/>
        <v>0</v>
      </c>
      <c r="K84" s="26">
        <f t="shared" si="10"/>
        <v>0</v>
      </c>
      <c r="L84" s="18"/>
      <c r="M84" s="35"/>
    </row>
    <row r="85" spans="2:13" x14ac:dyDescent="0.2">
      <c r="B85" s="18" t="s">
        <v>12</v>
      </c>
      <c r="C85" s="18" t="s">
        <v>199</v>
      </c>
      <c r="D85" s="18" t="s">
        <v>234</v>
      </c>
      <c r="E85" s="18" t="s">
        <v>21</v>
      </c>
      <c r="F85" s="18" t="s">
        <v>195</v>
      </c>
      <c r="G85" s="26">
        <f t="shared" si="6"/>
        <v>0</v>
      </c>
      <c r="H85" s="26">
        <f t="shared" si="7"/>
        <v>0</v>
      </c>
      <c r="I85" s="26">
        <f t="shared" si="8"/>
        <v>0</v>
      </c>
      <c r="J85" s="26">
        <f t="shared" si="9"/>
        <v>0</v>
      </c>
      <c r="K85" s="26">
        <f t="shared" si="10"/>
        <v>0</v>
      </c>
      <c r="L85" s="18"/>
      <c r="M85" s="35"/>
    </row>
    <row r="86" spans="2:13" x14ac:dyDescent="0.2">
      <c r="B86" s="18" t="s">
        <v>12</v>
      </c>
      <c r="C86" s="18" t="s">
        <v>199</v>
      </c>
      <c r="D86" s="18" t="s">
        <v>234</v>
      </c>
      <c r="E86" s="18" t="s">
        <v>21</v>
      </c>
      <c r="F86" s="18" t="s">
        <v>187</v>
      </c>
      <c r="G86" s="26">
        <f t="shared" si="6"/>
        <v>0</v>
      </c>
      <c r="H86" s="26">
        <f t="shared" si="7"/>
        <v>0</v>
      </c>
      <c r="I86" s="26">
        <f t="shared" si="8"/>
        <v>0</v>
      </c>
      <c r="J86" s="26">
        <f t="shared" si="9"/>
        <v>0</v>
      </c>
      <c r="K86" s="26">
        <f t="shared" si="10"/>
        <v>0</v>
      </c>
      <c r="L86" s="18"/>
      <c r="M86" s="35"/>
    </row>
    <row r="87" spans="2:13" x14ac:dyDescent="0.2">
      <c r="B87" s="18" t="s">
        <v>12</v>
      </c>
      <c r="C87" s="18" t="s">
        <v>199</v>
      </c>
      <c r="D87" s="18" t="s">
        <v>232</v>
      </c>
      <c r="E87" s="18" t="s">
        <v>13</v>
      </c>
      <c r="F87" s="18" t="s">
        <v>187</v>
      </c>
      <c r="G87" s="26">
        <f t="shared" si="6"/>
        <v>0</v>
      </c>
      <c r="H87" s="26">
        <f t="shared" si="7"/>
        <v>0</v>
      </c>
      <c r="I87" s="26">
        <f t="shared" si="8"/>
        <v>0</v>
      </c>
      <c r="J87" s="26">
        <f t="shared" si="9"/>
        <v>0</v>
      </c>
      <c r="K87" s="26">
        <f t="shared" si="10"/>
        <v>0</v>
      </c>
      <c r="L87" s="18"/>
      <c r="M87" s="35"/>
    </row>
    <row r="88" spans="2:13" x14ac:dyDescent="0.2">
      <c r="B88" s="18" t="s">
        <v>12</v>
      </c>
      <c r="C88" s="18" t="s">
        <v>199</v>
      </c>
      <c r="D88" s="18" t="s">
        <v>232</v>
      </c>
      <c r="E88" s="18" t="s">
        <v>21</v>
      </c>
      <c r="F88" s="18" t="s">
        <v>195</v>
      </c>
      <c r="G88" s="26">
        <f t="shared" ref="G88:G102" si="11">IFERROR(INDEX(C$8:C$16, MATCH($L88,$B$8:$B$16,0)), 0)</f>
        <v>0</v>
      </c>
      <c r="H88" s="26">
        <f t="shared" ref="H88:H102" si="12">IFERROR(INDEX(D$8:D$16, MATCH($L88,$B$8:$B$16,0)), 0)</f>
        <v>0</v>
      </c>
      <c r="I88" s="26">
        <f t="shared" ref="I88:I102" si="13">IFERROR(INDEX(E$8:E$16, MATCH($L88,$B$8:$B$16,0)), 0)</f>
        <v>0</v>
      </c>
      <c r="J88" s="26">
        <f t="shared" ref="J88:J102" si="14">IFERROR(INDEX(F$8:F$16, MATCH($L88,$B$8:$B$16,0)), 0)</f>
        <v>0</v>
      </c>
      <c r="K88" s="26">
        <f t="shared" ref="K88:K102" si="15">IFERROR(INDEX(G$8:G$16, MATCH($L88,$B$8:$B$16,0)), 0)</f>
        <v>0</v>
      </c>
      <c r="L88" s="18"/>
      <c r="M88" s="35"/>
    </row>
    <row r="89" spans="2:13" x14ac:dyDescent="0.2">
      <c r="B89" s="18" t="s">
        <v>12</v>
      </c>
      <c r="C89" s="18" t="s">
        <v>199</v>
      </c>
      <c r="D89" s="18" t="s">
        <v>230</v>
      </c>
      <c r="E89" s="18" t="s">
        <v>13</v>
      </c>
      <c r="F89" s="18" t="s">
        <v>187</v>
      </c>
      <c r="G89" s="26">
        <f t="shared" si="11"/>
        <v>0</v>
      </c>
      <c r="H89" s="26">
        <f t="shared" si="12"/>
        <v>0</v>
      </c>
      <c r="I89" s="26">
        <f t="shared" si="13"/>
        <v>0</v>
      </c>
      <c r="J89" s="26">
        <f t="shared" si="14"/>
        <v>0</v>
      </c>
      <c r="K89" s="26">
        <f t="shared" si="15"/>
        <v>0</v>
      </c>
      <c r="L89" s="18"/>
      <c r="M89" s="35"/>
    </row>
    <row r="90" spans="2:13" x14ac:dyDescent="0.2">
      <c r="B90" s="18" t="s">
        <v>12</v>
      </c>
      <c r="C90" s="18" t="s">
        <v>199</v>
      </c>
      <c r="D90" s="18" t="s">
        <v>230</v>
      </c>
      <c r="E90" s="18" t="s">
        <v>21</v>
      </c>
      <c r="F90" s="18" t="s">
        <v>195</v>
      </c>
      <c r="G90" s="26">
        <f t="shared" si="11"/>
        <v>0</v>
      </c>
      <c r="H90" s="26">
        <f t="shared" si="12"/>
        <v>0</v>
      </c>
      <c r="I90" s="26">
        <f t="shared" si="13"/>
        <v>0</v>
      </c>
      <c r="J90" s="26">
        <f t="shared" si="14"/>
        <v>0</v>
      </c>
      <c r="K90" s="26">
        <f t="shared" si="15"/>
        <v>0</v>
      </c>
      <c r="L90" s="18"/>
      <c r="M90" s="35"/>
    </row>
    <row r="91" spans="2:13" x14ac:dyDescent="0.2">
      <c r="B91" s="18" t="s">
        <v>19</v>
      </c>
      <c r="C91" s="18" t="s">
        <v>198</v>
      </c>
      <c r="D91" s="18" t="s">
        <v>198</v>
      </c>
      <c r="E91" s="18" t="s">
        <v>20</v>
      </c>
      <c r="F91" s="18" t="s">
        <v>11</v>
      </c>
      <c r="G91" s="26">
        <f t="shared" si="11"/>
        <v>0</v>
      </c>
      <c r="H91" s="26">
        <f t="shared" si="12"/>
        <v>0</v>
      </c>
      <c r="I91" s="26">
        <f t="shared" si="13"/>
        <v>0</v>
      </c>
      <c r="J91" s="26">
        <f t="shared" si="14"/>
        <v>0</v>
      </c>
      <c r="K91" s="26">
        <f t="shared" si="15"/>
        <v>0</v>
      </c>
      <c r="L91" s="18"/>
      <c r="M91" s="35"/>
    </row>
    <row r="92" spans="2:13" x14ac:dyDescent="0.2">
      <c r="B92" s="18" t="s">
        <v>12</v>
      </c>
      <c r="C92" s="18" t="s">
        <v>221</v>
      </c>
      <c r="D92" s="18" t="s">
        <v>225</v>
      </c>
      <c r="E92" s="18" t="s">
        <v>13</v>
      </c>
      <c r="F92" s="18" t="s">
        <v>223</v>
      </c>
      <c r="G92" s="26">
        <f t="shared" si="11"/>
        <v>0</v>
      </c>
      <c r="H92" s="26">
        <f t="shared" si="12"/>
        <v>0</v>
      </c>
      <c r="I92" s="26">
        <f t="shared" si="13"/>
        <v>0</v>
      </c>
      <c r="J92" s="26">
        <f t="shared" si="14"/>
        <v>1</v>
      </c>
      <c r="K92" s="26">
        <f t="shared" si="15"/>
        <v>0</v>
      </c>
      <c r="L92" s="29" t="s">
        <v>163</v>
      </c>
      <c r="M92" s="35"/>
    </row>
    <row r="93" spans="2:13" x14ac:dyDescent="0.2">
      <c r="B93" s="53" t="s">
        <v>276</v>
      </c>
      <c r="C93" s="18"/>
      <c r="D93" s="18"/>
      <c r="E93" s="18"/>
      <c r="F93" s="18"/>
      <c r="G93" s="26">
        <f t="shared" si="11"/>
        <v>0</v>
      </c>
      <c r="H93" s="26">
        <f t="shared" si="12"/>
        <v>0</v>
      </c>
      <c r="I93" s="26">
        <f t="shared" si="13"/>
        <v>0</v>
      </c>
      <c r="J93" s="26">
        <f t="shared" si="14"/>
        <v>0</v>
      </c>
      <c r="K93" s="26">
        <f t="shared" si="15"/>
        <v>0</v>
      </c>
      <c r="L93" s="18"/>
      <c r="M93" s="35"/>
    </row>
    <row r="94" spans="2:13" x14ac:dyDescent="0.2">
      <c r="B94" s="18"/>
      <c r="C94" s="18"/>
      <c r="D94" s="18"/>
      <c r="E94" s="18"/>
      <c r="F94" s="18"/>
      <c r="G94" s="26">
        <f t="shared" si="11"/>
        <v>0</v>
      </c>
      <c r="H94" s="26">
        <f t="shared" si="12"/>
        <v>0</v>
      </c>
      <c r="I94" s="26">
        <f t="shared" si="13"/>
        <v>0</v>
      </c>
      <c r="J94" s="26">
        <f t="shared" si="14"/>
        <v>0</v>
      </c>
      <c r="K94" s="26">
        <f t="shared" si="15"/>
        <v>0</v>
      </c>
      <c r="L94" s="18"/>
      <c r="M94" s="35"/>
    </row>
    <row r="95" spans="2:13" x14ac:dyDescent="0.2">
      <c r="B95" s="18"/>
      <c r="C95" s="18"/>
      <c r="D95" s="18"/>
      <c r="E95" s="18"/>
      <c r="F95" s="18"/>
      <c r="G95" s="26">
        <f t="shared" si="11"/>
        <v>0</v>
      </c>
      <c r="H95" s="26">
        <f t="shared" si="12"/>
        <v>0</v>
      </c>
      <c r="I95" s="26">
        <f t="shared" si="13"/>
        <v>0</v>
      </c>
      <c r="J95" s="26">
        <f t="shared" si="14"/>
        <v>0</v>
      </c>
      <c r="K95" s="26">
        <f t="shared" si="15"/>
        <v>0</v>
      </c>
      <c r="L95" s="18"/>
      <c r="M95" s="35"/>
    </row>
    <row r="96" spans="2:13" x14ac:dyDescent="0.2">
      <c r="B96" s="18"/>
      <c r="C96" s="18"/>
      <c r="D96" s="18"/>
      <c r="E96" s="18"/>
      <c r="F96" s="18"/>
      <c r="G96" s="26">
        <f t="shared" si="11"/>
        <v>0</v>
      </c>
      <c r="H96" s="26">
        <f t="shared" si="12"/>
        <v>0</v>
      </c>
      <c r="I96" s="26">
        <f t="shared" si="13"/>
        <v>0</v>
      </c>
      <c r="J96" s="26">
        <f t="shared" si="14"/>
        <v>0</v>
      </c>
      <c r="K96" s="26">
        <f t="shared" si="15"/>
        <v>0</v>
      </c>
      <c r="L96" s="18"/>
      <c r="M96" s="35"/>
    </row>
    <row r="97" spans="2:13" x14ac:dyDescent="0.2">
      <c r="B97" s="18"/>
      <c r="C97" s="18"/>
      <c r="D97" s="18"/>
      <c r="E97" s="18"/>
      <c r="F97" s="18"/>
      <c r="G97" s="26">
        <f t="shared" si="11"/>
        <v>0</v>
      </c>
      <c r="H97" s="26">
        <f t="shared" si="12"/>
        <v>0</v>
      </c>
      <c r="I97" s="26">
        <f t="shared" si="13"/>
        <v>0</v>
      </c>
      <c r="J97" s="26">
        <f t="shared" si="14"/>
        <v>0</v>
      </c>
      <c r="K97" s="26">
        <f t="shared" si="15"/>
        <v>0</v>
      </c>
      <c r="L97" s="18"/>
      <c r="M97" s="35"/>
    </row>
    <row r="98" spans="2:13" x14ac:dyDescent="0.2">
      <c r="B98" s="18"/>
      <c r="C98" s="18"/>
      <c r="D98" s="18"/>
      <c r="E98" s="18"/>
      <c r="F98" s="18"/>
      <c r="G98" s="26">
        <f t="shared" si="11"/>
        <v>0</v>
      </c>
      <c r="H98" s="26">
        <f t="shared" si="12"/>
        <v>0</v>
      </c>
      <c r="I98" s="26">
        <f t="shared" si="13"/>
        <v>0</v>
      </c>
      <c r="J98" s="26">
        <f t="shared" si="14"/>
        <v>0</v>
      </c>
      <c r="K98" s="26">
        <f t="shared" si="15"/>
        <v>0</v>
      </c>
      <c r="L98" s="18"/>
      <c r="M98" s="35"/>
    </row>
    <row r="99" spans="2:13" x14ac:dyDescent="0.2">
      <c r="B99" s="18"/>
      <c r="C99" s="18"/>
      <c r="D99" s="18"/>
      <c r="E99" s="18"/>
      <c r="F99" s="18"/>
      <c r="G99" s="26">
        <f t="shared" si="11"/>
        <v>0</v>
      </c>
      <c r="H99" s="26">
        <f t="shared" si="12"/>
        <v>0</v>
      </c>
      <c r="I99" s="26">
        <f t="shared" si="13"/>
        <v>0</v>
      </c>
      <c r="J99" s="26">
        <f t="shared" si="14"/>
        <v>0</v>
      </c>
      <c r="K99" s="26">
        <f t="shared" si="15"/>
        <v>0</v>
      </c>
      <c r="L99" s="18"/>
      <c r="M99" s="35"/>
    </row>
    <row r="100" spans="2:13" x14ac:dyDescent="0.2">
      <c r="B100" s="18"/>
      <c r="C100" s="18"/>
      <c r="D100" s="18"/>
      <c r="E100" s="18"/>
      <c r="F100" s="18"/>
      <c r="G100" s="26">
        <f t="shared" si="11"/>
        <v>0</v>
      </c>
      <c r="H100" s="26">
        <f t="shared" si="12"/>
        <v>0</v>
      </c>
      <c r="I100" s="26">
        <f t="shared" si="13"/>
        <v>0</v>
      </c>
      <c r="J100" s="26">
        <f t="shared" si="14"/>
        <v>0</v>
      </c>
      <c r="K100" s="26">
        <f t="shared" si="15"/>
        <v>0</v>
      </c>
      <c r="L100" s="18"/>
      <c r="M100" s="35"/>
    </row>
    <row r="101" spans="2:13" x14ac:dyDescent="0.2">
      <c r="B101" s="18"/>
      <c r="C101" s="18"/>
      <c r="D101" s="18"/>
      <c r="E101" s="18"/>
      <c r="F101" s="18"/>
      <c r="G101" s="26">
        <f t="shared" si="11"/>
        <v>0</v>
      </c>
      <c r="H101" s="26">
        <f t="shared" si="12"/>
        <v>0</v>
      </c>
      <c r="I101" s="26">
        <f t="shared" si="13"/>
        <v>0</v>
      </c>
      <c r="J101" s="26">
        <f t="shared" si="14"/>
        <v>0</v>
      </c>
      <c r="K101" s="26">
        <f t="shared" si="15"/>
        <v>0</v>
      </c>
      <c r="L101" s="18"/>
      <c r="M101" s="35"/>
    </row>
    <row r="102" spans="2:13" x14ac:dyDescent="0.2">
      <c r="B102" s="18"/>
      <c r="C102" s="18"/>
      <c r="D102" s="18"/>
      <c r="E102" s="18"/>
      <c r="F102" s="18"/>
      <c r="G102" s="26">
        <f t="shared" si="11"/>
        <v>0</v>
      </c>
      <c r="H102" s="26">
        <f t="shared" si="12"/>
        <v>0</v>
      </c>
      <c r="I102" s="26">
        <f t="shared" si="13"/>
        <v>0</v>
      </c>
      <c r="J102" s="26">
        <f t="shared" si="14"/>
        <v>0</v>
      </c>
      <c r="K102" s="26">
        <f t="shared" si="15"/>
        <v>0</v>
      </c>
      <c r="L102" s="18"/>
      <c r="M102" s="35"/>
    </row>
  </sheetData>
  <conditionalFormatting sqref="H8:H16">
    <cfRule type="cellIs" dxfId="0" priority="4" operator="equal">
      <formula>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923D-C956-4644-95DE-0E2013D2B45A}">
  <sheetPr>
    <tabColor theme="5" tint="0.79998168889431442"/>
  </sheetPr>
  <dimension ref="A1:L15"/>
  <sheetViews>
    <sheetView showGridLines="0" zoomScale="70" zoomScaleNormal="70" workbookViewId="0"/>
  </sheetViews>
  <sheetFormatPr defaultColWidth="8.88671875" defaultRowHeight="15" x14ac:dyDescent="0.2"/>
  <cols>
    <col min="1" max="1" width="18.5546875" customWidth="1"/>
    <col min="2" max="2" width="58.33203125" bestFit="1" customWidth="1"/>
    <col min="3" max="3" width="28.109375" customWidth="1"/>
    <col min="4" max="4" width="36.21875" customWidth="1"/>
    <col min="5" max="6" width="48.33203125" customWidth="1"/>
    <col min="7" max="7" width="12" bestFit="1" customWidth="1"/>
    <col min="8" max="8" width="17.77734375" bestFit="1" customWidth="1"/>
    <col min="9" max="10" width="18" bestFit="1" customWidth="1"/>
    <col min="11" max="11" width="16.33203125" bestFit="1" customWidth="1"/>
  </cols>
  <sheetData>
    <row r="1" spans="1:12" s="1" customFormat="1" ht="18" x14ac:dyDescent="0.25">
      <c r="A1" s="5" t="str">
        <f ca="1">MID(CELL("filename",A2),FIND("]",CELL("filename",A2))+1,256)</f>
        <v>Asset life inputs</v>
      </c>
      <c r="D1"/>
      <c r="L1"/>
    </row>
    <row r="2" spans="1:12" s="1" customFormat="1" x14ac:dyDescent="0.2">
      <c r="A2"/>
      <c r="D2"/>
      <c r="L2"/>
    </row>
    <row r="3" spans="1:12" ht="21" x14ac:dyDescent="0.35">
      <c r="A3" s="1"/>
      <c r="B3" s="15" t="s">
        <v>84</v>
      </c>
      <c r="C3" s="15"/>
    </row>
    <row r="4" spans="1:12" x14ac:dyDescent="0.2">
      <c r="A4" s="1"/>
    </row>
    <row r="5" spans="1:12" x14ac:dyDescent="0.2">
      <c r="A5" s="1"/>
      <c r="B5" s="16" t="s">
        <v>177</v>
      </c>
      <c r="C5" s="16"/>
    </row>
    <row r="6" spans="1:12" x14ac:dyDescent="0.2">
      <c r="A6" s="1"/>
    </row>
    <row r="7" spans="1:12" ht="15.75" x14ac:dyDescent="0.25">
      <c r="B7" s="17" t="s">
        <v>156</v>
      </c>
      <c r="C7" s="17" t="s">
        <v>157</v>
      </c>
    </row>
    <row r="8" spans="1:12" x14ac:dyDescent="0.2">
      <c r="B8" s="18" t="s">
        <v>13</v>
      </c>
      <c r="C8" s="19">
        <v>49.467991595960875</v>
      </c>
    </row>
    <row r="9" spans="1:12" x14ac:dyDescent="0.2">
      <c r="B9" s="18" t="s">
        <v>21</v>
      </c>
      <c r="C9" s="19">
        <v>53.362142864352577</v>
      </c>
    </row>
    <row r="10" spans="1:12" x14ac:dyDescent="0.2">
      <c r="B10" s="18" t="s">
        <v>26</v>
      </c>
      <c r="C10" s="19">
        <v>10</v>
      </c>
    </row>
    <row r="11" spans="1:12" x14ac:dyDescent="0.2">
      <c r="B11" s="18" t="s">
        <v>25</v>
      </c>
      <c r="C11" s="19">
        <v>5.2362604080180004</v>
      </c>
    </row>
    <row r="12" spans="1:12" x14ac:dyDescent="0.2">
      <c r="B12" s="18" t="s">
        <v>29</v>
      </c>
      <c r="C12" s="19">
        <v>9.375</v>
      </c>
    </row>
    <row r="13" spans="1:12" x14ac:dyDescent="0.2">
      <c r="B13" s="18" t="s">
        <v>30</v>
      </c>
      <c r="C13" s="22">
        <v>9999</v>
      </c>
    </row>
    <row r="14" spans="1:12" x14ac:dyDescent="0.2">
      <c r="B14" s="18" t="s">
        <v>210</v>
      </c>
      <c r="C14" s="19">
        <v>5.2362604080180004</v>
      </c>
    </row>
    <row r="15" spans="1:12" x14ac:dyDescent="0.2">
      <c r="A15" s="1"/>
      <c r="B15" s="18" t="s">
        <v>216</v>
      </c>
      <c r="C15" s="19">
        <v>40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E7F7AFD08CDF47A2208FDF24A61B04" ma:contentTypeVersion="10" ma:contentTypeDescription="Create a new document." ma:contentTypeScope="" ma:versionID="94f28ce46439d38a61853f04dadf010d">
  <xsd:schema xmlns:xsd="http://www.w3.org/2001/XMLSchema" xmlns:xs="http://www.w3.org/2001/XMLSchema" xmlns:p="http://schemas.microsoft.com/office/2006/metadata/properties" xmlns:ns3="7c5a78af-f82a-4e4e-8e5b-f0d4bf228ce2" targetNamespace="http://schemas.microsoft.com/office/2006/metadata/properties" ma:root="true" ma:fieldsID="54e073d981238d391ab015e8291921f8" ns3:_="">
    <xsd:import namespace="7c5a78af-f82a-4e4e-8e5b-f0d4bf228ce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5a78af-f82a-4e4e-8e5b-f0d4bf228ce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061CBA-415D-48D3-8C79-21C27D57DF21}">
  <ds:schemaRefs>
    <ds:schemaRef ds:uri="http://purl.org/dc/terms/"/>
    <ds:schemaRef ds:uri="http://schemas.microsoft.com/office/2006/documentManagement/types"/>
    <ds:schemaRef ds:uri="http://purl.org/dc/elements/1.1/"/>
    <ds:schemaRef ds:uri="7c5a78af-f82a-4e4e-8e5b-f0d4bf228ce2"/>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7A96E3E-ECB1-4FF3-998C-01F7D3D04921}">
  <ds:schemaRefs>
    <ds:schemaRef ds:uri="http://schemas.microsoft.com/sharepoint/v3/contenttype/forms"/>
  </ds:schemaRefs>
</ds:datastoreItem>
</file>

<file path=customXml/itemProps3.xml><?xml version="1.0" encoding="utf-8"?>
<ds:datastoreItem xmlns:ds="http://schemas.openxmlformats.org/officeDocument/2006/customXml" ds:itemID="{75F809EF-B030-4CA2-BE7D-4A63D3D46B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5a78af-f82a-4e4e-8e5b-f0d4bf228c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Info</vt:lpstr>
      <vt:lpstr>Control and results</vt:lpstr>
      <vt:lpstr>LRMC estimation</vt:lpstr>
      <vt:lpstr>Allocation calculations -&gt;</vt:lpstr>
      <vt:lpstr>Capex calculations</vt:lpstr>
      <vt:lpstr>Inputs -&gt;</vt:lpstr>
      <vt:lpstr>Demand inputs</vt:lpstr>
      <vt:lpstr>Capex inputs</vt:lpstr>
      <vt:lpstr>Opex inputs</vt:lpstr>
      <vt:lpstr>Capex category mapping &amp; alloc</vt:lpstr>
      <vt:lpstr>Asset life inputs</vt:lpstr>
      <vt:lpstr>discount_factors</vt:lpstr>
      <vt:lpstr>discount_rate</vt:lpstr>
      <vt:lpstr>opex_proportion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Morrison</dc:creator>
  <cp:lastModifiedBy>Christopher Stewart</cp:lastModifiedBy>
  <dcterms:created xsi:type="dcterms:W3CDTF">2014-04-05T12:28:10Z</dcterms:created>
  <dcterms:modified xsi:type="dcterms:W3CDTF">2020-01-22T05:20:15Z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0x01010060E7F7AFD08CDF47A2208FDF24A61B04</vt:lpwstr>
  </property>
</Properties>
</file>