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8680" yWindow="-120" windowWidth="29040" windowHeight="15840" activeTab="2"/>
  </bookViews>
  <sheets>
    <sheet name="Input | Core forecast" sheetId="5" r:id="rId1"/>
    <sheet name="Calc|Avg Splits" sheetId="4" r:id="rId2"/>
    <sheet name="Output | PTRM Volume" sheetId="1" r:id="rId3"/>
  </sheets>
  <definedNames>
    <definedName name="VB_Coastal.Block1">'Calc|Avg Splits'!$C$5</definedName>
    <definedName name="VB_Coastal.Block2">'Calc|Avg Splits'!$D$5</definedName>
    <definedName name="VB_Coastal.Block3">'Calc|Avg Splits'!$E$5</definedName>
    <definedName name="VB_Coastal.Block4">'Calc|Avg Splits'!$F$5</definedName>
    <definedName name="VI_Coastal.Block1">'Calc|Avg Splits'!$I$5</definedName>
    <definedName name="VI_Coastal.Block2">'Calc|Avg Splits'!$J$5</definedName>
    <definedName name="VI_Coastal.Block3">'Calc|Avg Splits'!$K$5</definedName>
    <definedName name="VI_Coastal.Block4">'Calc|Avg Splits'!$L$5</definedName>
    <definedName name="VI_Coastal.Block5">'Calc|Avg Splits'!$M$5</definedName>
    <definedName name="VI_Coastal.Block6">'Calc|Avg Splits'!$N$5</definedName>
    <definedName name="VI_Country.Block1">'Calc|Avg Splits'!$Q$5</definedName>
    <definedName name="VI_Country.Block2">'Calc|Avg Splits'!$R$5</definedName>
    <definedName name="VI_Country.Block3">'Calc|Avg Splits'!$S$5</definedName>
    <definedName name="VI_Country.Block4">'Calc|Avg Splits'!$T$5</definedName>
    <definedName name="VI_Country.Block5">'Calc|Avg Splits'!$U$5</definedName>
    <definedName name="VI_Country.Block6">'Calc|Avg Splits'!$V$5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C7" i="1"/>
  <c r="D7" i="1"/>
  <c r="E7" i="1"/>
  <c r="F7" i="1"/>
  <c r="G7" i="1"/>
  <c r="C8" i="1"/>
  <c r="D8" i="1"/>
  <c r="E8" i="1"/>
  <c r="F8" i="1"/>
  <c r="G8" i="1"/>
  <c r="B8" i="1"/>
  <c r="B7" i="1"/>
  <c r="B6" i="1"/>
  <c r="C13" i="1" l="1"/>
  <c r="K8" i="1" l="1"/>
  <c r="J8" i="1"/>
  <c r="L8" i="1"/>
  <c r="H8" i="1"/>
  <c r="I8" i="1"/>
  <c r="M8" i="1"/>
  <c r="O8" i="1"/>
  <c r="S8" i="1"/>
  <c r="R8" i="1"/>
  <c r="P8" i="1"/>
  <c r="N8" i="1"/>
  <c r="Q8" i="1"/>
  <c r="AP7" i="1"/>
  <c r="AM7" i="1"/>
  <c r="AQ7" i="1"/>
  <c r="AO7" i="1"/>
  <c r="AN7" i="1"/>
  <c r="AL7" i="1"/>
  <c r="W8" i="1"/>
  <c r="V8" i="1"/>
  <c r="X8" i="1"/>
  <c r="T8" i="1"/>
  <c r="U8" i="1"/>
  <c r="Y8" i="1"/>
  <c r="X7" i="1"/>
  <c r="U7" i="1"/>
  <c r="Y7" i="1"/>
  <c r="W7" i="1"/>
  <c r="V7" i="1"/>
  <c r="T7" i="1"/>
  <c r="O6" i="1"/>
  <c r="S6" i="1"/>
  <c r="R6" i="1"/>
  <c r="N6" i="1"/>
  <c r="P6" i="1"/>
  <c r="Q6" i="1"/>
  <c r="AA8" i="1" l="1"/>
  <c r="AE8" i="1"/>
  <c r="AB8" i="1"/>
  <c r="Z8" i="1"/>
  <c r="AD8" i="1"/>
  <c r="AC8" i="1"/>
  <c r="L6" i="1"/>
  <c r="H6" i="1"/>
  <c r="I6" i="1"/>
  <c r="M6" i="1"/>
  <c r="K6" i="1"/>
  <c r="J6" i="1"/>
  <c r="R7" i="1"/>
  <c r="O7" i="1"/>
  <c r="S7" i="1"/>
  <c r="Q7" i="1"/>
  <c r="P7" i="1"/>
  <c r="N7" i="1"/>
  <c r="AC7" i="1"/>
  <c r="Z7" i="1"/>
  <c r="AB7" i="1"/>
  <c r="AD7" i="1"/>
  <c r="AA7" i="1"/>
  <c r="AE7" i="1"/>
  <c r="K7" i="1"/>
  <c r="L7" i="1"/>
  <c r="J7" i="1"/>
  <c r="I7" i="1"/>
  <c r="M7" i="1"/>
  <c r="H7" i="1"/>
  <c r="AG6" i="1"/>
  <c r="AK6" i="1"/>
  <c r="AF6" i="1"/>
  <c r="AH6" i="1"/>
  <c r="AJ6" i="1"/>
  <c r="AI6" i="1"/>
  <c r="U6" i="1"/>
  <c r="Y6" i="1"/>
  <c r="X6" i="1"/>
  <c r="V6" i="1"/>
  <c r="W6" i="1"/>
  <c r="T6" i="1"/>
  <c r="AJ7" i="1"/>
  <c r="AG7" i="1"/>
  <c r="AK7" i="1"/>
  <c r="AI7" i="1"/>
  <c r="AH7" i="1"/>
  <c r="AF7" i="1"/>
  <c r="AM6" i="1"/>
  <c r="AQ6" i="1"/>
  <c r="AP6" i="1"/>
  <c r="AL6" i="1"/>
  <c r="AN6" i="1"/>
  <c r="AO6" i="1"/>
  <c r="AD6" i="1"/>
  <c r="AA6" i="1"/>
  <c r="AE6" i="1"/>
  <c r="AC6" i="1"/>
  <c r="Z6" i="1"/>
  <c r="AB6" i="1"/>
  <c r="C15" i="1" l="1"/>
  <c r="C14" i="1"/>
  <c r="C16" i="1"/>
</calcChain>
</file>

<file path=xl/sharedStrings.xml><?xml version="1.0" encoding="utf-8"?>
<sst xmlns="http://schemas.openxmlformats.org/spreadsheetml/2006/main" count="107" uniqueCount="44">
  <si>
    <t>Block 1</t>
  </si>
  <si>
    <t>Block 2</t>
  </si>
  <si>
    <t>Block 3</t>
  </si>
  <si>
    <t>Block 4</t>
  </si>
  <si>
    <t>Block 5</t>
  </si>
  <si>
    <t>Block 6</t>
  </si>
  <si>
    <t>Total</t>
  </si>
  <si>
    <t>2019-20</t>
  </si>
  <si>
    <t>Volume</t>
  </si>
  <si>
    <t>VI-Coastal</t>
  </si>
  <si>
    <t>VI-Country</t>
  </si>
  <si>
    <t>VB-Coastal</t>
  </si>
  <si>
    <t>VB-Country</t>
  </si>
  <si>
    <t>Tariff Quantities</t>
  </si>
  <si>
    <t>Customer Numbers</t>
  </si>
  <si>
    <t>Year</t>
  </si>
  <si>
    <t>2020-21</t>
  </si>
  <si>
    <t>2021-22</t>
  </si>
  <si>
    <t>2022-23</t>
  </si>
  <si>
    <t>2023-24</t>
  </si>
  <si>
    <t>2024-25</t>
  </si>
  <si>
    <t>VI Coastal</t>
  </si>
  <si>
    <t>VI Country</t>
  </si>
  <si>
    <t>VB</t>
  </si>
  <si>
    <t>VI</t>
  </si>
  <si>
    <t>VB Coastal</t>
  </si>
  <si>
    <t>Average</t>
  </si>
  <si>
    <t>RY2020</t>
  </si>
  <si>
    <t>RY2021</t>
  </si>
  <si>
    <t>RY2022</t>
  </si>
  <si>
    <t>RY2023</t>
  </si>
  <si>
    <t>RY2024</t>
  </si>
  <si>
    <t>RY2025</t>
  </si>
  <si>
    <t>Coastal</t>
  </si>
  <si>
    <t>Consumption (GJ)</t>
  </si>
  <si>
    <t>Avg Cust</t>
  </si>
  <si>
    <t>Country</t>
  </si>
  <si>
    <t>Output from Core Forecast</t>
  </si>
  <si>
    <t>Check 1</t>
  </si>
  <si>
    <t>Check 2</t>
  </si>
  <si>
    <t>Check 3</t>
  </si>
  <si>
    <t>Check 4</t>
  </si>
  <si>
    <t>Allocation of forecast demand to tariff blocks</t>
  </si>
  <si>
    <t>Average consumption by block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</si>
</sst>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_ ;\-#,##0\ "/>
    <numFmt numFmtId="165" formatCode="_-* #,##0_-;\-* #,##0_-;_-* &quot;-&quot;??_-;_-@_-"/>
    <numFmt numFmtId="166" formatCode="0.0%"/>
    <numFmt numFmtId="167" formatCode="#,##0;\(#,##0\);\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indexed="12"/>
      <name val="Arial"/>
      <family val="2"/>
    </font>
    <font>
      <sz val="10"/>
      <color rgb="FF000000"/>
      <name val="Arial"/>
      <family val="2"/>
    </font>
    <font>
      <b/>
      <sz val="9"/>
      <name val="Franklin Gothic Book"/>
      <family val="2"/>
    </font>
    <font>
      <b/>
      <sz val="8"/>
      <color rgb="FFC00000"/>
      <name val="Arial"/>
      <family val="2"/>
    </font>
    <font>
      <b/>
      <sz val="10"/>
      <color rgb="FFFFFFFF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8" fillId="0" borderId="0" applyFill="0"/>
    <xf numFmtId="167" fontId="10" fillId="6" borderId="14"/>
  </cellStyleXfs>
  <cellXfs count="38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164" fontId="1" fillId="3" borderId="0" xfId="1" applyNumberFormat="1" applyFill="1" applyBorder="1" applyAlignment="1">
      <alignment vertical="center"/>
    </xf>
    <xf numFmtId="164" fontId="0" fillId="0" borderId="0" xfId="0" applyNumberFormat="1"/>
    <xf numFmtId="0" fontId="4" fillId="2" borderId="0" xfId="0" applyFont="1" applyFill="1" applyBorder="1" applyAlignment="1">
      <alignment horizontal="left"/>
    </xf>
    <xf numFmtId="0" fontId="3" fillId="0" borderId="0" xfId="0" applyFont="1"/>
    <xf numFmtId="0" fontId="4" fillId="2" borderId="0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1" fillId="3" borderId="7" xfId="1" applyNumberFormat="1" applyFill="1" applyBorder="1" applyAlignment="1">
      <alignment horizontal="right" vertical="center"/>
    </xf>
    <xf numFmtId="164" fontId="1" fillId="3" borderId="3" xfId="1" applyNumberFormat="1" applyFill="1" applyBorder="1" applyAlignment="1">
      <alignment vertical="center"/>
    </xf>
    <xf numFmtId="164" fontId="1" fillId="3" borderId="8" xfId="1" applyNumberFormat="1" applyFill="1" applyBorder="1" applyAlignment="1">
      <alignment vertical="center"/>
    </xf>
    <xf numFmtId="164" fontId="1" fillId="3" borderId="9" xfId="1" applyNumberFormat="1" applyFill="1" applyBorder="1" applyAlignment="1">
      <alignment vertical="center"/>
    </xf>
    <xf numFmtId="164" fontId="1" fillId="3" borderId="1" xfId="1" applyNumberFormat="1" applyFill="1" applyBorder="1" applyAlignment="1">
      <alignment vertical="center"/>
    </xf>
    <xf numFmtId="164" fontId="5" fillId="0" borderId="0" xfId="0" applyNumberFormat="1" applyFont="1" applyFill="1" applyAlignment="1">
      <alignment horizontal="left"/>
    </xf>
    <xf numFmtId="164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0" fillId="0" borderId="0" xfId="0" applyBorder="1"/>
    <xf numFmtId="0" fontId="2" fillId="0" borderId="0" xfId="0" applyFont="1" applyBorder="1"/>
    <xf numFmtId="0" fontId="7" fillId="0" borderId="0" xfId="0" applyFont="1" applyBorder="1"/>
    <xf numFmtId="0" fontId="8" fillId="0" borderId="0" xfId="4" applyAlignment="1">
      <alignment horizontal="left" indent="3"/>
    </xf>
    <xf numFmtId="0" fontId="9" fillId="4" borderId="10" xfId="1" applyNumberFormat="1" applyFont="1" applyFill="1" applyBorder="1" applyAlignment="1">
      <alignment horizontal="center" vertical="center"/>
    </xf>
    <xf numFmtId="0" fontId="9" fillId="5" borderId="11" xfId="1" applyNumberFormat="1" applyFont="1" applyFill="1" applyBorder="1" applyAlignment="1">
      <alignment horizontal="left" vertical="center" indent="2"/>
    </xf>
    <xf numFmtId="0" fontId="9" fillId="5" borderId="12" xfId="1" applyNumberFormat="1" applyFont="1" applyFill="1" applyBorder="1" applyAlignment="1">
      <alignment horizontal="left" vertical="center" indent="2"/>
    </xf>
    <xf numFmtId="0" fontId="9" fillId="5" borderId="13" xfId="1" applyNumberFormat="1" applyFont="1" applyFill="1" applyBorder="1" applyAlignment="1">
      <alignment horizontal="left" vertical="center" indent="2"/>
    </xf>
    <xf numFmtId="1" fontId="11" fillId="6" borderId="14" xfId="5" applyNumberFormat="1" applyFont="1" applyAlignment="1">
      <alignment horizontal="left" vertical="center" wrapText="1" indent="3"/>
    </xf>
    <xf numFmtId="165" fontId="12" fillId="7" borderId="10" xfId="1" applyNumberFormat="1" applyFont="1" applyFill="1" applyBorder="1" applyAlignment="1">
      <alignment horizontal="center"/>
    </xf>
    <xf numFmtId="166" fontId="2" fillId="0" borderId="0" xfId="0" applyNumberFormat="1" applyFont="1" applyBorder="1"/>
    <xf numFmtId="0" fontId="4" fillId="2" borderId="0" xfId="0" applyFont="1" applyFill="1" applyBorder="1" applyAlignment="1"/>
    <xf numFmtId="0" fontId="0" fillId="2" borderId="0" xfId="0" applyFill="1" applyBorder="1" applyAlignment="1"/>
    <xf numFmtId="0" fontId="2" fillId="0" borderId="0" xfId="0" applyFont="1" applyBorder="1" applyAlignment="1"/>
    <xf numFmtId="164" fontId="2" fillId="0" borderId="0" xfId="0" applyNumberFormat="1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6">
    <cellStyle name="Comma" xfId="1" builtinId="3"/>
    <cellStyle name="Comma 2" xfId="3"/>
    <cellStyle name="Core Different Formula Cell" xfId="5"/>
    <cellStyle name="Normal" xfId="0" builtinId="0"/>
    <cellStyle name="Normal 2" xfId="2"/>
    <cellStyle name="Table Heading" xfId="4"/>
  </cellStyles>
  <dxfs count="1">
    <dxf>
      <font>
        <color theme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20.42578125" customWidth="1"/>
    <col min="3" max="8" width="9.85546875" bestFit="1" customWidth="1"/>
    <col min="9" max="10" width="9.140625" customWidth="1"/>
    <col min="11" max="11" width="0" hidden="1" customWidth="1"/>
    <col min="12" max="16384" width="9.140625" hidden="1"/>
  </cols>
  <sheetData>
    <row r="1" spans="1:8" x14ac:dyDescent="0.25">
      <c r="A1" s="17" t="s">
        <v>37</v>
      </c>
    </row>
    <row r="2" spans="1:8" x14ac:dyDescent="0.25"/>
    <row r="3" spans="1:8" x14ac:dyDescent="0.25">
      <c r="B3" s="23" t="s">
        <v>6</v>
      </c>
    </row>
    <row r="4" spans="1:8" x14ac:dyDescent="0.25">
      <c r="B4" s="24" t="s">
        <v>24</v>
      </c>
      <c r="C4" s="24" t="s">
        <v>27</v>
      </c>
      <c r="D4" s="24" t="s">
        <v>28</v>
      </c>
      <c r="E4" s="24" t="s">
        <v>29</v>
      </c>
      <c r="F4" s="24" t="s">
        <v>30</v>
      </c>
      <c r="G4" s="24" t="s">
        <v>31</v>
      </c>
      <c r="H4" s="24" t="s">
        <v>32</v>
      </c>
    </row>
    <row r="5" spans="1:8" x14ac:dyDescent="0.25">
      <c r="B5" s="25" t="s">
        <v>33</v>
      </c>
      <c r="C5" s="26"/>
      <c r="D5" s="26"/>
      <c r="E5" s="26"/>
      <c r="F5" s="26"/>
      <c r="G5" s="26"/>
      <c r="H5" s="27"/>
    </row>
    <row r="6" spans="1:8" x14ac:dyDescent="0.25">
      <c r="B6" s="28" t="s">
        <v>34</v>
      </c>
      <c r="C6" s="29">
        <v>36219331.769322306</v>
      </c>
      <c r="D6" s="29">
        <v>36399261.156349108</v>
      </c>
      <c r="E6" s="29">
        <v>36620644.090066761</v>
      </c>
      <c r="F6" s="29">
        <v>36762971.922936104</v>
      </c>
      <c r="G6" s="29">
        <v>36869371.454871356</v>
      </c>
      <c r="H6" s="29">
        <v>36978456.42181959</v>
      </c>
    </row>
    <row r="7" spans="1:8" x14ac:dyDescent="0.25">
      <c r="B7" s="28" t="s">
        <v>14</v>
      </c>
      <c r="C7" s="29">
        <v>1342190.7106512841</v>
      </c>
      <c r="D7" s="29">
        <v>1362390.7968486459</v>
      </c>
      <c r="E7" s="29">
        <v>1381328.9486828495</v>
      </c>
      <c r="F7" s="29">
        <v>1400083.8625550745</v>
      </c>
      <c r="G7" s="29">
        <v>1418827.1111470817</v>
      </c>
      <c r="H7" s="29">
        <v>1438255.5689262878</v>
      </c>
    </row>
    <row r="8" spans="1:8" x14ac:dyDescent="0.25">
      <c r="B8" s="28" t="s">
        <v>35</v>
      </c>
      <c r="C8" s="29">
        <v>1338954.6898106188</v>
      </c>
      <c r="D8" s="29">
        <v>1352568.5761729095</v>
      </c>
      <c r="E8" s="29">
        <v>1372141.8178055293</v>
      </c>
      <c r="F8" s="29">
        <v>1390991.3063399093</v>
      </c>
      <c r="G8" s="29">
        <v>1409742.125770017</v>
      </c>
      <c r="H8" s="29">
        <v>1428829.3321483489</v>
      </c>
    </row>
    <row r="9" spans="1:8" x14ac:dyDescent="0.25">
      <c r="B9" s="25" t="s">
        <v>36</v>
      </c>
      <c r="C9" s="26"/>
      <c r="D9" s="26"/>
      <c r="E9" s="26"/>
      <c r="F9" s="26"/>
      <c r="G9" s="26"/>
      <c r="H9" s="27"/>
    </row>
    <row r="10" spans="1:8" x14ac:dyDescent="0.25">
      <c r="B10" s="28" t="s">
        <v>34</v>
      </c>
      <c r="C10" s="29">
        <v>4205808.9380247761</v>
      </c>
      <c r="D10" s="29">
        <v>4191867.2655489352</v>
      </c>
      <c r="E10" s="29">
        <v>4181480.7938063312</v>
      </c>
      <c r="F10" s="29">
        <v>4161725.2974328413</v>
      </c>
      <c r="G10" s="29">
        <v>4138009.0639983104</v>
      </c>
      <c r="H10" s="29">
        <v>4114298.1894513126</v>
      </c>
    </row>
    <row r="11" spans="1:8" x14ac:dyDescent="0.25">
      <c r="B11" s="28" t="s">
        <v>14</v>
      </c>
      <c r="C11" s="29">
        <v>99610.91829273256</v>
      </c>
      <c r="D11" s="29">
        <v>100463.04546159283</v>
      </c>
      <c r="E11" s="29">
        <v>101205.79971154849</v>
      </c>
      <c r="F11" s="29">
        <v>101917.89779402885</v>
      </c>
      <c r="G11" s="29">
        <v>102611.78561460969</v>
      </c>
      <c r="H11" s="29">
        <v>103336.60286875522</v>
      </c>
    </row>
    <row r="12" spans="1:8" x14ac:dyDescent="0.25">
      <c r="B12" s="28" t="s">
        <v>35</v>
      </c>
      <c r="C12" s="29">
        <v>99382.036217918314</v>
      </c>
      <c r="D12" s="29">
        <v>99759.698243587118</v>
      </c>
      <c r="E12" s="29">
        <v>100553.09132620718</v>
      </c>
      <c r="F12" s="29">
        <v>101276.67567993222</v>
      </c>
      <c r="G12" s="29">
        <v>101975.78557575317</v>
      </c>
      <c r="H12" s="29">
        <v>102681.23517285989</v>
      </c>
    </row>
    <row r="13" spans="1:8" x14ac:dyDescent="0.25">
      <c r="B13" s="24" t="s">
        <v>23</v>
      </c>
      <c r="C13" s="24"/>
      <c r="D13" s="24"/>
      <c r="E13" s="24"/>
      <c r="F13" s="24"/>
      <c r="G13" s="24"/>
      <c r="H13" s="24"/>
    </row>
    <row r="14" spans="1:8" x14ac:dyDescent="0.25">
      <c r="B14" s="25" t="s">
        <v>33</v>
      </c>
      <c r="C14" s="26"/>
      <c r="D14" s="26"/>
      <c r="E14" s="26"/>
      <c r="F14" s="26"/>
      <c r="G14" s="26"/>
      <c r="H14" s="27"/>
    </row>
    <row r="15" spans="1:8" x14ac:dyDescent="0.25">
      <c r="B15" s="28" t="s">
        <v>34</v>
      </c>
      <c r="C15" s="29">
        <v>22450.396001335666</v>
      </c>
      <c r="D15" s="29">
        <v>90292.237320966829</v>
      </c>
      <c r="E15" s="29">
        <v>162976.68451476254</v>
      </c>
      <c r="F15" s="29">
        <v>233581.03342912646</v>
      </c>
      <c r="G15" s="29">
        <v>303542.9865808558</v>
      </c>
      <c r="H15" s="29">
        <v>374741.14745986031</v>
      </c>
    </row>
    <row r="16" spans="1:8" x14ac:dyDescent="0.25">
      <c r="B16" s="28" t="s">
        <v>14</v>
      </c>
      <c r="C16" s="29">
        <v>727.54524312668718</v>
      </c>
      <c r="D16" s="29">
        <v>878.74669568438253</v>
      </c>
      <c r="E16" s="29">
        <v>1026.6010993790403</v>
      </c>
      <c r="F16" s="29">
        <v>1174.8215371907786</v>
      </c>
      <c r="G16" s="29">
        <v>1330.1775805098644</v>
      </c>
      <c r="H16" s="29">
        <v>1498.4749067897028</v>
      </c>
    </row>
    <row r="17" spans="2:8" x14ac:dyDescent="0.25">
      <c r="B17" s="28" t="s">
        <v>35</v>
      </c>
      <c r="C17" s="29">
        <v>649.8610650345114</v>
      </c>
      <c r="D17" s="29">
        <v>802.60718003629211</v>
      </c>
      <c r="E17" s="29">
        <v>952.06011811356882</v>
      </c>
      <c r="F17" s="29">
        <v>1100.9836701940544</v>
      </c>
      <c r="G17" s="29">
        <v>1254.9167684774241</v>
      </c>
      <c r="H17" s="29">
        <v>1419.2932008080004</v>
      </c>
    </row>
    <row r="18" spans="2:8" x14ac:dyDescent="0.25"/>
    <row r="19" spans="2:8" x14ac:dyDescent="0.25"/>
    <row r="20" spans="2:8" hidden="1" x14ac:dyDescent="0.25"/>
    <row r="21" spans="2:8" hidden="1" x14ac:dyDescent="0.25"/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showGridLines="0" workbookViewId="0">
      <selection activeCell="K7" sqref="K7"/>
    </sheetView>
  </sheetViews>
  <sheetFormatPr defaultColWidth="0" defaultRowHeight="15" zeroHeight="1" x14ac:dyDescent="0.25"/>
  <cols>
    <col min="1" max="1" width="16.5703125" customWidth="1"/>
    <col min="2" max="7" width="9.140625" customWidth="1"/>
    <col min="8" max="8" width="4.7109375" customWidth="1"/>
    <col min="9" max="14" width="9.140625" customWidth="1"/>
    <col min="15" max="15" width="12.140625" bestFit="1" customWidth="1"/>
    <col min="16" max="16" width="4.42578125" customWidth="1"/>
    <col min="17" max="24" width="9.140625" customWidth="1"/>
    <col min="25" max="16384" width="9.140625" hidden="1"/>
  </cols>
  <sheetData>
    <row r="1" spans="1:24" x14ac:dyDescent="0.25">
      <c r="A1" s="21" t="s">
        <v>43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24" x14ac:dyDescent="0.25">
      <c r="A3" s="20"/>
      <c r="B3" s="20"/>
      <c r="C3" s="22" t="s">
        <v>25</v>
      </c>
      <c r="D3" s="19"/>
      <c r="E3" s="19"/>
      <c r="F3" s="19"/>
      <c r="G3" s="19"/>
      <c r="H3" s="19"/>
      <c r="I3" s="22" t="s">
        <v>21</v>
      </c>
      <c r="J3" s="19"/>
      <c r="K3" s="19"/>
      <c r="L3" s="19"/>
      <c r="M3" s="19"/>
      <c r="N3" s="19"/>
      <c r="O3" s="19"/>
      <c r="P3" s="19"/>
      <c r="Q3" s="22" t="s">
        <v>22</v>
      </c>
      <c r="R3" s="19"/>
      <c r="S3" s="19"/>
      <c r="T3" s="19"/>
      <c r="U3" s="19"/>
      <c r="V3" s="19"/>
      <c r="W3" s="19"/>
      <c r="X3" s="20"/>
    </row>
    <row r="4" spans="1:24" x14ac:dyDescent="0.25">
      <c r="A4" s="21"/>
      <c r="B4" s="21"/>
      <c r="C4" s="33" t="s">
        <v>0</v>
      </c>
      <c r="D4" s="33" t="s">
        <v>1</v>
      </c>
      <c r="E4" s="33" t="s">
        <v>2</v>
      </c>
      <c r="F4" s="33" t="s">
        <v>3</v>
      </c>
      <c r="G4" s="21" t="s">
        <v>6</v>
      </c>
      <c r="H4" s="21"/>
      <c r="I4" s="33" t="s">
        <v>0</v>
      </c>
      <c r="J4" s="33" t="s">
        <v>1</v>
      </c>
      <c r="K4" s="33" t="s">
        <v>2</v>
      </c>
      <c r="L4" s="33" t="s">
        <v>3</v>
      </c>
      <c r="M4" s="21" t="s">
        <v>4</v>
      </c>
      <c r="N4" s="21" t="s">
        <v>5</v>
      </c>
      <c r="O4" s="21" t="s">
        <v>6</v>
      </c>
      <c r="P4" s="21"/>
      <c r="Q4" s="33" t="s">
        <v>0</v>
      </c>
      <c r="R4" s="33" t="s">
        <v>1</v>
      </c>
      <c r="S4" s="33" t="s">
        <v>2</v>
      </c>
      <c r="T4" s="33" t="s">
        <v>3</v>
      </c>
      <c r="U4" s="21" t="s">
        <v>4</v>
      </c>
      <c r="V4" s="21" t="s">
        <v>5</v>
      </c>
      <c r="W4" s="21" t="s">
        <v>6</v>
      </c>
      <c r="X4" s="20"/>
    </row>
    <row r="5" spans="1:24" x14ac:dyDescent="0.25">
      <c r="A5" s="21" t="s">
        <v>26</v>
      </c>
      <c r="B5" s="21"/>
      <c r="C5" s="30">
        <v>0.31890411540980945</v>
      </c>
      <c r="D5" s="30">
        <v>0.18336373007032777</v>
      </c>
      <c r="E5" s="30">
        <v>0.20158459815963495</v>
      </c>
      <c r="F5" s="30">
        <v>0.29614755636022783</v>
      </c>
      <c r="G5" s="30">
        <v>1</v>
      </c>
      <c r="H5" s="30"/>
      <c r="I5" s="30">
        <v>0.2242686569694835</v>
      </c>
      <c r="J5" s="30">
        <v>0.15251012163534425</v>
      </c>
      <c r="K5" s="30">
        <v>0.16842676828356773</v>
      </c>
      <c r="L5" s="30">
        <v>0.32086184018070923</v>
      </c>
      <c r="M5" s="30">
        <v>0.10022936577830117</v>
      </c>
      <c r="N5" s="30">
        <v>3.3703247152594144E-2</v>
      </c>
      <c r="O5" s="30">
        <v>1</v>
      </c>
      <c r="P5" s="30"/>
      <c r="Q5" s="30">
        <v>0.13226871805047549</v>
      </c>
      <c r="R5" s="30">
        <v>9.90222821590519E-2</v>
      </c>
      <c r="S5" s="30">
        <v>0.15616881255201351</v>
      </c>
      <c r="T5" s="30">
        <v>0.46672657931799361</v>
      </c>
      <c r="U5" s="30">
        <v>9.3876585734004772E-2</v>
      </c>
      <c r="V5" s="30">
        <v>5.1937022186460673E-2</v>
      </c>
      <c r="W5" s="30">
        <v>1</v>
      </c>
      <c r="X5" s="20"/>
    </row>
    <row r="6" spans="1:24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</row>
    <row r="7" spans="1:24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24" hidden="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24" hidden="1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hidden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1:24" hidden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hidden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hidden="1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hidden="1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1:24" hidden="1" x14ac:dyDescent="0.25"/>
    <row r="16" spans="1:24" hidden="1" x14ac:dyDescent="0.25"/>
    <row r="17" x14ac:dyDescent="0.25"/>
    <row r="18" x14ac:dyDescent="0.25"/>
    <row r="19" x14ac:dyDescent="0.25"/>
    <row r="20" x14ac:dyDescent="0.25"/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"/>
  <sheetViews>
    <sheetView showGridLines="0" tabSelected="1" zoomScale="85" zoomScaleNormal="85" workbookViewId="0"/>
  </sheetViews>
  <sheetFormatPr defaultColWidth="0" defaultRowHeight="15" zeroHeight="1" x14ac:dyDescent="0.25"/>
  <cols>
    <col min="1" max="1" width="15.5703125" bestFit="1" customWidth="1"/>
    <col min="2" max="25" width="9.5703125" bestFit="1" customWidth="1"/>
    <col min="26" max="31" width="10.5703125" bestFit="1" customWidth="1"/>
    <col min="32" max="43" width="9.5703125" bestFit="1" customWidth="1"/>
    <col min="44" max="45" width="23.85546875" customWidth="1"/>
    <col min="46" max="16384" width="23.85546875" hidden="1"/>
  </cols>
  <sheetData>
    <row r="1" spans="1:43" x14ac:dyDescent="0.25">
      <c r="A1" s="17" t="s">
        <v>42</v>
      </c>
    </row>
    <row r="2" spans="1:43" x14ac:dyDescent="0.25"/>
    <row r="3" spans="1:43" s="5" customFormat="1" ht="12.75" x14ac:dyDescent="0.2">
      <c r="A3" s="4" t="s">
        <v>13</v>
      </c>
      <c r="B3" s="35" t="s">
        <v>14</v>
      </c>
      <c r="C3" s="36"/>
      <c r="D3" s="36"/>
      <c r="E3" s="36"/>
      <c r="F3" s="36"/>
      <c r="G3" s="37"/>
      <c r="H3" s="35" t="s">
        <v>0</v>
      </c>
      <c r="I3" s="36"/>
      <c r="J3" s="36"/>
      <c r="K3" s="36"/>
      <c r="L3" s="36"/>
      <c r="M3" s="37"/>
      <c r="N3" s="35" t="s">
        <v>1</v>
      </c>
      <c r="O3" s="36"/>
      <c r="P3" s="36"/>
      <c r="Q3" s="36"/>
      <c r="R3" s="36"/>
      <c r="S3" s="37"/>
      <c r="T3" s="35" t="s">
        <v>2</v>
      </c>
      <c r="U3" s="36"/>
      <c r="V3" s="36"/>
      <c r="W3" s="36"/>
      <c r="X3" s="36"/>
      <c r="Y3" s="37"/>
      <c r="Z3" s="35" t="s">
        <v>3</v>
      </c>
      <c r="AA3" s="36"/>
      <c r="AB3" s="36"/>
      <c r="AC3" s="36"/>
      <c r="AD3" s="36"/>
      <c r="AE3" s="37"/>
      <c r="AF3" s="35" t="s">
        <v>4</v>
      </c>
      <c r="AG3" s="36"/>
      <c r="AH3" s="36"/>
      <c r="AI3" s="36"/>
      <c r="AJ3" s="36"/>
      <c r="AK3" s="37"/>
      <c r="AL3" s="35" t="s">
        <v>5</v>
      </c>
      <c r="AM3" s="36"/>
      <c r="AN3" s="36"/>
      <c r="AO3" s="36"/>
      <c r="AP3" s="36"/>
      <c r="AQ3" s="37"/>
    </row>
    <row r="4" spans="1:43" s="5" customFormat="1" ht="12.75" x14ac:dyDescent="0.2">
      <c r="A4" s="6" t="s">
        <v>15</v>
      </c>
      <c r="B4" s="1" t="s">
        <v>7</v>
      </c>
      <c r="C4" s="7" t="s">
        <v>16</v>
      </c>
      <c r="D4" s="7" t="s">
        <v>17</v>
      </c>
      <c r="E4" s="7" t="s">
        <v>18</v>
      </c>
      <c r="F4" s="7" t="s">
        <v>19</v>
      </c>
      <c r="G4" s="8" t="s">
        <v>20</v>
      </c>
      <c r="H4" s="1" t="s">
        <v>7</v>
      </c>
      <c r="I4" s="7" t="s">
        <v>16</v>
      </c>
      <c r="J4" s="7" t="s">
        <v>17</v>
      </c>
      <c r="K4" s="7" t="s">
        <v>18</v>
      </c>
      <c r="L4" s="7" t="s">
        <v>19</v>
      </c>
      <c r="M4" s="8" t="s">
        <v>20</v>
      </c>
      <c r="N4" s="1" t="s">
        <v>7</v>
      </c>
      <c r="O4" s="7" t="s">
        <v>16</v>
      </c>
      <c r="P4" s="7" t="s">
        <v>17</v>
      </c>
      <c r="Q4" s="7" t="s">
        <v>18</v>
      </c>
      <c r="R4" s="7" t="s">
        <v>19</v>
      </c>
      <c r="S4" s="8" t="s">
        <v>20</v>
      </c>
      <c r="T4" s="1" t="s">
        <v>7</v>
      </c>
      <c r="U4" s="7" t="s">
        <v>16</v>
      </c>
      <c r="V4" s="7" t="s">
        <v>17</v>
      </c>
      <c r="W4" s="7" t="s">
        <v>18</v>
      </c>
      <c r="X4" s="7" t="s">
        <v>19</v>
      </c>
      <c r="Y4" s="8" t="s">
        <v>20</v>
      </c>
      <c r="Z4" s="1" t="s">
        <v>7</v>
      </c>
      <c r="AA4" s="7" t="s">
        <v>16</v>
      </c>
      <c r="AB4" s="7" t="s">
        <v>17</v>
      </c>
      <c r="AC4" s="7" t="s">
        <v>18</v>
      </c>
      <c r="AD4" s="7" t="s">
        <v>19</v>
      </c>
      <c r="AE4" s="8" t="s">
        <v>20</v>
      </c>
      <c r="AF4" s="1" t="s">
        <v>7</v>
      </c>
      <c r="AG4" s="7" t="s">
        <v>16</v>
      </c>
      <c r="AH4" s="7" t="s">
        <v>17</v>
      </c>
      <c r="AI4" s="7" t="s">
        <v>18</v>
      </c>
      <c r="AJ4" s="7" t="s">
        <v>19</v>
      </c>
      <c r="AK4" s="8" t="s">
        <v>20</v>
      </c>
      <c r="AL4" s="1" t="s">
        <v>7</v>
      </c>
      <c r="AM4" s="7" t="s">
        <v>16</v>
      </c>
      <c r="AN4" s="7" t="s">
        <v>17</v>
      </c>
      <c r="AO4" s="7" t="s">
        <v>18</v>
      </c>
      <c r="AP4" s="7" t="s">
        <v>19</v>
      </c>
      <c r="AQ4" s="8" t="s">
        <v>20</v>
      </c>
    </row>
    <row r="5" spans="1:43" s="14" customFormat="1" x14ac:dyDescent="0.2">
      <c r="A5" s="31" t="s">
        <v>8</v>
      </c>
      <c r="B5" s="9"/>
      <c r="C5" s="10"/>
      <c r="D5" s="10"/>
      <c r="E5" s="10"/>
      <c r="F5" s="10"/>
      <c r="G5" s="11"/>
      <c r="H5" s="12"/>
      <c r="I5" s="2"/>
      <c r="J5" s="2"/>
      <c r="K5" s="2"/>
      <c r="L5" s="2"/>
      <c r="M5" s="13"/>
      <c r="N5" s="12"/>
      <c r="O5" s="2"/>
      <c r="P5" s="2"/>
      <c r="Q5" s="2"/>
      <c r="R5" s="2"/>
      <c r="S5" s="13"/>
      <c r="T5" s="12"/>
      <c r="U5" s="2"/>
      <c r="V5" s="2"/>
      <c r="W5" s="2"/>
      <c r="X5" s="2"/>
      <c r="Y5" s="13"/>
      <c r="Z5" s="12"/>
      <c r="AA5" s="2"/>
      <c r="AB5" s="2"/>
      <c r="AC5" s="2"/>
      <c r="AD5" s="2"/>
      <c r="AE5" s="13"/>
      <c r="AF5" s="12"/>
      <c r="AG5" s="2"/>
      <c r="AH5" s="2"/>
      <c r="AI5" s="2"/>
      <c r="AJ5" s="2"/>
      <c r="AK5" s="13"/>
      <c r="AL5" s="12"/>
      <c r="AM5" s="2"/>
      <c r="AN5" s="2"/>
      <c r="AO5" s="2"/>
      <c r="AP5" s="2"/>
      <c r="AQ5" s="13"/>
    </row>
    <row r="6" spans="1:43" s="15" customFormat="1" x14ac:dyDescent="0.25">
      <c r="A6" s="32" t="s">
        <v>9</v>
      </c>
      <c r="B6" s="12">
        <f>'Input | Core forecast'!C8</f>
        <v>1338954.6898106188</v>
      </c>
      <c r="C6" s="2">
        <f>'Input | Core forecast'!D8</f>
        <v>1352568.5761729095</v>
      </c>
      <c r="D6" s="2">
        <f>'Input | Core forecast'!E8</f>
        <v>1372141.8178055293</v>
      </c>
      <c r="E6" s="2">
        <f>'Input | Core forecast'!F8</f>
        <v>1390991.3063399093</v>
      </c>
      <c r="F6" s="2">
        <f>'Input | Core forecast'!G8</f>
        <v>1409742.125770017</v>
      </c>
      <c r="G6" s="13">
        <f>'Input | Core forecast'!H8</f>
        <v>1428829.3321483489</v>
      </c>
      <c r="H6" s="12">
        <f>'Input | Core forecast'!C6*VI_Coastal.Block1</f>
        <v>8122860.89223806</v>
      </c>
      <c r="I6" s="2">
        <f>'Input | Core forecast'!D6*VI_Coastal.Block1</f>
        <v>8163213.4142159037</v>
      </c>
      <c r="J6" s="2">
        <f>'Input | Core forecast'!E6*VI_Coastal.Block1</f>
        <v>8212862.6674367255</v>
      </c>
      <c r="K6" s="2">
        <f>'Input | Core forecast'!F6*VI_Coastal.Block1</f>
        <v>8244782.339363711</v>
      </c>
      <c r="L6" s="2">
        <f>'Input | Core forecast'!G6*VI_Coastal.Block1</f>
        <v>8268644.4194930112</v>
      </c>
      <c r="M6" s="13">
        <f>'Input | Core forecast'!H6*VI_Coastal.Block1</f>
        <v>8293108.7585260523</v>
      </c>
      <c r="N6" s="12">
        <f>'Input | Core forecast'!C6*VI_Coastal.Block2</f>
        <v>5523814.6936902329</v>
      </c>
      <c r="O6" s="2">
        <f>'Input | Core forecast'!D6*VI_Coastal.Block2</f>
        <v>5551255.7463914631</v>
      </c>
      <c r="P6" s="2">
        <f>'Input | Core forecast'!E6*VI_Coastal.Block2</f>
        <v>5585018.884540732</v>
      </c>
      <c r="Q6" s="2">
        <f>'Input | Core forecast'!F6*VI_Coastal.Block2</f>
        <v>5606725.3196437303</v>
      </c>
      <c r="R6" s="2">
        <f>'Input | Core forecast'!G6*VI_Coastal.Block2</f>
        <v>5622952.3252011193</v>
      </c>
      <c r="S6" s="13">
        <f>'Input | Core forecast'!H6*VI_Coastal.Block2</f>
        <v>5639588.8867789824</v>
      </c>
      <c r="T6" s="12">
        <f>'Input | Core forecast'!C6*VI_Coastal.Block3</f>
        <v>6100304.9992973115</v>
      </c>
      <c r="U6" s="2">
        <f>'Input | Core forecast'!D6*VI_Coastal.Block3</f>
        <v>6130609.9244734785</v>
      </c>
      <c r="V6" s="2">
        <f>'Input | Core forecast'!E6*VI_Coastal.Block3</f>
        <v>6167896.736552678</v>
      </c>
      <c r="W6" s="2">
        <f>'Input | Core forecast'!F6*VI_Coastal.Block3</f>
        <v>6191868.5534796659</v>
      </c>
      <c r="X6" s="2">
        <f>'Input | Core forecast'!G6*VI_Coastal.Block3</f>
        <v>6209789.0827904046</v>
      </c>
      <c r="Y6" s="13">
        <f>'Input | Core forecast'!H6*VI_Coastal.Block3</f>
        <v>6228161.9112418154</v>
      </c>
      <c r="Z6" s="12">
        <f>'Input | Core forecast'!C6*VI_Coastal.Block4</f>
        <v>11621401.441620378</v>
      </c>
      <c r="AA6" s="2">
        <f>'Input | Core forecast'!D6*VI_Coastal.Block4</f>
        <v>11679133.915844385</v>
      </c>
      <c r="AB6" s="2">
        <f>'Input | Core forecast'!E6*VI_Coastal.Block4</f>
        <v>11750167.251341635</v>
      </c>
      <c r="AC6" s="2">
        <f>'Input | Core forecast'!F6*VI_Coastal.Block4</f>
        <v>11795834.821705025</v>
      </c>
      <c r="AD6" s="2">
        <f>'Input | Core forecast'!G6*VI_Coastal.Block4</f>
        <v>11829974.371316137</v>
      </c>
      <c r="AE6" s="13">
        <f>'Input | Core forecast'!H6*VI_Coastal.Block4</f>
        <v>11864975.574547198</v>
      </c>
      <c r="AF6" s="12">
        <f>'Input | Core forecast'!C6*VI_Coastal.Block5</f>
        <v>3630240.6521530496</v>
      </c>
      <c r="AG6" s="2">
        <f>'Input | Core forecast'!D6*VI_Coastal.Block5</f>
        <v>3648274.8604996246</v>
      </c>
      <c r="AH6" s="2">
        <f>'Input | Core forecast'!E6*VI_Coastal.Block5</f>
        <v>3670463.9315402848</v>
      </c>
      <c r="AI6" s="2">
        <f>'Input | Core forecast'!F6*VI_Coastal.Block5</f>
        <v>3684729.3599613789</v>
      </c>
      <c r="AJ6" s="2">
        <f>'Input | Core forecast'!G6*VI_Coastal.Block5</f>
        <v>3695393.7175663575</v>
      </c>
      <c r="AK6" s="13">
        <f>'Input | Core forecast'!H6*VI_Coastal.Block5</f>
        <v>3706327.2346195257</v>
      </c>
      <c r="AL6" s="12">
        <f>'Input | Core forecast'!C6*VI_Coastal.Block6</f>
        <v>1220709.0903232747</v>
      </c>
      <c r="AM6" s="2">
        <f>'Input | Core forecast'!D6*VI_Coastal.Block6</f>
        <v>1226773.2949242536</v>
      </c>
      <c r="AN6" s="2">
        <f>'Input | Core forecast'!E6*VI_Coastal.Block6</f>
        <v>1234234.618654706</v>
      </c>
      <c r="AO6" s="2">
        <f>'Input | Core forecast'!F6*VI_Coastal.Block6</f>
        <v>1239031.5287825947</v>
      </c>
      <c r="AP6" s="2">
        <f>'Input | Core forecast'!G6*VI_Coastal.Block6</f>
        <v>1242617.5385043288</v>
      </c>
      <c r="AQ6" s="13">
        <f>'Input | Core forecast'!H6*VI_Coastal.Block6</f>
        <v>1246294.0561060177</v>
      </c>
    </row>
    <row r="7" spans="1:43" s="16" customFormat="1" x14ac:dyDescent="0.25">
      <c r="A7" s="32" t="s">
        <v>10</v>
      </c>
      <c r="B7" s="12">
        <f>'Input | Core forecast'!C12</f>
        <v>99382.036217918314</v>
      </c>
      <c r="C7" s="2">
        <f>'Input | Core forecast'!D12</f>
        <v>99759.698243587118</v>
      </c>
      <c r="D7" s="2">
        <f>'Input | Core forecast'!E12</f>
        <v>100553.09132620718</v>
      </c>
      <c r="E7" s="2">
        <f>'Input | Core forecast'!F12</f>
        <v>101276.67567993222</v>
      </c>
      <c r="F7" s="2">
        <f>'Input | Core forecast'!G12</f>
        <v>101975.78557575317</v>
      </c>
      <c r="G7" s="13">
        <f>'Input | Core forecast'!H12</f>
        <v>102681.23517285989</v>
      </c>
      <c r="H7" s="12">
        <f>'Input | Core forecast'!C10*VI_Country.Block1</f>
        <v>556296.95659776882</v>
      </c>
      <c r="I7" s="2">
        <f>'Input | Core forecast'!D10*VI_Country.Block1</f>
        <v>554452.90945190983</v>
      </c>
      <c r="J7" s="2">
        <f>'Input | Core forecast'!E10*VI_Country.Block1</f>
        <v>553079.1041494481</v>
      </c>
      <c r="K7" s="2">
        <f>'Input | Core forecast'!F10*VI_Country.Block1</f>
        <v>550466.06996967574</v>
      </c>
      <c r="L7" s="2">
        <f>'Input | Core forecast'!G10*VI_Country.Block1</f>
        <v>547329.15417630447</v>
      </c>
      <c r="M7" s="13">
        <f>'Input | Core forecast'!H10*VI_Country.Block1</f>
        <v>544192.94719611749</v>
      </c>
      <c r="N7" s="12">
        <f>'Input | Core forecast'!C10*VI_Country.Block2</f>
        <v>416468.79936815181</v>
      </c>
      <c r="O7" s="2">
        <f>'Input | Core forecast'!D10*VI_Country.Block2</f>
        <v>415088.26314247999</v>
      </c>
      <c r="P7" s="2">
        <f>'Input | Core forecast'!E10*VI_Country.Block2</f>
        <v>414059.77100694686</v>
      </c>
      <c r="Q7" s="2">
        <f>'Input | Core forecast'!F10*VI_Country.Block2</f>
        <v>412103.53667085897</v>
      </c>
      <c r="R7" s="2">
        <f>'Input | Core forecast'!G10*VI_Country.Block2</f>
        <v>409755.10111195495</v>
      </c>
      <c r="S7" s="13">
        <f>'Input | Core forecast'!H10*VI_Country.Block2</f>
        <v>407407.19620232424</v>
      </c>
      <c r="T7" s="12">
        <f>'Input | Core forecast'!C10*VI_Country.Block3</f>
        <v>656816.1876719743</v>
      </c>
      <c r="U7" s="2">
        <f>'Input | Core forecast'!D10*VI_Country.Block3</f>
        <v>654638.93323643308</v>
      </c>
      <c r="V7" s="2">
        <f>'Input | Core forecast'!E10*VI_Country.Block3</f>
        <v>653016.8902777856</v>
      </c>
      <c r="W7" s="2">
        <f>'Input | Core forecast'!F10*VI_Country.Block3</f>
        <v>649931.69786776206</v>
      </c>
      <c r="X7" s="2">
        <f>'Input | Core forecast'!G10*VI_Country.Block3</f>
        <v>646227.96185408498</v>
      </c>
      <c r="Y7" s="13">
        <f>'Input | Core forecast'!H10*VI_Country.Block3</f>
        <v>642525.06273151061</v>
      </c>
      <c r="Z7" s="12">
        <f>'Input | Core forecast'!C10*VI_Country.Block4</f>
        <v>1962962.8189093471</v>
      </c>
      <c r="AA7" s="2">
        <f>'Input | Core forecast'!D10*VI_Country.Block4</f>
        <v>1956455.869804726</v>
      </c>
      <c r="AB7" s="2">
        <f>'Input | Core forecast'!E10*VI_Country.Block4</f>
        <v>1951608.2273771176</v>
      </c>
      <c r="AC7" s="2">
        <f>'Input | Core forecast'!F10*VI_Country.Block4</f>
        <v>1942387.8121319895</v>
      </c>
      <c r="AD7" s="2">
        <f>'Input | Core forecast'!G10*VI_Country.Block4</f>
        <v>1931318.815626784</v>
      </c>
      <c r="AE7" s="13">
        <f>'Input | Core forecast'!H10*VI_Country.Block4</f>
        <v>1920252.3202568255</v>
      </c>
      <c r="AF7" s="12">
        <f>'Input | Core forecast'!C10*VI_Country.Block5</f>
        <v>394826.98335132643</v>
      </c>
      <c r="AG7" s="2">
        <f>'Input | Core forecast'!D10*VI_Country.Block5</f>
        <v>393518.18673987273</v>
      </c>
      <c r="AH7" s="2">
        <f>'Input | Core forecast'!E10*VI_Country.Block5</f>
        <v>392543.14023485436</v>
      </c>
      <c r="AI7" s="2">
        <f>'Input | Core forecast'!F10*VI_Country.Block5</f>
        <v>390688.56168583065</v>
      </c>
      <c r="AJ7" s="2">
        <f>'Input | Core forecast'!G10*VI_Country.Block5</f>
        <v>388462.1626645262</v>
      </c>
      <c r="AK7" s="13">
        <f>'Input | Core forecast'!H10*VI_Country.Block5</f>
        <v>386236.26671728678</v>
      </c>
      <c r="AL7" s="12">
        <f>'Input | Core forecast'!C10*VI_Country.Block6</f>
        <v>218437.1921262074</v>
      </c>
      <c r="AM7" s="2">
        <f>'Input | Core forecast'!D10*VI_Country.Block6</f>
        <v>217713.10317351329</v>
      </c>
      <c r="AN7" s="2">
        <f>'Input | Core forecast'!E10*VI_Country.Block6</f>
        <v>217173.66076017861</v>
      </c>
      <c r="AO7" s="2">
        <f>'Input | Core forecast'!F10*VI_Country.Block6</f>
        <v>216147.61910672413</v>
      </c>
      <c r="AP7" s="2">
        <f>'Input | Core forecast'!G10*VI_Country.Block6</f>
        <v>214915.8685646556</v>
      </c>
      <c r="AQ7" s="13">
        <f>'Input | Core forecast'!H10*VI_Country.Block6</f>
        <v>213684.39634724779</v>
      </c>
    </row>
    <row r="8" spans="1:43" s="16" customFormat="1" x14ac:dyDescent="0.25">
      <c r="A8" s="32" t="s">
        <v>11</v>
      </c>
      <c r="B8" s="12">
        <f>'Input | Core forecast'!C17</f>
        <v>649.8610650345114</v>
      </c>
      <c r="C8" s="2">
        <f>'Input | Core forecast'!D17</f>
        <v>802.60718003629211</v>
      </c>
      <c r="D8" s="2">
        <f>'Input | Core forecast'!E17</f>
        <v>952.06011811356882</v>
      </c>
      <c r="E8" s="2">
        <f>'Input | Core forecast'!F17</f>
        <v>1100.9836701940544</v>
      </c>
      <c r="F8" s="2">
        <f>'Input | Core forecast'!G17</f>
        <v>1254.9167684774241</v>
      </c>
      <c r="G8" s="13">
        <f>'Input | Core forecast'!H17</f>
        <v>1419.2932008080004</v>
      </c>
      <c r="H8" s="12">
        <f>'Input | Core forecast'!C15*VB_Coastal.Block1</f>
        <v>7159.523677405874</v>
      </c>
      <c r="I8" s="2">
        <f>'Input | Core forecast'!D15*VB_Coastal.Block1</f>
        <v>28794.566071215511</v>
      </c>
      <c r="J8" s="2">
        <f>'Input | Core forecast'!E15*VB_Coastal.Block1</f>
        <v>51973.935407603938</v>
      </c>
      <c r="K8" s="2">
        <f>'Input | Core forecast'!F15*VB_Coastal.Block1</f>
        <v>74489.952842224709</v>
      </c>
      <c r="L8" s="2">
        <f>'Input | Core forecast'!G15*VB_Coastal.Block1</f>
        <v>96801.107624419485</v>
      </c>
      <c r="M8" s="13">
        <f>'Input | Core forecast'!H15*VB_Coastal.Block1</f>
        <v>119506.49413834371</v>
      </c>
      <c r="N8" s="12">
        <f>'Input | Core forecast'!C15*VB_Coastal.Block2</f>
        <v>4116.5883523608791</v>
      </c>
      <c r="O8" s="2">
        <f>'Input | Core forecast'!D15*VB_Coastal.Block2</f>
        <v>16556.321431567736</v>
      </c>
      <c r="P8" s="2">
        <f>'Input | Core forecast'!E15*VB_Coastal.Block2</f>
        <v>29884.012787121887</v>
      </c>
      <c r="Q8" s="2">
        <f>'Input | Core forecast'!F15*VB_Coastal.Block2</f>
        <v>42830.289563246552</v>
      </c>
      <c r="R8" s="2">
        <f>'Input | Core forecast'!G15*VB_Coastal.Block2</f>
        <v>55658.77425615317</v>
      </c>
      <c r="S8" s="13">
        <f>'Input | Core forecast'!H15*VB_Coastal.Block2</f>
        <v>68713.934609074728</v>
      </c>
      <c r="T8" s="12">
        <f>'Input | Core forecast'!C15*VB_Coastal.Block3</f>
        <v>4525.6540564539255</v>
      </c>
      <c r="U8" s="2">
        <f>'Input | Core forecast'!D15*VB_Coastal.Block3</f>
        <v>18201.52437728149</v>
      </c>
      <c r="V8" s="2">
        <f>'Input | Core forecast'!E15*VB_Coastal.Block3</f>
        <v>32853.589457298003</v>
      </c>
      <c r="W8" s="2">
        <f>'Input | Core forecast'!F15*VB_Coastal.Block3</f>
        <v>47086.338761522718</v>
      </c>
      <c r="X8" s="2">
        <f>'Input | Core forecast'!G15*VB_Coastal.Block3</f>
        <v>61189.590974077277</v>
      </c>
      <c r="Y8" s="13">
        <f>'Input | Core forecast'!H15*VB_Coastal.Block3</f>
        <v>75542.043624576443</v>
      </c>
      <c r="Z8" s="12">
        <f>'Input | Core forecast'!C15*VB_Coastal.Block4</f>
        <v>6648.6299151149879</v>
      </c>
      <c r="AA8" s="2">
        <f>'Input | Core forecast'!D15*VB_Coastal.Block4</f>
        <v>26739.825440902092</v>
      </c>
      <c r="AB8" s="2">
        <f>'Input | Core forecast'!E15*VB_Coastal.Block4</f>
        <v>48265.146862738708</v>
      </c>
      <c r="AC8" s="2">
        <f>'Input | Core forecast'!F15*VB_Coastal.Block4</f>
        <v>69174.452262132487</v>
      </c>
      <c r="AD8" s="2">
        <f>'Input | Core forecast'!G15*VB_Coastal.Block4</f>
        <v>89893.513726205871</v>
      </c>
      <c r="AE8" s="13">
        <f>'Input | Core forecast'!H15*VB_Coastal.Block4</f>
        <v>110978.67508786543</v>
      </c>
      <c r="AF8" s="12"/>
      <c r="AG8" s="2"/>
      <c r="AH8" s="2"/>
      <c r="AI8" s="2"/>
      <c r="AJ8" s="2"/>
      <c r="AK8" s="13"/>
      <c r="AL8" s="12"/>
      <c r="AM8" s="2"/>
      <c r="AN8" s="2"/>
      <c r="AO8" s="2"/>
      <c r="AP8" s="2"/>
      <c r="AQ8" s="13"/>
    </row>
    <row r="9" spans="1:43" x14ac:dyDescent="0.25">
      <c r="A9" s="32" t="s">
        <v>12</v>
      </c>
      <c r="B9" s="12"/>
      <c r="C9" s="2"/>
      <c r="D9" s="2"/>
      <c r="E9" s="2"/>
      <c r="F9" s="2"/>
      <c r="G9" s="13"/>
      <c r="H9" s="12"/>
      <c r="I9" s="2"/>
      <c r="J9" s="2"/>
      <c r="K9" s="2"/>
      <c r="L9" s="2"/>
      <c r="M9" s="13"/>
      <c r="N9" s="12"/>
      <c r="O9" s="2"/>
      <c r="P9" s="2"/>
      <c r="Q9" s="2"/>
      <c r="R9" s="2"/>
      <c r="S9" s="13"/>
      <c r="T9" s="12"/>
      <c r="U9" s="2"/>
      <c r="V9" s="2"/>
      <c r="W9" s="2"/>
      <c r="X9" s="2"/>
      <c r="Y9" s="13"/>
      <c r="Z9" s="12"/>
      <c r="AA9" s="2"/>
      <c r="AB9" s="2"/>
      <c r="AC9" s="2"/>
      <c r="AD9" s="2"/>
      <c r="AE9" s="13"/>
      <c r="AF9" s="12"/>
      <c r="AG9" s="2"/>
      <c r="AH9" s="2"/>
      <c r="AI9" s="2"/>
      <c r="AJ9" s="2"/>
      <c r="AK9" s="13"/>
      <c r="AL9" s="12"/>
      <c r="AM9" s="2"/>
      <c r="AN9" s="2"/>
      <c r="AO9" s="2"/>
      <c r="AP9" s="2"/>
      <c r="AQ9" s="13"/>
    </row>
    <row r="10" spans="1:43" x14ac:dyDescent="0.25"/>
    <row r="11" spans="1:43" x14ac:dyDescent="0.25">
      <c r="B11" s="3"/>
      <c r="C11" s="3"/>
      <c r="D11" s="3"/>
      <c r="E11" s="3"/>
      <c r="F11" s="3"/>
      <c r="G11" s="3"/>
    </row>
    <row r="12" spans="1:43" x14ac:dyDescent="0.25"/>
    <row r="13" spans="1:43" x14ac:dyDescent="0.25">
      <c r="B13" t="s">
        <v>38</v>
      </c>
      <c r="C13" s="3">
        <f>SUM(B6:G8)-SUM('Input | Core forecast'!C8:H8,'Input | Core forecast'!C12:H12,'Input | Core forecast'!C17:H17)</f>
        <v>0</v>
      </c>
      <c r="D13" s="3"/>
    </row>
    <row r="14" spans="1:43" x14ac:dyDescent="0.25">
      <c r="B14" s="18" t="s">
        <v>39</v>
      </c>
      <c r="C14" s="3">
        <f>SUM(H6:AQ6)-SUM('Input | Core forecast'!C6:H6)</f>
        <v>0</v>
      </c>
      <c r="D14" s="34"/>
      <c r="E14" s="17"/>
      <c r="F14" s="17"/>
      <c r="G14" s="17"/>
    </row>
    <row r="15" spans="1:43" x14ac:dyDescent="0.25">
      <c r="A15" s="17"/>
      <c r="B15" s="3" t="s">
        <v>40</v>
      </c>
      <c r="C15" s="3">
        <f>SUM(H7:AQ7)-SUM('Input | Core forecast'!C10:H10)</f>
        <v>0</v>
      </c>
      <c r="D15" s="3"/>
      <c r="E15" s="3"/>
      <c r="F15" s="3"/>
      <c r="G15" s="3"/>
    </row>
    <row r="16" spans="1:43" x14ac:dyDescent="0.25">
      <c r="A16" s="17"/>
      <c r="B16" s="3" t="s">
        <v>41</v>
      </c>
      <c r="C16" s="3">
        <f>SUM(H8:AQ8)-SUM('Input | Core forecast'!C15:H15)</f>
        <v>0</v>
      </c>
      <c r="D16" s="3"/>
      <c r="E16" s="3"/>
      <c r="F16" s="3"/>
      <c r="G16" s="3"/>
      <c r="H16" s="3"/>
      <c r="I16" s="3"/>
      <c r="J16" s="3"/>
      <c r="K16" s="3"/>
      <c r="L16" s="3"/>
      <c r="M16" s="3"/>
    </row>
    <row r="17" x14ac:dyDescent="0.25"/>
  </sheetData>
  <mergeCells count="7">
    <mergeCell ref="AF3:AK3"/>
    <mergeCell ref="AL3:AQ3"/>
    <mergeCell ref="B3:G3"/>
    <mergeCell ref="H3:M3"/>
    <mergeCell ref="N3:S3"/>
    <mergeCell ref="T3:Y3"/>
    <mergeCell ref="Z3:AE3"/>
  </mergeCells>
  <conditionalFormatting sqref="C13:C1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E7F7AFD08CDF47A2208FDF24A61B04" ma:contentTypeVersion="8" ma:contentTypeDescription="Create a new document." ma:contentTypeScope="" ma:versionID="44bc6c0d8a5f71024d5955c18104bab0">
  <xsd:schema xmlns:xsd="http://www.w3.org/2001/XMLSchema" xmlns:xs="http://www.w3.org/2001/XMLSchema" xmlns:p="http://schemas.microsoft.com/office/2006/metadata/properties" xmlns:ns3="7c5a78af-f82a-4e4e-8e5b-f0d4bf228ce2" targetNamespace="http://schemas.microsoft.com/office/2006/metadata/properties" ma:root="true" ma:fieldsID="c9a1d6b8f5f46625ab311cd5d62e8913" ns3:_="">
    <xsd:import namespace="7c5a78af-f82a-4e4e-8e5b-f0d4bf228c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5a78af-f82a-4e4e-8e5b-f0d4bf228c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47DD1B-9A4C-4EF9-A892-EC89025799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C7FD07-ABEB-4CE2-98BA-564341EF716A}">
  <ds:schemaRefs>
    <ds:schemaRef ds:uri="http://purl.org/dc/elements/1.1/"/>
    <ds:schemaRef ds:uri="http://schemas.microsoft.com/office/2006/metadata/properties"/>
    <ds:schemaRef ds:uri="7c5a78af-f82a-4e4e-8e5b-f0d4bf228ce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C49A0AB-70E4-4F8B-83C0-FC0138107A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5a78af-f82a-4e4e-8e5b-f0d4bf228c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</vt:i4>
      </vt:variant>
    </vt:vector>
  </HeadingPairs>
  <TitlesOfParts>
    <vt:vector size="19" baseType="lpstr">
      <vt:lpstr>Input | Core forecast</vt:lpstr>
      <vt:lpstr>Calc|Avg Splits</vt:lpstr>
      <vt:lpstr>Output | PTRM Volume</vt:lpstr>
      <vt:lpstr>VB_Coastal.Block1</vt:lpstr>
      <vt:lpstr>VB_Coastal.Block2</vt:lpstr>
      <vt:lpstr>VB_Coastal.Block3</vt:lpstr>
      <vt:lpstr>VB_Coastal.Block4</vt:lpstr>
      <vt:lpstr>VI_Coastal.Block1</vt:lpstr>
      <vt:lpstr>VI_Coastal.Block2</vt:lpstr>
      <vt:lpstr>VI_Coastal.Block3</vt:lpstr>
      <vt:lpstr>VI_Coastal.Block4</vt:lpstr>
      <vt:lpstr>VI_Coastal.Block5</vt:lpstr>
      <vt:lpstr>VI_Coastal.Block6</vt:lpstr>
      <vt:lpstr>VI_Country.Block1</vt:lpstr>
      <vt:lpstr>VI_Country.Block2</vt:lpstr>
      <vt:lpstr>VI_Country.Block3</vt:lpstr>
      <vt:lpstr>VI_Country.Block4</vt:lpstr>
      <vt:lpstr>VI_Country.Block5</vt:lpstr>
      <vt:lpstr>VI_Country.Block6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2019-10-01T05:42:47Z</dcterms:created>
  <dcterms:modified xsi:type="dcterms:W3CDTF">2020-01-14T02:38:27Z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0x01010060E7F7AFD08CDF47A2208FDF24A61B04</vt:lpwstr>
  </property>
  <property fmtid="{D5CDD505-2E9C-101B-9397-08002B2CF9AE}" pid="3" name="_MarkAsFinal">
    <vt:bool>true</vt:bool>
  </property>
</Properties>
</file>